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166925"/>
  <mc:AlternateContent xmlns:mc="http://schemas.openxmlformats.org/markup-compatibility/2006">
    <mc:Choice Requires="x15">
      <x15ac:absPath xmlns:x15ac="http://schemas.microsoft.com/office/spreadsheetml/2010/11/ac" url="C:\GITHUB\Neerslagstatistiek\Excel\"/>
    </mc:Choice>
  </mc:AlternateContent>
  <xr:revisionPtr revIDLastSave="0" documentId="13_ncr:1_{888CD143-D304-45DE-A68C-7476998BEF91}" xr6:coauthVersionLast="47" xr6:coauthVersionMax="47" xr10:uidLastSave="{00000000-0000-0000-0000-000000000000}"/>
  <bookViews>
    <workbookView xWindow="-108" yWindow="-108" windowWidth="23256" windowHeight="12456" activeTab="2" xr2:uid="{AF977E9A-6CF3-45C6-9F9D-E64474C72C92}"/>
  </bookViews>
  <sheets>
    <sheet name="Start" sheetId="20" r:id="rId1"/>
    <sheet name="VOLUMES JAAR" sheetId="35" r:id="rId2"/>
    <sheet name="HERH JAAR" sheetId="37" r:id="rId3"/>
    <sheet name="VOLUMES NDJF" sheetId="36" r:id="rId4"/>
    <sheet name="HERH NDJF" sheetId="38" r:id="rId5"/>
    <sheet name="HUIDIG JAAR" sheetId="1" r:id="rId6"/>
    <sheet name="HUIDIG WINTER" sheetId="2" r:id="rId7"/>
    <sheet name="2033L JAAR" sheetId="3" r:id="rId8"/>
    <sheet name="2033L WINTER" sheetId="4" r:id="rId9"/>
    <sheet name="2050L JAAR" sheetId="9" r:id="rId10"/>
    <sheet name="2050L WINTER" sheetId="8" r:id="rId11"/>
    <sheet name="2050M JAAR" sheetId="21" r:id="rId12"/>
    <sheet name="2050M WINTER" sheetId="22" r:id="rId13"/>
    <sheet name="2050H JAAR" sheetId="23" r:id="rId14"/>
    <sheet name="2050H WINTER" sheetId="24" r:id="rId15"/>
    <sheet name="2100L JAAR" sheetId="25" r:id="rId16"/>
    <sheet name="2100L WINTER" sheetId="26" r:id="rId17"/>
    <sheet name="2100M JAAR" sheetId="27" r:id="rId18"/>
    <sheet name="2100M WINTER" sheetId="28" r:id="rId19"/>
    <sheet name="2100H JAAR" sheetId="29" r:id="rId20"/>
    <sheet name="2100H WINTER" sheetId="30" r:id="rId21"/>
    <sheet name="2150M JAAR" sheetId="31" r:id="rId22"/>
    <sheet name="2150M WINTER" sheetId="32" r:id="rId23"/>
    <sheet name="2150H JAAR" sheetId="33" r:id="rId24"/>
    <sheet name="2150H WINTER" sheetId="34" r:id="rId25"/>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V66" i="38" l="1"/>
  <c r="AU66" i="38"/>
  <c r="AT66" i="38"/>
  <c r="AS66" i="38"/>
  <c r="AK66" i="38"/>
  <c r="AJ66" i="38"/>
  <c r="AF66" i="38"/>
  <c r="AE66" i="38"/>
  <c r="AD66" i="38"/>
  <c r="AC66" i="38"/>
  <c r="U66" i="38"/>
  <c r="T66" i="38"/>
  <c r="P66" i="38"/>
  <c r="O66" i="38"/>
  <c r="N66" i="38"/>
  <c r="M66" i="38"/>
  <c r="E66" i="38"/>
  <c r="D66" i="38"/>
  <c r="AV50" i="38"/>
  <c r="AU50" i="38"/>
  <c r="AT50" i="38"/>
  <c r="AS50" i="38"/>
  <c r="AK50" i="38"/>
  <c r="AJ50" i="38"/>
  <c r="AF50" i="38"/>
  <c r="AE50" i="38"/>
  <c r="AD50" i="38"/>
  <c r="AC50" i="38"/>
  <c r="U50" i="38"/>
  <c r="T50" i="38"/>
  <c r="P50" i="38"/>
  <c r="O50" i="38"/>
  <c r="N50" i="38"/>
  <c r="M50" i="38"/>
  <c r="E50" i="38"/>
  <c r="D50" i="38"/>
  <c r="AV34" i="38"/>
  <c r="AU34" i="38"/>
  <c r="AT34" i="38"/>
  <c r="AS34" i="38"/>
  <c r="AK34" i="38"/>
  <c r="AJ34" i="38"/>
  <c r="AF34" i="38"/>
  <c r="AE34" i="38"/>
  <c r="AD34" i="38"/>
  <c r="AC34" i="38"/>
  <c r="U34" i="38"/>
  <c r="T34" i="38"/>
  <c r="P34" i="38"/>
  <c r="O34" i="38"/>
  <c r="N34" i="38"/>
  <c r="M34" i="38"/>
  <c r="E34" i="38"/>
  <c r="D34" i="38"/>
  <c r="P18" i="38"/>
  <c r="O18" i="38"/>
  <c r="N18" i="38"/>
  <c r="M18" i="38"/>
  <c r="E18" i="38"/>
  <c r="D18" i="38"/>
  <c r="P2" i="38"/>
  <c r="O2" i="38"/>
  <c r="N2" i="38"/>
  <c r="M2" i="38"/>
  <c r="E2" i="38"/>
  <c r="D2" i="38"/>
  <c r="P79" i="38" a="1"/>
  <c r="F79" i="38" a="1"/>
  <c r="I78" i="38" a="1"/>
  <c r="L77" i="38" a="1"/>
  <c r="O76" i="38" a="1"/>
  <c r="E76" i="38" a="1"/>
  <c r="H75" i="38" a="1"/>
  <c r="K74" i="38" a="1"/>
  <c r="N73" i="38" a="1"/>
  <c r="D73" i="38" a="1"/>
  <c r="G72" i="38" a="1"/>
  <c r="J71" i="38" a="1"/>
  <c r="M70" i="38" a="1"/>
  <c r="P69" i="38" a="1"/>
  <c r="F69" i="38" a="1"/>
  <c r="I68" i="38" a="1"/>
  <c r="L67" i="38" a="1"/>
  <c r="N79" i="38" a="1"/>
  <c r="D79" i="38" a="1"/>
  <c r="G78" i="38" a="1"/>
  <c r="J77" i="38" a="1"/>
  <c r="M76" i="38" a="1"/>
  <c r="P75" i="38" a="1"/>
  <c r="F75" i="38" a="1"/>
  <c r="I74" i="38" a="1"/>
  <c r="L73" i="38" a="1"/>
  <c r="O72" i="38" a="1"/>
  <c r="E72" i="38" a="1"/>
  <c r="H71" i="38" a="1"/>
  <c r="K70" i="38" a="1"/>
  <c r="N69" i="38" a="1"/>
  <c r="D69" i="38" a="1"/>
  <c r="G68" i="38" a="1"/>
  <c r="J67" i="38" a="1"/>
  <c r="M79" i="38" a="1"/>
  <c r="P78" i="38" a="1"/>
  <c r="F78" i="38" a="1"/>
  <c r="I77" i="38" a="1"/>
  <c r="L76" i="38" a="1"/>
  <c r="O75" i="38" a="1"/>
  <c r="E75" i="38" a="1"/>
  <c r="H74" i="38" a="1"/>
  <c r="K73" i="38" a="1"/>
  <c r="N72" i="38" a="1"/>
  <c r="D72" i="38" a="1"/>
  <c r="G71" i="38" a="1"/>
  <c r="J70" i="38" a="1"/>
  <c r="M69" i="38" a="1"/>
  <c r="P68" i="38" a="1"/>
  <c r="F68" i="38" a="1"/>
  <c r="I67" i="38" a="1"/>
  <c r="L79" i="38" a="1"/>
  <c r="O78" i="38" a="1"/>
  <c r="E78" i="38" a="1"/>
  <c r="H77" i="38" a="1"/>
  <c r="K76" i="38" a="1"/>
  <c r="N75" i="38" a="1"/>
  <c r="D75" i="38" a="1"/>
  <c r="G74" i="38" a="1"/>
  <c r="J73" i="38" a="1"/>
  <c r="M72" i="38" a="1"/>
  <c r="P71" i="38" a="1"/>
  <c r="F71" i="38" a="1"/>
  <c r="I70" i="38" a="1"/>
  <c r="L69" i="38" a="1"/>
  <c r="O68" i="38" a="1"/>
  <c r="E68" i="38" a="1"/>
  <c r="H67" i="38" a="1"/>
  <c r="O79" i="38" a="1"/>
  <c r="K78" i="38" a="1"/>
  <c r="F77" i="38" a="1"/>
  <c r="D76" i="38" a="1"/>
  <c r="M74" i="38" a="1"/>
  <c r="H73" i="38" a="1"/>
  <c r="F72" i="38" a="1"/>
  <c r="O70" i="38" a="1"/>
  <c r="J69" i="38" a="1"/>
  <c r="H68" i="38" a="1"/>
  <c r="K79" i="38" a="1"/>
  <c r="J78" i="38" a="1"/>
  <c r="E77" i="38" a="1"/>
  <c r="M75" i="38" a="1"/>
  <c r="L74" i="38" a="1"/>
  <c r="G73" i="38" a="1"/>
  <c r="O71" i="38" a="1"/>
  <c r="N70" i="38" a="1"/>
  <c r="I69" i="38" a="1"/>
  <c r="D68" i="38" a="1"/>
  <c r="D77" i="38" a="1"/>
  <c r="J74" i="38" a="1"/>
  <c r="N71" i="38" a="1"/>
  <c r="H69" i="38" a="1"/>
  <c r="I79" i="38" a="1"/>
  <c r="P76" i="38" a="1"/>
  <c r="F74" i="38" a="1"/>
  <c r="H70" i="38" a="1"/>
  <c r="O67" i="38" a="1"/>
  <c r="P77" i="38" a="1"/>
  <c r="J75" i="38" a="1"/>
  <c r="P72" i="38" a="1"/>
  <c r="G70" i="38" a="1"/>
  <c r="N67" i="38" a="1"/>
  <c r="O77" i="38" a="1"/>
  <c r="I75" i="38" a="1"/>
  <c r="K71" i="38" a="1"/>
  <c r="N68" i="38" a="1"/>
  <c r="N77" i="38" a="1"/>
  <c r="G75" i="38" a="1"/>
  <c r="K72" i="38" a="1"/>
  <c r="E70" i="38" a="1"/>
  <c r="M77" i="38" a="1"/>
  <c r="P74" i="38" a="1"/>
  <c r="E71" i="38" a="1"/>
  <c r="L68" i="38" a="1"/>
  <c r="J79" i="38" a="1"/>
  <c r="H78" i="38" a="1"/>
  <c r="L75" i="38" a="1"/>
  <c r="F73" i="38" a="1"/>
  <c r="L70" i="38" a="1"/>
  <c r="P67" i="38" a="1"/>
  <c r="D78" i="38" a="1"/>
  <c r="K75" i="38" a="1"/>
  <c r="E73" i="38" a="1"/>
  <c r="M71" i="38" a="1"/>
  <c r="G69" i="38" a="1"/>
  <c r="H79" i="38" a="1"/>
  <c r="N76" i="38" a="1"/>
  <c r="E74" i="38" a="1"/>
  <c r="L71" i="38" a="1"/>
  <c r="E69" i="38" a="1"/>
  <c r="G79" i="38" a="1"/>
  <c r="J76" i="38" a="1"/>
  <c r="D74" i="38" a="1"/>
  <c r="L72" i="38" a="1"/>
  <c r="F70" i="38" a="1"/>
  <c r="M67" i="38" a="1"/>
  <c r="E79" i="38" a="1"/>
  <c r="I76" i="38" a="1"/>
  <c r="P73" i="38" a="1"/>
  <c r="I71" i="38" a="1"/>
  <c r="M68" i="38" a="1"/>
  <c r="K67" i="38" a="1"/>
  <c r="N78" i="38" a="1"/>
  <c r="H76" i="38" a="1"/>
  <c r="O73" i="38" a="1"/>
  <c r="J72" i="38" a="1"/>
  <c r="D70" i="38" a="1"/>
  <c r="G67" i="38" a="1"/>
  <c r="K69" i="38" a="1"/>
  <c r="F67" i="38" a="1"/>
  <c r="E67" i="38" a="1"/>
  <c r="I72" i="38" a="1"/>
  <c r="D71" i="38" a="1"/>
  <c r="M78" i="38" a="1"/>
  <c r="P70" i="38" a="1"/>
  <c r="O69" i="38" a="1"/>
  <c r="L78" i="38" a="1"/>
  <c r="K77" i="38" a="1"/>
  <c r="G77" i="38" a="1"/>
  <c r="K68" i="38" a="1"/>
  <c r="G76" i="38" a="1"/>
  <c r="J68" i="38" a="1"/>
  <c r="F76" i="38" a="1"/>
  <c r="O74" i="38" a="1"/>
  <c r="N74" i="38" a="1"/>
  <c r="M73" i="38" a="1"/>
  <c r="I73" i="38" a="1"/>
  <c r="H72" i="38" a="1"/>
  <c r="D67" i="38" a="1"/>
  <c r="P63" i="38" a="1"/>
  <c r="F63" i="38" a="1"/>
  <c r="I62" i="38" a="1"/>
  <c r="L61" i="38" a="1"/>
  <c r="O60" i="38" a="1"/>
  <c r="E60" i="38" a="1"/>
  <c r="H59" i="38" a="1"/>
  <c r="K58" i="38" a="1"/>
  <c r="N57" i="38" a="1"/>
  <c r="D57" i="38" a="1"/>
  <c r="G56" i="38" a="1"/>
  <c r="J55" i="38" a="1"/>
  <c r="M54" i="38" a="1"/>
  <c r="P53" i="38" a="1"/>
  <c r="F53" i="38" a="1"/>
  <c r="I52" i="38" a="1"/>
  <c r="L51" i="38" a="1"/>
  <c r="K59" i="38" a="1"/>
  <c r="P54" i="38" a="1"/>
  <c r="N61" i="38" a="1"/>
  <c r="P57" i="38" a="1"/>
  <c r="F57" i="38" a="1"/>
  <c r="O54" i="38" a="1"/>
  <c r="M61" i="38" a="1"/>
  <c r="L58" i="38" a="1"/>
  <c r="M62" i="38" a="1"/>
  <c r="L62" i="38" a="1"/>
  <c r="D58" i="38" a="1"/>
  <c r="F54" i="38" a="1"/>
  <c r="K62" i="38" a="1"/>
  <c r="M58" i="38" a="1"/>
  <c r="L55" i="38" a="1"/>
  <c r="N51" i="38" a="1"/>
  <c r="G63" i="38" a="1"/>
  <c r="O63" i="38" a="1"/>
  <c r="E63" i="38" a="1"/>
  <c r="H62" i="38" a="1"/>
  <c r="K61" i="38" a="1"/>
  <c r="N60" i="38" a="1"/>
  <c r="D60" i="38" a="1"/>
  <c r="G59" i="38" a="1"/>
  <c r="J58" i="38" a="1"/>
  <c r="M57" i="38" a="1"/>
  <c r="P56" i="38" a="1"/>
  <c r="F56" i="38" a="1"/>
  <c r="I55" i="38" a="1"/>
  <c r="L54" i="38" a="1"/>
  <c r="O53" i="38" a="1"/>
  <c r="E53" i="38" a="1"/>
  <c r="H52" i="38" a="1"/>
  <c r="K51" i="38" a="1"/>
  <c r="G62" i="38" a="1"/>
  <c r="J61" i="38" a="1"/>
  <c r="P59" i="38" a="1"/>
  <c r="F59" i="38" a="1"/>
  <c r="I58" i="38" a="1"/>
  <c r="L57" i="38" a="1"/>
  <c r="O56" i="38" a="1"/>
  <c r="H55" i="38" a="1"/>
  <c r="N53" i="38" a="1"/>
  <c r="D53" i="38" a="1"/>
  <c r="G52" i="38" a="1"/>
  <c r="P62" i="38" a="1"/>
  <c r="I61" i="38" a="1"/>
  <c r="E59" i="38" a="1"/>
  <c r="N56" i="38" a="1"/>
  <c r="M53" i="38" a="1"/>
  <c r="E62" i="38" a="1"/>
  <c r="D59" i="38" a="1"/>
  <c r="P55" i="38" a="1"/>
  <c r="E52" i="38" a="1"/>
  <c r="D62" i="38" a="1"/>
  <c r="I57" i="38" a="1"/>
  <c r="K53" i="38" a="1"/>
  <c r="F61" i="38" a="1"/>
  <c r="H57" i="38" a="1"/>
  <c r="J53" i="38" a="1"/>
  <c r="E61" i="38" a="1"/>
  <c r="J56" i="38" a="1"/>
  <c r="O51" i="38" a="1"/>
  <c r="G60" i="38" a="1"/>
  <c r="K52" i="38" a="1"/>
  <c r="P60" i="38" a="1"/>
  <c r="D63" i="38" a="1"/>
  <c r="E56" i="38" a="1"/>
  <c r="J51" i="38" a="1"/>
  <c r="M63" i="38" a="1"/>
  <c r="L60" i="38" a="1"/>
  <c r="H58" i="38" a="1"/>
  <c r="G55" i="38" a="1"/>
  <c r="F52" i="38" a="1"/>
  <c r="O62" i="38" a="1"/>
  <c r="G58" i="38" a="1"/>
  <c r="I54" i="38" a="1"/>
  <c r="N62" i="38" a="1"/>
  <c r="P58" i="38" a="1"/>
  <c r="E55" i="38" a="1"/>
  <c r="G51" i="38" a="1"/>
  <c r="P61" i="38" a="1"/>
  <c r="K56" i="38" a="1"/>
  <c r="M52" i="38" a="1"/>
  <c r="O61" i="38" a="1"/>
  <c r="G57" i="38" a="1"/>
  <c r="L52" i="38" a="1"/>
  <c r="D61" i="38" a="1"/>
  <c r="E54" i="38" a="1"/>
  <c r="N63" i="38" a="1"/>
  <c r="M60" i="38" a="1"/>
  <c r="K54" i="38" a="1"/>
  <c r="F62" i="38" a="1"/>
  <c r="O59" i="38" a="1"/>
  <c r="K57" i="38" a="1"/>
  <c r="D56" i="38" a="1"/>
  <c r="J54" i="38" a="1"/>
  <c r="P52" i="38" a="1"/>
  <c r="I51" i="38" a="1"/>
  <c r="L63" i="38" a="1"/>
  <c r="H61" i="38" a="1"/>
  <c r="K60" i="38" a="1"/>
  <c r="N59" i="38" a="1"/>
  <c r="J57" i="38" a="1"/>
  <c r="M56" i="38" a="1"/>
  <c r="F55" i="38" a="1"/>
  <c r="L53" i="38" a="1"/>
  <c r="O52" i="38" a="1"/>
  <c r="H51" i="38" a="1"/>
  <c r="K63" i="38" a="1"/>
  <c r="G61" i="38" a="1"/>
  <c r="J60" i="38" a="1"/>
  <c r="M59" i="38" a="1"/>
  <c r="F58" i="38" a="1"/>
  <c r="L56" i="38" a="1"/>
  <c r="O55" i="38" a="1"/>
  <c r="H54" i="38" a="1"/>
  <c r="N52" i="38" a="1"/>
  <c r="D52" i="38" a="1"/>
  <c r="J63" i="38" a="1"/>
  <c r="I60" i="38" a="1"/>
  <c r="L59" i="38" a="1"/>
  <c r="O58" i="38" a="1"/>
  <c r="E58" i="38" a="1"/>
  <c r="N55" i="38" a="1"/>
  <c r="D55" i="38" a="1"/>
  <c r="G54" i="38" a="1"/>
  <c r="P51" i="38" a="1"/>
  <c r="F51" i="38" a="1"/>
  <c r="I63" i="38" a="1"/>
  <c r="H60" i="38" a="1"/>
  <c r="N58" i="38" a="1"/>
  <c r="M55" i="38" a="1"/>
  <c r="I53" i="38" a="1"/>
  <c r="E51" i="38" a="1"/>
  <c r="H63" i="38" a="1"/>
  <c r="J59" i="38" a="1"/>
  <c r="I56" i="38" a="1"/>
  <c r="H53" i="38" a="1"/>
  <c r="J62" i="38" a="1"/>
  <c r="F60" i="38" a="1"/>
  <c r="I59" i="38" a="1"/>
  <c r="O57" i="38" a="1"/>
  <c r="E57" i="38" a="1"/>
  <c r="H56" i="38" a="1"/>
  <c r="K55" i="38" a="1"/>
  <c r="N54" i="38" a="1"/>
  <c r="D54" i="38" a="1"/>
  <c r="G53" i="38" a="1"/>
  <c r="J52" i="38" a="1"/>
  <c r="M51" i="38" a="1"/>
  <c r="D51" i="38" a="1"/>
  <c r="U63" i="38" a="1"/>
  <c r="AD63" i="38" a="1"/>
  <c r="AF59" i="38" a="1"/>
  <c r="AE56" i="38" a="1"/>
  <c r="AD53" i="38" a="1"/>
  <c r="Z51" i="38" a="1"/>
  <c r="AF62" i="38" a="1"/>
  <c r="AB60" i="38" a="1"/>
  <c r="X58" i="38" a="1"/>
  <c r="T56" i="38" a="1"/>
  <c r="AC53" i="38" a="1"/>
  <c r="V52" i="38" a="1"/>
  <c r="U62" i="38" a="1"/>
  <c r="X61" i="38" a="1"/>
  <c r="AD59" i="38" a="1"/>
  <c r="W58" i="38" a="1"/>
  <c r="AF55" i="38" a="1"/>
  <c r="AB53" i="38" a="1"/>
  <c r="T62" i="38" a="1"/>
  <c r="AC59" i="38" a="1"/>
  <c r="V58" i="38" a="1"/>
  <c r="AE55" i="38" a="1"/>
  <c r="AA53" i="38" a="1"/>
  <c r="W51" i="38" a="1"/>
  <c r="AC62" i="38" a="1"/>
  <c r="Y60" i="38" a="1"/>
  <c r="U58" i="38" a="1"/>
  <c r="AD55" i="38" a="1"/>
  <c r="Z53" i="38" a="1"/>
  <c r="V51" i="38" a="1"/>
  <c r="AF63" i="38" a="1"/>
  <c r="V63" i="38" a="1"/>
  <c r="Y62" i="38" a="1"/>
  <c r="AB61" i="38" a="1"/>
  <c r="AE60" i="38" a="1"/>
  <c r="U60" i="38" a="1"/>
  <c r="X59" i="38" a="1"/>
  <c r="AA58" i="38" a="1"/>
  <c r="AD57" i="38" a="1"/>
  <c r="T57" i="38" a="1"/>
  <c r="W56" i="38" a="1"/>
  <c r="Z55" i="38" a="1"/>
  <c r="AC54" i="38" a="1"/>
  <c r="AF53" i="38" a="1"/>
  <c r="V53" i="38" a="1"/>
  <c r="Y52" i="38" a="1"/>
  <c r="AB51" i="38" a="1"/>
  <c r="AE63" i="38" a="1"/>
  <c r="X62" i="38" a="1"/>
  <c r="AA61" i="38" a="1"/>
  <c r="AD60" i="38" a="1"/>
  <c r="T60" i="38" a="1"/>
  <c r="Z58" i="38" a="1"/>
  <c r="AC57" i="38" a="1"/>
  <c r="AF56" i="38" a="1"/>
  <c r="V56" i="38" a="1"/>
  <c r="Y55" i="38" a="1"/>
  <c r="AB54" i="38" a="1"/>
  <c r="AE53" i="38" a="1"/>
  <c r="U53" i="38" a="1"/>
  <c r="X52" i="38" a="1"/>
  <c r="AA51" i="38" a="1"/>
  <c r="T63" i="38" a="1"/>
  <c r="Z61" i="38" a="1"/>
  <c r="AC60" i="38" a="1"/>
  <c r="V59" i="38" a="1"/>
  <c r="AB57" i="38" a="1"/>
  <c r="U56" i="38" a="1"/>
  <c r="AA54" i="38" a="1"/>
  <c r="W52" i="38" a="1"/>
  <c r="V62" i="38" a="1"/>
  <c r="Y61" i="38" a="1"/>
  <c r="U59" i="38" a="1"/>
  <c r="AA57" i="38" a="1"/>
  <c r="W55" i="38" a="1"/>
  <c r="AF52" i="38" a="1"/>
  <c r="AE62" i="38" a="1"/>
  <c r="AA60" i="38" a="1"/>
  <c r="Z57" i="38" a="1"/>
  <c r="V55" i="38" a="1"/>
  <c r="AE52" i="38" a="1"/>
  <c r="X51" i="38" a="1"/>
  <c r="AD62" i="38" a="1"/>
  <c r="Z60" i="38" a="1"/>
  <c r="Y57" i="38" a="1"/>
  <c r="U55" i="38" a="1"/>
  <c r="AD52" i="38" a="1"/>
  <c r="AF61" i="38" a="1"/>
  <c r="V61" i="38" a="1"/>
  <c r="AE58" i="38" a="1"/>
  <c r="AA56" i="38" a="1"/>
  <c r="W54" i="38" a="1"/>
  <c r="AF51" i="38" a="1"/>
  <c r="W59" i="38" a="1"/>
  <c r="W62" i="38" a="1"/>
  <c r="Y58" i="38" a="1"/>
  <c r="X55" i="38" a="1"/>
  <c r="T53" i="38" a="1"/>
  <c r="AC63" i="38" a="1"/>
  <c r="AE59" i="38" a="1"/>
  <c r="AD56" i="38" a="1"/>
  <c r="Z54" i="38" a="1"/>
  <c r="Y51" i="38" a="1"/>
  <c r="AB63" i="38" a="1"/>
  <c r="T59" i="38" a="1"/>
  <c r="AC56" i="38" a="1"/>
  <c r="Y54" i="38" a="1"/>
  <c r="U52" i="38" a="1"/>
  <c r="AA63" i="38" a="1"/>
  <c r="W61" i="38" a="1"/>
  <c r="AF58" i="38" a="1"/>
  <c r="AB56" i="38" a="1"/>
  <c r="X54" i="38" a="1"/>
  <c r="T52" i="38" a="1"/>
  <c r="Z63" i="38" a="1"/>
  <c r="AB59" i="38" a="1"/>
  <c r="X57" i="38" a="1"/>
  <c r="T55" i="38" a="1"/>
  <c r="AC52" i="38" a="1"/>
  <c r="T61" i="38" a="1"/>
  <c r="X53" i="38" a="1"/>
  <c r="X63" i="38" a="1"/>
  <c r="T58" i="38" a="1"/>
  <c r="W53" i="38" a="1"/>
  <c r="X60" i="38" a="1"/>
  <c r="AA55" i="38" a="1"/>
  <c r="W60" i="38" a="1"/>
  <c r="AE57" i="38" a="1"/>
  <c r="AA52" i="38" a="1"/>
  <c r="V60" i="38" a="1"/>
  <c r="AE54" i="38" a="1"/>
  <c r="AE61" i="38" a="1"/>
  <c r="AD51" i="38" a="1"/>
  <c r="Y59" i="38" a="1"/>
  <c r="U54" i="38" a="1"/>
  <c r="AC61" i="38" a="1"/>
  <c r="T54" i="38" a="1"/>
  <c r="U61" i="38" a="1"/>
  <c r="Y53" i="38" a="1"/>
  <c r="Y63" i="38" a="1"/>
  <c r="AB58" i="38" a="1"/>
  <c r="AC55" i="38" a="1"/>
  <c r="AF60" i="38" a="1"/>
  <c r="AB55" i="38" a="1"/>
  <c r="W63" i="38" a="1"/>
  <c r="AF57" i="38" a="1"/>
  <c r="AB52" i="38" a="1"/>
  <c r="AB62" i="38" a="1"/>
  <c r="AF54" i="38" a="1"/>
  <c r="AA62" i="38" a="1"/>
  <c r="W57" i="38" a="1"/>
  <c r="Z52" i="38" a="1"/>
  <c r="AE51" i="38" a="1"/>
  <c r="U57" i="38" a="1"/>
  <c r="V54" i="38" a="1"/>
  <c r="AD61" i="38" a="1"/>
  <c r="AD58" i="38" a="1"/>
  <c r="U51" i="38" a="1"/>
  <c r="AC58" i="38" a="1"/>
  <c r="Z62" i="38" a="1"/>
  <c r="AA59" i="38" a="1"/>
  <c r="V57" i="38" a="1"/>
  <c r="AD54" i="38" a="1"/>
  <c r="Z59" i="38" a="1"/>
  <c r="Z56" i="38" a="1"/>
  <c r="AC51" i="38" a="1"/>
  <c r="Y56" i="38" a="1"/>
  <c r="X56" i="38" a="1"/>
  <c r="T51" i="38" a="1"/>
  <c r="V79" i="38" a="1"/>
  <c r="Y78" i="38" a="1"/>
  <c r="AB77" i="38" a="1"/>
  <c r="AE76" i="38" a="1"/>
  <c r="U76" i="38" a="1"/>
  <c r="X75" i="38" a="1"/>
  <c r="AA74" i="38" a="1"/>
  <c r="AF79" i="38" a="1"/>
  <c r="AE79" i="38" a="1"/>
  <c r="U79" i="38" a="1"/>
  <c r="X78" i="38" a="1"/>
  <c r="AA77" i="38" a="1"/>
  <c r="AD76" i="38" a="1"/>
  <c r="T76" i="38" a="1"/>
  <c r="W75" i="38" a="1"/>
  <c r="Z74" i="38" a="1"/>
  <c r="AC73" i="38" a="1"/>
  <c r="AF72" i="38" a="1"/>
  <c r="V72" i="38" a="1"/>
  <c r="Y71" i="38" a="1"/>
  <c r="AB70" i="38" a="1"/>
  <c r="AE69" i="38" a="1"/>
  <c r="U69" i="38" a="1"/>
  <c r="X68" i="38" a="1"/>
  <c r="AA67" i="38" a="1"/>
  <c r="AD79" i="38" a="1"/>
  <c r="T79" i="38" a="1"/>
  <c r="W78" i="38" a="1"/>
  <c r="Z77" i="38" a="1"/>
  <c r="AC76" i="38" a="1"/>
  <c r="AF75" i="38" a="1"/>
  <c r="V75" i="38" a="1"/>
  <c r="Y74" i="38" a="1"/>
  <c r="AB73" i="38" a="1"/>
  <c r="AE72" i="38" a="1"/>
  <c r="U72" i="38" a="1"/>
  <c r="X71" i="38" a="1"/>
  <c r="AA70" i="38" a="1"/>
  <c r="AD69" i="38" a="1"/>
  <c r="T69" i="38" a="1"/>
  <c r="W68" i="38" a="1"/>
  <c r="Z67" i="38" a="1"/>
  <c r="AC79" i="38" a="1"/>
  <c r="AF78" i="38" a="1"/>
  <c r="V78" i="38" a="1"/>
  <c r="Y77" i="38" a="1"/>
  <c r="AB76" i="38" a="1"/>
  <c r="AE75" i="38" a="1"/>
  <c r="U75" i="38" a="1"/>
  <c r="X74" i="38" a="1"/>
  <c r="AA73" i="38" a="1"/>
  <c r="AD72" i="38" a="1"/>
  <c r="T72" i="38" a="1"/>
  <c r="W71" i="38" a="1"/>
  <c r="Z70" i="38" a="1"/>
  <c r="AC69" i="38" a="1"/>
  <c r="AF68" i="38" a="1"/>
  <c r="V68" i="38" a="1"/>
  <c r="Y67" i="38" a="1"/>
  <c r="AA79" i="38" a="1"/>
  <c r="AD78" i="38" a="1"/>
  <c r="T78" i="38" a="1"/>
  <c r="W77" i="38" a="1"/>
  <c r="Z76" i="38" a="1"/>
  <c r="AC75" i="38" a="1"/>
  <c r="AF74" i="38" a="1"/>
  <c r="V74" i="38" a="1"/>
  <c r="Y73" i="38" a="1"/>
  <c r="AB72" i="38" a="1"/>
  <c r="AE71" i="38" a="1"/>
  <c r="U71" i="38" a="1"/>
  <c r="X70" i="38" a="1"/>
  <c r="AA69" i="38" a="1"/>
  <c r="AD68" i="38" a="1"/>
  <c r="T68" i="38" a="1"/>
  <c r="W67" i="38" a="1"/>
  <c r="AE74" i="38" a="1"/>
  <c r="Z69" i="38" a="1"/>
  <c r="V67" i="38" a="1"/>
  <c r="AB78" i="38" a="1"/>
  <c r="U77" i="38" a="1"/>
  <c r="AA75" i="38" a="1"/>
  <c r="W73" i="38" a="1"/>
  <c r="V70" i="38" a="1"/>
  <c r="AE67" i="38" a="1"/>
  <c r="Z79" i="38" a="1"/>
  <c r="AC78" i="38" a="1"/>
  <c r="AF77" i="38" a="1"/>
  <c r="V77" i="38" a="1"/>
  <c r="Y76" i="38" a="1"/>
  <c r="AB75" i="38" a="1"/>
  <c r="U74" i="38" a="1"/>
  <c r="X73" i="38" a="1"/>
  <c r="AA72" i="38" a="1"/>
  <c r="AD71" i="38" a="1"/>
  <c r="T71" i="38" a="1"/>
  <c r="W70" i="38" a="1"/>
  <c r="AC68" i="38" a="1"/>
  <c r="AF67" i="38" a="1"/>
  <c r="Y79" i="38" a="1"/>
  <c r="AE77" i="38" a="1"/>
  <c r="X76" i="38" a="1"/>
  <c r="AD74" i="38" a="1"/>
  <c r="T74" i="38" a="1"/>
  <c r="Z72" i="38" a="1"/>
  <c r="AC71" i="38" a="1"/>
  <c r="AF70" i="38" a="1"/>
  <c r="Y69" i="38" a="1"/>
  <c r="AB68" i="38" a="1"/>
  <c r="U67" i="38" a="1"/>
  <c r="AC77" i="38" a="1"/>
  <c r="Z71" i="38" a="1"/>
  <c r="AB67" i="38" a="1"/>
  <c r="Y75" i="38" a="1"/>
  <c r="X69" i="38" a="1"/>
  <c r="V71" i="38" a="1"/>
  <c r="T75" i="38" a="1"/>
  <c r="U73" i="38" a="1"/>
  <c r="T73" i="38" a="1"/>
  <c r="V69" i="38" a="1"/>
  <c r="W79" i="38" a="1"/>
  <c r="Y72" i="38" a="1"/>
  <c r="W76" i="38" a="1"/>
  <c r="Y68" i="38" a="1"/>
  <c r="AF73" i="38" a="1"/>
  <c r="AE73" i="38" a="1"/>
  <c r="AD67" i="38" a="1"/>
  <c r="Z73" i="38" a="1"/>
  <c r="AC67" i="38" a="1"/>
  <c r="AB79" i="38" a="1"/>
  <c r="V73" i="38" a="1"/>
  <c r="X79" i="38" a="1"/>
  <c r="AE70" i="38" a="1"/>
  <c r="AC74" i="38" a="1"/>
  <c r="AE68" i="38" a="1"/>
  <c r="AD70" i="38" a="1"/>
  <c r="AE78" i="38" a="1"/>
  <c r="AA76" i="38" a="1"/>
  <c r="Y70" i="38" a="1"/>
  <c r="Z68" i="38" a="1"/>
  <c r="Z78" i="38" a="1"/>
  <c r="V76" i="38" a="1"/>
  <c r="T70" i="38" a="1"/>
  <c r="AF69" i="38" a="1"/>
  <c r="X77" i="38" a="1"/>
  <c r="X67" i="38" a="1"/>
  <c r="W69" i="38" a="1"/>
  <c r="T77" i="38" a="1"/>
  <c r="AC72" i="38" a="1"/>
  <c r="AF76" i="38" a="1"/>
  <c r="AB74" i="38" a="1"/>
  <c r="AC70" i="38" a="1"/>
  <c r="AA68" i="38" a="1"/>
  <c r="W74" i="38" a="1"/>
  <c r="X72" i="38" a="1"/>
  <c r="W72" i="38" a="1"/>
  <c r="U78" i="38" a="1"/>
  <c r="AB69" i="38" a="1"/>
  <c r="AA71" i="38" a="1"/>
  <c r="AA78" i="38" a="1"/>
  <c r="U70" i="38" a="1"/>
  <c r="U68" i="38" a="1"/>
  <c r="AD75" i="38" a="1"/>
  <c r="AD77" i="38" a="1"/>
  <c r="AF71" i="38" a="1"/>
  <c r="AD73" i="38" a="1"/>
  <c r="AB71" i="38" a="1"/>
  <c r="Z75" i="38" a="1"/>
  <c r="T67" i="38" a="1"/>
  <c r="AV79" i="38" a="1"/>
  <c r="AL79" i="38" a="1"/>
  <c r="AO78" i="38" a="1"/>
  <c r="AR77" i="38" a="1"/>
  <c r="AU76" i="38" a="1"/>
  <c r="AK76" i="38" a="1"/>
  <c r="AN75" i="38" a="1"/>
  <c r="AQ74" i="38" a="1"/>
  <c r="AT73" i="38" a="1"/>
  <c r="AJ73" i="38" a="1"/>
  <c r="AM72" i="38" a="1"/>
  <c r="AP71" i="38" a="1"/>
  <c r="AS70" i="38" a="1"/>
  <c r="AV69" i="38" a="1"/>
  <c r="AL69" i="38" a="1"/>
  <c r="AO68" i="38" a="1"/>
  <c r="AR67" i="38" a="1"/>
  <c r="AK79" i="38" a="1"/>
  <c r="AN78" i="38" a="1"/>
  <c r="AQ77" i="38" a="1"/>
  <c r="AT76" i="38" a="1"/>
  <c r="AJ76" i="38" a="1"/>
  <c r="AM75" i="38" a="1"/>
  <c r="AP74" i="38" a="1"/>
  <c r="AS73" i="38" a="1"/>
  <c r="AV72" i="38" a="1"/>
  <c r="AL72" i="38" a="1"/>
  <c r="AO71" i="38" a="1"/>
  <c r="AR70" i="38" a="1"/>
  <c r="AU69" i="38" a="1"/>
  <c r="AK69" i="38" a="1"/>
  <c r="AN68" i="38" a="1"/>
  <c r="AQ67" i="38" a="1"/>
  <c r="AJ79" i="38" a="1"/>
  <c r="AM78" i="38" a="1"/>
  <c r="AP77" i="38" a="1"/>
  <c r="AV75" i="38" a="1"/>
  <c r="AL75" i="38" a="1"/>
  <c r="AR73" i="38" a="1"/>
  <c r="AK72" i="38" a="1"/>
  <c r="AQ70" i="38" a="1"/>
  <c r="AJ69" i="38" a="1"/>
  <c r="AP67" i="38" a="1"/>
  <c r="AV78" i="38" a="1"/>
  <c r="AL78" i="38" a="1"/>
  <c r="AR76" i="38" a="1"/>
  <c r="AK75" i="38" a="1"/>
  <c r="AQ73" i="38" a="1"/>
  <c r="AJ72" i="38" a="1"/>
  <c r="AP70" i="38" a="1"/>
  <c r="AV68" i="38" a="1"/>
  <c r="AO67" i="38" a="1"/>
  <c r="AU78" i="38" a="1"/>
  <c r="AK78" i="38" a="1"/>
  <c r="AQ76" i="38" a="1"/>
  <c r="AJ75" i="38" a="1"/>
  <c r="AP73" i="38" a="1"/>
  <c r="AV71" i="38" a="1"/>
  <c r="AO70" i="38" a="1"/>
  <c r="AU68" i="38" a="1"/>
  <c r="AN67" i="38" a="1"/>
  <c r="AT78" i="38" a="1"/>
  <c r="AJ78" i="38" a="1"/>
  <c r="AS75" i="38" a="1"/>
  <c r="AL74" i="38" a="1"/>
  <c r="AR72" i="38" a="1"/>
  <c r="AK71" i="38" a="1"/>
  <c r="AQ69" i="38" a="1"/>
  <c r="AJ68" i="38" a="1"/>
  <c r="AU79" i="38" a="1"/>
  <c r="AT79" i="38" a="1"/>
  <c r="AS76" i="38" a="1"/>
  <c r="AO74" i="38" a="1"/>
  <c r="AU72" i="38" a="1"/>
  <c r="AN71" i="38" a="1"/>
  <c r="AT69" i="38" a="1"/>
  <c r="AM68" i="38" a="1"/>
  <c r="AS79" i="38" a="1"/>
  <c r="AO77" i="38" a="1"/>
  <c r="AU75" i="38" a="1"/>
  <c r="AN74" i="38" a="1"/>
  <c r="AT72" i="38" a="1"/>
  <c r="AM71" i="38" a="1"/>
  <c r="AS69" i="38" a="1"/>
  <c r="AL68" i="38" a="1"/>
  <c r="AR79" i="38" a="1"/>
  <c r="AN77" i="38" a="1"/>
  <c r="AT75" i="38" a="1"/>
  <c r="AM74" i="38" a="1"/>
  <c r="AS72" i="38" a="1"/>
  <c r="AL71" i="38" a="1"/>
  <c r="AR69" i="38" a="1"/>
  <c r="AK68" i="38" a="1"/>
  <c r="AQ79" i="38" a="1"/>
  <c r="AM77" i="38" a="1"/>
  <c r="AP76" i="38" a="1"/>
  <c r="AV74" i="38" a="1"/>
  <c r="AO73" i="38" a="1"/>
  <c r="AU71" i="38" a="1"/>
  <c r="AN70" i="38" a="1"/>
  <c r="AT68" i="38" a="1"/>
  <c r="AM67" i="38" a="1"/>
  <c r="AP79" i="38" a="1"/>
  <c r="AS77" i="38" a="1"/>
  <c r="AO79" i="38" a="1"/>
  <c r="AL77" i="38" a="1"/>
  <c r="AO75" i="38" a="1"/>
  <c r="AN73" i="38" a="1"/>
  <c r="AS71" i="38" a="1"/>
  <c r="AK70" i="38" a="1"/>
  <c r="AP68" i="38" a="1"/>
  <c r="AN79" i="38" a="1"/>
  <c r="AK77" i="38" a="1"/>
  <c r="AU74" i="38" a="1"/>
  <c r="AM73" i="38" a="1"/>
  <c r="AR71" i="38" a="1"/>
  <c r="AJ70" i="38" a="1"/>
  <c r="AM79" i="38" a="1"/>
  <c r="AJ77" i="38" a="1"/>
  <c r="AV67" i="38" a="1"/>
  <c r="AS78" i="38" a="1"/>
  <c r="AT74" i="38" a="1"/>
  <c r="AL73" i="38" a="1"/>
  <c r="AQ71" i="38" a="1"/>
  <c r="AV76" i="38" a="1"/>
  <c r="AP69" i="38" a="1"/>
  <c r="AU67" i="38" a="1"/>
  <c r="AR78" i="38" a="1"/>
  <c r="AO76" i="38" a="1"/>
  <c r="AS74" i="38" a="1"/>
  <c r="AK73" i="38" a="1"/>
  <c r="AJ71" i="38" a="1"/>
  <c r="AO69" i="38" a="1"/>
  <c r="AT67" i="38" a="1"/>
  <c r="AQ78" i="38" a="1"/>
  <c r="AN76" i="38" a="1"/>
  <c r="AR74" i="38" a="1"/>
  <c r="AQ72" i="38" a="1"/>
  <c r="AV70" i="38" a="1"/>
  <c r="AN69" i="38" a="1"/>
  <c r="AS67" i="38" a="1"/>
  <c r="AP78" i="38" a="1"/>
  <c r="AM76" i="38" a="1"/>
  <c r="AV77" i="38" a="1"/>
  <c r="AK74" i="38" a="1"/>
  <c r="AP72" i="38" a="1"/>
  <c r="AU70" i="38" a="1"/>
  <c r="AM69" i="38" a="1"/>
  <c r="AL76" i="38" a="1"/>
  <c r="AL67" i="38" a="1"/>
  <c r="AU77" i="38" a="1"/>
  <c r="AR75" i="38" a="1"/>
  <c r="AO72" i="38" a="1"/>
  <c r="AT70" i="38" a="1"/>
  <c r="AJ74" i="38" a="1"/>
  <c r="AM70" i="38" a="1"/>
  <c r="AL70" i="38" a="1"/>
  <c r="AS68" i="38" a="1"/>
  <c r="AQ75" i="38" a="1"/>
  <c r="AP75" i="38" a="1"/>
  <c r="AK67" i="38" a="1"/>
  <c r="AU73" i="38" a="1"/>
  <c r="AN72" i="38" a="1"/>
  <c r="AT71" i="38" a="1"/>
  <c r="AT77" i="38" a="1"/>
  <c r="AR68" i="38" a="1"/>
  <c r="AQ68" i="38" a="1"/>
  <c r="AV73" i="38" a="1"/>
  <c r="AJ67" i="38" a="1"/>
  <c r="AU63" i="38" a="1"/>
  <c r="AK63" i="38" a="1"/>
  <c r="AN62" i="38" a="1"/>
  <c r="AQ61" i="38" a="1"/>
  <c r="AT60" i="38" a="1"/>
  <c r="AJ60" i="38" a="1"/>
  <c r="AM59" i="38" a="1"/>
  <c r="AP58" i="38" a="1"/>
  <c r="AS57" i="38" a="1"/>
  <c r="AV56" i="38" a="1"/>
  <c r="AL56" i="38" a="1"/>
  <c r="AO55" i="38" a="1"/>
  <c r="AR54" i="38" a="1"/>
  <c r="AU53" i="38" a="1"/>
  <c r="AK53" i="38" a="1"/>
  <c r="AN52" i="38" a="1"/>
  <c r="AQ51" i="38" a="1"/>
  <c r="AT63" i="38" a="1"/>
  <c r="AJ63" i="38" a="1"/>
  <c r="AM62" i="38" a="1"/>
  <c r="AP61" i="38" a="1"/>
  <c r="AS60" i="38" a="1"/>
  <c r="AV59" i="38" a="1"/>
  <c r="AL59" i="38" a="1"/>
  <c r="AO58" i="38" a="1"/>
  <c r="AR57" i="38" a="1"/>
  <c r="AU56" i="38" a="1"/>
  <c r="AK56" i="38" a="1"/>
  <c r="AN55" i="38" a="1"/>
  <c r="AQ54" i="38" a="1"/>
  <c r="AT53" i="38" a="1"/>
  <c r="AJ53" i="38" a="1"/>
  <c r="AM52" i="38" a="1"/>
  <c r="AP51" i="38" a="1"/>
  <c r="AS63" i="38" a="1"/>
  <c r="AV62" i="38" a="1"/>
  <c r="AL62" i="38" a="1"/>
  <c r="AO61" i="38" a="1"/>
  <c r="AR60" i="38" a="1"/>
  <c r="AU59" i="38" a="1"/>
  <c r="AK59" i="38" a="1"/>
  <c r="AN58" i="38" a="1"/>
  <c r="AQ57" i="38" a="1"/>
  <c r="AT56" i="38" a="1"/>
  <c r="AJ56" i="38" a="1"/>
  <c r="AM55" i="38" a="1"/>
  <c r="AP54" i="38" a="1"/>
  <c r="AS53" i="38" a="1"/>
  <c r="AV52" i="38" a="1"/>
  <c r="AL52" i="38" a="1"/>
  <c r="AO51" i="38" a="1"/>
  <c r="AQ63" i="38" a="1"/>
  <c r="AT62" i="38" a="1"/>
  <c r="AJ62" i="38" a="1"/>
  <c r="AM61" i="38" a="1"/>
  <c r="AP60" i="38" a="1"/>
  <c r="AR61" i="38" a="1"/>
  <c r="AN60" i="38" a="1"/>
  <c r="AN59" i="38" a="1"/>
  <c r="AK58" i="38" a="1"/>
  <c r="AK57" i="38" a="1"/>
  <c r="AU55" i="38" a="1"/>
  <c r="AU54" i="38" a="1"/>
  <c r="AR53" i="38" a="1"/>
  <c r="AR52" i="38" a="1"/>
  <c r="AR51" i="38" a="1"/>
  <c r="AN61" i="38" a="1"/>
  <c r="AM60" i="38" a="1"/>
  <c r="AJ58" i="38" a="1"/>
  <c r="AJ57" i="38" a="1"/>
  <c r="AT54" i="38" a="1"/>
  <c r="AQ52" i="38" a="1"/>
  <c r="AN51" i="38" a="1"/>
  <c r="AQ62" i="38" a="1"/>
  <c r="AL60" i="38" a="1"/>
  <c r="AV57" i="38" a="1"/>
  <c r="AS55" i="38" a="1"/>
  <c r="AP53" i="38" a="1"/>
  <c r="AM51" i="38" a="1"/>
  <c r="AP62" i="38" a="1"/>
  <c r="AK60" i="38" a="1"/>
  <c r="AU57" i="38" a="1"/>
  <c r="AR55" i="38" a="1"/>
  <c r="AO53" i="38" a="1"/>
  <c r="AL51" i="38" a="1"/>
  <c r="AK61" i="38" a="1"/>
  <c r="AO63" i="38" a="1"/>
  <c r="AT59" i="38" a="1"/>
  <c r="AQ56" i="38" a="1"/>
  <c r="AN54" i="38" a="1"/>
  <c r="AK52" i="38" a="1"/>
  <c r="AJ61" i="38" a="1"/>
  <c r="AS59" i="38" a="1"/>
  <c r="AP57" i="38" a="1"/>
  <c r="AP55" i="38" a="1"/>
  <c r="AM53" i="38" a="1"/>
  <c r="AM58" i="38" a="1"/>
  <c r="AT51" i="38" a="1"/>
  <c r="AL57" i="38" a="1"/>
  <c r="AS51" i="38" a="1"/>
  <c r="AV63" i="38" a="1"/>
  <c r="AR62" i="38" a="1"/>
  <c r="AJ59" i="38" a="1"/>
  <c r="AT55" i="38" a="1"/>
  <c r="AQ53" i="38" a="1"/>
  <c r="AR63" i="38" a="1"/>
  <c r="AV58" i="38" a="1"/>
  <c r="AS56" i="38" a="1"/>
  <c r="AS54" i="38" a="1"/>
  <c r="AP52" i="38" a="1"/>
  <c r="AL61" i="38" a="1"/>
  <c r="AP63" i="38" a="1"/>
  <c r="AU58" i="38" a="1"/>
  <c r="AR56" i="38" a="1"/>
  <c r="AO54" i="38" a="1"/>
  <c r="AO52" i="38" a="1"/>
  <c r="AO62" i="38" a="1"/>
  <c r="AT58" i="38" a="1"/>
  <c r="AT57" i="38" a="1"/>
  <c r="AQ55" i="38" a="1"/>
  <c r="AN53" i="38" a="1"/>
  <c r="AK51" i="38" a="1"/>
  <c r="AK62" i="38" a="1"/>
  <c r="AN63" i="38" a="1"/>
  <c r="AS58" i="38" a="1"/>
  <c r="AP56" i="38" a="1"/>
  <c r="AM54" i="38" a="1"/>
  <c r="AJ52" i="38" a="1"/>
  <c r="AM57" i="38" a="1"/>
  <c r="AS61" i="38" a="1"/>
  <c r="AV53" i="38" a="1"/>
  <c r="AS62" i="38" a="1"/>
  <c r="AV60" i="38" a="1"/>
  <c r="AM63" i="38" a="1"/>
  <c r="AR59" i="38" a="1"/>
  <c r="AR58" i="38" a="1"/>
  <c r="AO57" i="38" a="1"/>
  <c r="AO56" i="38" a="1"/>
  <c r="AL55" i="38" a="1"/>
  <c r="AL54" i="38" a="1"/>
  <c r="AL53" i="38" a="1"/>
  <c r="AV51" i="38" a="1"/>
  <c r="AU61" i="38" a="1"/>
  <c r="AN57" i="38" a="1"/>
  <c r="AK54" i="38" a="1"/>
  <c r="AU51" i="38" a="1"/>
  <c r="AT61" i="38" a="1"/>
  <c r="AM56" i="38" a="1"/>
  <c r="AO60" i="38" a="1"/>
  <c r="AV54" i="38" a="1"/>
  <c r="AV61" i="38" a="1"/>
  <c r="AJ54" i="38" a="1"/>
  <c r="AL58" i="38" a="1"/>
  <c r="AS52" i="38" a="1"/>
  <c r="AU60" i="38" a="1"/>
  <c r="AL63" i="38" a="1"/>
  <c r="AQ59" i="38" a="1"/>
  <c r="AQ58" i="38" a="1"/>
  <c r="AN56" i="38" a="1"/>
  <c r="AK55" i="38" a="1"/>
  <c r="AU52" i="38" a="1"/>
  <c r="AQ60" i="38" a="1"/>
  <c r="AU62" i="38" a="1"/>
  <c r="AP59" i="38" a="1"/>
  <c r="AJ55" i="38" a="1"/>
  <c r="AT52" i="38" a="1"/>
  <c r="AO59" i="38" a="1"/>
  <c r="AV55" i="38" a="1"/>
  <c r="AJ51" i="38" a="1"/>
  <c r="AV47" i="38" a="1"/>
  <c r="AP45" i="38" a="1"/>
  <c r="AL46" i="38" a="1"/>
  <c r="AQ41" i="38" a="1"/>
  <c r="AV36" i="38" a="1"/>
  <c r="AK46" i="38" a="1"/>
  <c r="AV39" i="38" a="1"/>
  <c r="AN35" i="38" a="1"/>
  <c r="AJ46" i="38" a="1"/>
  <c r="AU39" i="38" a="1"/>
  <c r="AU47" i="38" a="1"/>
  <c r="AK47" i="38" a="1"/>
  <c r="AN46" i="38" a="1"/>
  <c r="AQ45" i="38" a="1"/>
  <c r="AT44" i="38" a="1"/>
  <c r="AJ44" i="38" a="1"/>
  <c r="AM43" i="38" a="1"/>
  <c r="AP42" i="38" a="1"/>
  <c r="AS41" i="38" a="1"/>
  <c r="AV40" i="38" a="1"/>
  <c r="AL40" i="38" a="1"/>
  <c r="AO39" i="38" a="1"/>
  <c r="AR38" i="38" a="1"/>
  <c r="AU37" i="38" a="1"/>
  <c r="AK37" i="38" a="1"/>
  <c r="AN36" i="38" a="1"/>
  <c r="AQ35" i="38" a="1"/>
  <c r="AJ47" i="38" a="1"/>
  <c r="AM46" i="38" a="1"/>
  <c r="AS44" i="38" a="1"/>
  <c r="AV43" i="38" a="1"/>
  <c r="AL43" i="38" a="1"/>
  <c r="AO42" i="38" a="1"/>
  <c r="AR41" i="38" a="1"/>
  <c r="AK40" i="38" a="1"/>
  <c r="AN39" i="38" a="1"/>
  <c r="AQ38" i="38" a="1"/>
  <c r="AT37" i="38" a="1"/>
  <c r="AJ37" i="38" a="1"/>
  <c r="AM36" i="38" a="1"/>
  <c r="AP35" i="38" a="1"/>
  <c r="AS47" i="38" a="1"/>
  <c r="AO45" i="38" a="1"/>
  <c r="AR44" i="38" a="1"/>
  <c r="AK43" i="38" a="1"/>
  <c r="AT40" i="38" a="1"/>
  <c r="AM39" i="38" a="1"/>
  <c r="AS37" i="38" a="1"/>
  <c r="AO35" i="38" a="1"/>
  <c r="AU46" i="38" a="1"/>
  <c r="AQ44" i="38" a="1"/>
  <c r="AJ43" i="38" a="1"/>
  <c r="AP41" i="38" a="1"/>
  <c r="AL39" i="38" a="1"/>
  <c r="AR37" i="38" a="1"/>
  <c r="AK36" i="38" a="1"/>
  <c r="AT46" i="38" a="1"/>
  <c r="AM45" i="38" a="1"/>
  <c r="AS43" i="38" a="1"/>
  <c r="AL42" i="38" a="1"/>
  <c r="AR40" i="38" a="1"/>
  <c r="AN38" i="38" a="1"/>
  <c r="AT36" i="38" a="1"/>
  <c r="AM35" i="38" a="1"/>
  <c r="AT47" i="38" a="1"/>
  <c r="AU40" i="38" a="1"/>
  <c r="AV46" i="38" a="1"/>
  <c r="AU43" i="38" a="1"/>
  <c r="AN42" i="38" a="1"/>
  <c r="AJ40" i="38" a="1"/>
  <c r="AP38" i="38" a="1"/>
  <c r="AL36" i="38" a="1"/>
  <c r="AR47" i="38" a="1"/>
  <c r="AN45" i="38" a="1"/>
  <c r="AT43" i="38" a="1"/>
  <c r="AM42" i="38" a="1"/>
  <c r="AS40" i="38" a="1"/>
  <c r="AO38" i="38" a="1"/>
  <c r="AU36" i="38" a="1"/>
  <c r="AQ47" i="38" a="1"/>
  <c r="AP44" i="38" a="1"/>
  <c r="AV42" i="38" a="1"/>
  <c r="AO41" i="38" a="1"/>
  <c r="AK39" i="38" a="1"/>
  <c r="AQ37" i="38" a="1"/>
  <c r="AJ36" i="38" a="1"/>
  <c r="AJ42" i="38" a="1"/>
  <c r="AO47" i="38" a="1"/>
  <c r="AS45" i="38" a="1"/>
  <c r="AQ43" i="38" a="1"/>
  <c r="AV41" i="38" a="1"/>
  <c r="AN40" i="38" a="1"/>
  <c r="AS38" i="38" a="1"/>
  <c r="AR45" i="38" a="1"/>
  <c r="AM38" i="38" a="1"/>
  <c r="AR36" i="38" a="1"/>
  <c r="AN47" i="38" a="1"/>
  <c r="AL45" i="38" a="1"/>
  <c r="AP43" i="38" a="1"/>
  <c r="AU41" i="38" a="1"/>
  <c r="AM40" i="38" a="1"/>
  <c r="AT39" i="38" a="1"/>
  <c r="AL38" i="38" a="1"/>
  <c r="AQ36" i="38" a="1"/>
  <c r="AM47" i="38" a="1"/>
  <c r="AK45" i="38" a="1"/>
  <c r="AO43" i="38" a="1"/>
  <c r="AT41" i="38" a="1"/>
  <c r="AL47" i="38" a="1"/>
  <c r="AN41" i="38" a="1"/>
  <c r="AS39" i="38" a="1"/>
  <c r="AK38" i="38" a="1"/>
  <c r="AP36" i="38" a="1"/>
  <c r="AO44" i="38" a="1"/>
  <c r="AU35" i="38" a="1"/>
  <c r="AK41" i="38" a="1"/>
  <c r="AP46" i="38" a="1"/>
  <c r="AT35" i="38" a="1"/>
  <c r="AR42" i="38" a="1"/>
  <c r="AV45" i="38" a="1"/>
  <c r="AS35" i="38" a="1"/>
  <c r="AQ42" i="38" a="1"/>
  <c r="AK42" i="38" a="1"/>
  <c r="AM37" i="38" a="1"/>
  <c r="AT45" i="38" a="1"/>
  <c r="AL37" i="38" a="1"/>
  <c r="AK35" i="38" a="1"/>
  <c r="AS46" i="38" a="1"/>
  <c r="AJ45" i="38" a="1"/>
  <c r="AN43" i="38" a="1"/>
  <c r="AU42" i="38" a="1"/>
  <c r="AM41" i="38" a="1"/>
  <c r="AR39" i="38" a="1"/>
  <c r="AJ38" i="38" a="1"/>
  <c r="AO36" i="38" a="1"/>
  <c r="AR46" i="38" a="1"/>
  <c r="AV44" i="38" a="1"/>
  <c r="AV35" i="38" a="1"/>
  <c r="AT42" i="38" a="1"/>
  <c r="AQ39" i="38" a="1"/>
  <c r="AV37" i="38" a="1"/>
  <c r="AQ46" i="38" a="1"/>
  <c r="AS42" i="38" a="1"/>
  <c r="AP39" i="38" a="1"/>
  <c r="AN44" i="38" a="1"/>
  <c r="AO37" i="38" a="1"/>
  <c r="AJ41" i="38" a="1"/>
  <c r="AM44" i="38" a="1"/>
  <c r="AV38" i="38" a="1"/>
  <c r="AL44" i="38" a="1"/>
  <c r="AP40" i="38" a="1"/>
  <c r="AR35" i="38" a="1"/>
  <c r="AP47" i="38" a="1"/>
  <c r="AO40" i="38" a="1"/>
  <c r="AS36" i="38" a="1"/>
  <c r="AU44" i="38" a="1"/>
  <c r="AL41" i="38" a="1"/>
  <c r="AP37" i="38" a="1"/>
  <c r="AJ39" i="38" a="1"/>
  <c r="AO46" i="38" a="1"/>
  <c r="AQ40" i="38" a="1"/>
  <c r="AN37" i="38" a="1"/>
  <c r="AU45" i="38" a="1"/>
  <c r="AU38" i="38" a="1"/>
  <c r="AK44" i="38" a="1"/>
  <c r="AL35" i="38" a="1"/>
  <c r="AR43" i="38" a="1"/>
  <c r="AT38" i="38" a="1"/>
  <c r="AJ35" i="38" a="1"/>
  <c r="AF47" i="38" a="1"/>
  <c r="Y46" i="38" a="1"/>
  <c r="AB45" i="38" a="1"/>
  <c r="AE44" i="38" a="1"/>
  <c r="U44" i="38" a="1"/>
  <c r="X43" i="38" a="1"/>
  <c r="AA42" i="38" a="1"/>
  <c r="AD41" i="38" a="1"/>
  <c r="T41" i="38" a="1"/>
  <c r="W40" i="38" a="1"/>
  <c r="Z39" i="38" a="1"/>
  <c r="AC38" i="38" a="1"/>
  <c r="AF37" i="38" a="1"/>
  <c r="Y36" i="38" a="1"/>
  <c r="AB35" i="38" a="1"/>
  <c r="AE47" i="38" a="1"/>
  <c r="U47" i="38" a="1"/>
  <c r="X46" i="38" a="1"/>
  <c r="AD44" i="38" a="1"/>
  <c r="T44" i="38" a="1"/>
  <c r="W43" i="38" a="1"/>
  <c r="Z42" i="38" a="1"/>
  <c r="AC41" i="38" a="1"/>
  <c r="V40" i="38" a="1"/>
  <c r="Y39" i="38" a="1"/>
  <c r="AB38" i="38" a="1"/>
  <c r="U37" i="38" a="1"/>
  <c r="AA35" i="38" a="1"/>
  <c r="T47" i="38" a="1"/>
  <c r="W46" i="38" a="1"/>
  <c r="AC44" i="38" a="1"/>
  <c r="AF43" i="38" a="1"/>
  <c r="Y42" i="38" a="1"/>
  <c r="AE40" i="38" a="1"/>
  <c r="X39" i="38" a="1"/>
  <c r="AA38" i="38" a="1"/>
  <c r="T37" i="38" a="1"/>
  <c r="Z35" i="38" a="1"/>
  <c r="AC47" i="38" a="1"/>
  <c r="Y45" i="38" a="1"/>
  <c r="AE43" i="38" a="1"/>
  <c r="X42" i="38" a="1"/>
  <c r="AD40" i="38" a="1"/>
  <c r="W39" i="38" a="1"/>
  <c r="AC37" i="38" a="1"/>
  <c r="V36" i="38" a="1"/>
  <c r="V47" i="38" a="1"/>
  <c r="V37" i="38" a="1"/>
  <c r="AA45" i="38" a="1"/>
  <c r="AF40" i="38" a="1"/>
  <c r="AE37" i="38" a="1"/>
  <c r="X36" i="38" a="1"/>
  <c r="AD47" i="38" a="1"/>
  <c r="Z45" i="38" a="1"/>
  <c r="V43" i="38" a="1"/>
  <c r="AB41" i="38" a="1"/>
  <c r="U40" i="38" a="1"/>
  <c r="AD37" i="38" a="1"/>
  <c r="W36" i="38" a="1"/>
  <c r="AF46" i="38" a="1"/>
  <c r="V46" i="38" a="1"/>
  <c r="AB44" i="38" a="1"/>
  <c r="U43" i="38" a="1"/>
  <c r="AA41" i="38" a="1"/>
  <c r="T40" i="38" a="1"/>
  <c r="Z38" i="38" a="1"/>
  <c r="AF36" i="38" a="1"/>
  <c r="Y35" i="38" a="1"/>
  <c r="AD46" i="38" a="1"/>
  <c r="AC43" i="38" a="1"/>
  <c r="V42" i="38" a="1"/>
  <c r="AB40" i="38" a="1"/>
  <c r="U39" i="38" a="1"/>
  <c r="X38" i="38" a="1"/>
  <c r="AD36" i="38" a="1"/>
  <c r="T36" i="38" a="1"/>
  <c r="W35" i="38" a="1"/>
  <c r="Z47" i="38" a="1"/>
  <c r="AF45" i="38" a="1"/>
  <c r="Y44" i="38" a="1"/>
  <c r="U42" i="38" a="1"/>
  <c r="X41" i="38" a="1"/>
  <c r="AD39" i="38" a="1"/>
  <c r="W38" i="38" a="1"/>
  <c r="AC36" i="38" a="1"/>
  <c r="V35" i="38" a="1"/>
  <c r="Y47" i="38" a="1"/>
  <c r="AE45" i="38" a="1"/>
  <c r="X44" i="38" a="1"/>
  <c r="AD42" i="38" a="1"/>
  <c r="W41" i="38" a="1"/>
  <c r="AC39" i="38" a="1"/>
  <c r="V38" i="38" a="1"/>
  <c r="AB36" i="38" a="1"/>
  <c r="U35" i="38" a="1"/>
  <c r="AA47" i="38" a="1"/>
  <c r="T46" i="38" a="1"/>
  <c r="W45" i="38" a="1"/>
  <c r="Z44" i="38" a="1"/>
  <c r="AF42" i="38" a="1"/>
  <c r="Y41" i="38" a="1"/>
  <c r="AE39" i="38" a="1"/>
  <c r="AA37" i="38" a="1"/>
  <c r="AC46" i="38" a="1"/>
  <c r="V45" i="38" a="1"/>
  <c r="AB43" i="38" a="1"/>
  <c r="AE42" i="38" a="1"/>
  <c r="AA40" i="38" a="1"/>
  <c r="T39" i="38" a="1"/>
  <c r="Z37" i="38" a="1"/>
  <c r="AF35" i="38" a="1"/>
  <c r="AB46" i="38" a="1"/>
  <c r="U45" i="38" a="1"/>
  <c r="AA43" i="38" a="1"/>
  <c r="T42" i="38" a="1"/>
  <c r="Z40" i="38" a="1"/>
  <c r="AF38" i="38" a="1"/>
  <c r="Y37" i="38" a="1"/>
  <c r="AE35" i="38" a="1"/>
  <c r="AB47" i="38" a="1"/>
  <c r="X47" i="38" a="1"/>
  <c r="AD43" i="38" a="1"/>
  <c r="X40" i="38" a="1"/>
  <c r="X37" i="38" a="1"/>
  <c r="Z43" i="38" a="1"/>
  <c r="W47" i="38" a="1"/>
  <c r="AF39" i="38" a="1"/>
  <c r="W37" i="38" a="1"/>
  <c r="AE46" i="38" a="1"/>
  <c r="Y43" i="38" a="1"/>
  <c r="AB39" i="38" a="1"/>
  <c r="AA46" i="38" a="1"/>
  <c r="T43" i="38" a="1"/>
  <c r="AE36" i="38" a="1"/>
  <c r="AC42" i="38" a="1"/>
  <c r="AA39" i="38" a="1"/>
  <c r="Z46" i="38" a="1"/>
  <c r="AA36" i="38" a="1"/>
  <c r="V39" i="38" a="1"/>
  <c r="AD45" i="38" a="1"/>
  <c r="AE38" i="38" a="1"/>
  <c r="Z36" i="38" a="1"/>
  <c r="AC45" i="38" a="1"/>
  <c r="AD38" i="38" a="1"/>
  <c r="X45" i="38" a="1"/>
  <c r="Z41" i="38" a="1"/>
  <c r="AD35" i="38" a="1"/>
  <c r="AF44" i="38" a="1"/>
  <c r="W44" i="38" a="1"/>
  <c r="X35" i="38" a="1"/>
  <c r="V44" i="38" a="1"/>
  <c r="W42" i="38" a="1"/>
  <c r="AE41" i="38" a="1"/>
  <c r="Y38" i="38" a="1"/>
  <c r="V41" i="38" a="1"/>
  <c r="U38" i="38" a="1"/>
  <c r="U41" i="38" a="1"/>
  <c r="Y40" i="38" a="1"/>
  <c r="U46" i="38" a="1"/>
  <c r="AB42" i="38" a="1"/>
  <c r="AF41" i="38" a="1"/>
  <c r="U36" i="38" a="1"/>
  <c r="T45" i="38" a="1"/>
  <c r="AC35" i="38" a="1"/>
  <c r="AA44" i="38" a="1"/>
  <c r="T38" i="38" a="1"/>
  <c r="AC40" i="38" a="1"/>
  <c r="AB37" i="38" a="1"/>
  <c r="T35" i="38" a="1"/>
  <c r="O47" i="38" a="1"/>
  <c r="E47" i="38" a="1"/>
  <c r="H46" i="38" a="1"/>
  <c r="K45" i="38" a="1"/>
  <c r="N44" i="38" a="1"/>
  <c r="D44" i="38" a="1"/>
  <c r="G43" i="38" a="1"/>
  <c r="J42" i="38" a="1"/>
  <c r="M41" i="38" a="1"/>
  <c r="P40" i="38" a="1"/>
  <c r="F40" i="38" a="1"/>
  <c r="I39" i="38" a="1"/>
  <c r="L38" i="38" a="1"/>
  <c r="O37" i="38" a="1"/>
  <c r="E37" i="38" a="1"/>
  <c r="H36" i="38" a="1"/>
  <c r="K35" i="38" a="1"/>
  <c r="N47" i="38" a="1"/>
  <c r="D47" i="38" a="1"/>
  <c r="G46" i="38" a="1"/>
  <c r="J45" i="38" a="1"/>
  <c r="M44" i="38" a="1"/>
  <c r="P43" i="38" a="1"/>
  <c r="F43" i="38" a="1"/>
  <c r="I42" i="38" a="1"/>
  <c r="L41" i="38" a="1"/>
  <c r="O40" i="38" a="1"/>
  <c r="E40" i="38" a="1"/>
  <c r="H39" i="38" a="1"/>
  <c r="K38" i="38" a="1"/>
  <c r="N37" i="38" a="1"/>
  <c r="D37" i="38" a="1"/>
  <c r="G36" i="38" a="1"/>
  <c r="J35" i="38" a="1"/>
  <c r="M47" i="38" a="1"/>
  <c r="P46" i="38" a="1"/>
  <c r="F46" i="38" a="1"/>
  <c r="I45" i="38" a="1"/>
  <c r="L44" i="38" a="1"/>
  <c r="O43" i="38" a="1"/>
  <c r="E43" i="38" a="1"/>
  <c r="H42" i="38" a="1"/>
  <c r="K41" i="38" a="1"/>
  <c r="N40" i="38" a="1"/>
  <c r="D40" i="38" a="1"/>
  <c r="G39" i="38" a="1"/>
  <c r="J38" i="38" a="1"/>
  <c r="M37" i="38" a="1"/>
  <c r="P36" i="38" a="1"/>
  <c r="F36" i="38" a="1"/>
  <c r="I35" i="38" a="1"/>
  <c r="O42" i="38" a="1"/>
  <c r="L46" i="38" a="1"/>
  <c r="E45" i="38" a="1"/>
  <c r="N42" i="38" a="1"/>
  <c r="J40" i="38" a="1"/>
  <c r="P38" i="38" a="1"/>
  <c r="I37" i="38" a="1"/>
  <c r="E35" i="38" a="1"/>
  <c r="J47" i="38" a="1"/>
  <c r="M46" i="38" a="1"/>
  <c r="P45" i="38" a="1"/>
  <c r="F45" i="38" a="1"/>
  <c r="I44" i="38" a="1"/>
  <c r="L43" i="38" a="1"/>
  <c r="E42" i="38" a="1"/>
  <c r="H41" i="38" a="1"/>
  <c r="K40" i="38" a="1"/>
  <c r="N39" i="38" a="1"/>
  <c r="D39" i="38" a="1"/>
  <c r="G38" i="38" a="1"/>
  <c r="J37" i="38" a="1"/>
  <c r="M36" i="38" a="1"/>
  <c r="P35" i="38" a="1"/>
  <c r="F35" i="38" a="1"/>
  <c r="I47" i="38" a="1"/>
  <c r="O45" i="38" a="1"/>
  <c r="H44" i="38" a="1"/>
  <c r="K43" i="38" a="1"/>
  <c r="D42" i="38" a="1"/>
  <c r="G41" i="38" a="1"/>
  <c r="M39" i="38" a="1"/>
  <c r="F38" i="38" a="1"/>
  <c r="L36" i="38" a="1"/>
  <c r="O35" i="38" a="1"/>
  <c r="G44" i="38" a="1"/>
  <c r="M42" i="38" a="1"/>
  <c r="F41" i="38" a="1"/>
  <c r="L39" i="38" a="1"/>
  <c r="E38" i="38" a="1"/>
  <c r="K36" i="38" a="1"/>
  <c r="L47" i="38" a="1"/>
  <c r="D46" i="38" a="1"/>
  <c r="N45" i="38" a="1"/>
  <c r="F44" i="38" a="1"/>
  <c r="L42" i="38" a="1"/>
  <c r="E41" i="38" a="1"/>
  <c r="K39" i="38" a="1"/>
  <c r="D38" i="38" a="1"/>
  <c r="J36" i="38" a="1"/>
  <c r="K47" i="38" a="1"/>
  <c r="H47" i="38" a="1"/>
  <c r="M45" i="38" a="1"/>
  <c r="E44" i="38" a="1"/>
  <c r="K42" i="38" a="1"/>
  <c r="D41" i="38" a="1"/>
  <c r="J39" i="38" a="1"/>
  <c r="P37" i="38" a="1"/>
  <c r="I36" i="38" a="1"/>
  <c r="G47" i="38" a="1"/>
  <c r="L45" i="38" a="1"/>
  <c r="G42" i="38" a="1"/>
  <c r="F39" i="38" a="1"/>
  <c r="L37" i="38" a="1"/>
  <c r="E36" i="38" a="1"/>
  <c r="F47" i="38" a="1"/>
  <c r="H45" i="38" a="1"/>
  <c r="M43" i="38" a="1"/>
  <c r="F42" i="38" a="1"/>
  <c r="L40" i="38" a="1"/>
  <c r="E39" i="38" a="1"/>
  <c r="K37" i="38" a="1"/>
  <c r="D36" i="38" a="1"/>
  <c r="J43" i="38" a="1"/>
  <c r="O38" i="38" a="1"/>
  <c r="H37" i="38" a="1"/>
  <c r="O41" i="38" a="1"/>
  <c r="H40" i="38" a="1"/>
  <c r="M35" i="38" a="1"/>
  <c r="P44" i="38" a="1"/>
  <c r="G40" i="38" a="1"/>
  <c r="J46" i="38" a="1"/>
  <c r="P39" i="38" a="1"/>
  <c r="H35" i="38" a="1"/>
  <c r="K44" i="38" a="1"/>
  <c r="I41" i="38" a="1"/>
  <c r="G35" i="38" a="1"/>
  <c r="E46" i="38" a="1"/>
  <c r="M40" i="38" a="1"/>
  <c r="D45" i="38" a="1"/>
  <c r="K46" i="38" a="1"/>
  <c r="M38" i="38" a="1"/>
  <c r="D43" i="38" a="1"/>
  <c r="H38" i="38" a="1"/>
  <c r="N43" i="38" a="1"/>
  <c r="P41" i="38" a="1"/>
  <c r="N35" i="38" a="1"/>
  <c r="I43" i="38" a="1"/>
  <c r="G37" i="38" a="1"/>
  <c r="H43" i="38" a="1"/>
  <c r="F37" i="38" a="1"/>
  <c r="J41" i="38" a="1"/>
  <c r="O36" i="38" a="1"/>
  <c r="P42" i="38" a="1"/>
  <c r="N36" i="38" a="1"/>
  <c r="J44" i="38" a="1"/>
  <c r="O46" i="38" a="1"/>
  <c r="G45" i="38" a="1"/>
  <c r="I40" i="38" a="1"/>
  <c r="N46" i="38" a="1"/>
  <c r="N38" i="38" a="1"/>
  <c r="N41" i="38" a="1"/>
  <c r="L35" i="38" a="1"/>
  <c r="O44" i="38" a="1"/>
  <c r="I38" i="38" a="1"/>
  <c r="I46" i="38" a="1"/>
  <c r="O39" i="38" a="1"/>
  <c r="P47" i="38" a="1"/>
  <c r="D35" i="38" a="1"/>
  <c r="O31" i="38" a="1"/>
  <c r="D31" i="38" a="1"/>
  <c r="J29" i="38" a="1"/>
  <c r="P27" i="38" a="1"/>
  <c r="I26" i="38" a="1"/>
  <c r="O24" i="38" a="1"/>
  <c r="H23" i="38" a="1"/>
  <c r="N21" i="38" a="1"/>
  <c r="J19" i="38" a="1"/>
  <c r="P30" i="38" a="1"/>
  <c r="I29" i="38" a="1"/>
  <c r="O27" i="38" a="1"/>
  <c r="H26" i="38" a="1"/>
  <c r="N24" i="38" a="1"/>
  <c r="G23" i="38" a="1"/>
  <c r="M21" i="38" a="1"/>
  <c r="F20" i="38" a="1"/>
  <c r="L31" i="38" a="1"/>
  <c r="H29" i="38" a="1"/>
  <c r="N27" i="38" a="1"/>
  <c r="G26" i="38" a="1"/>
  <c r="M24" i="38" a="1"/>
  <c r="F23" i="38" a="1"/>
  <c r="L21" i="38" a="1"/>
  <c r="E20" i="38" a="1"/>
  <c r="P31" i="38" a="1"/>
  <c r="F31" i="38" a="1"/>
  <c r="I30" i="38" a="1"/>
  <c r="L29" i="38" a="1"/>
  <c r="O28" i="38" a="1"/>
  <c r="E28" i="38" a="1"/>
  <c r="H27" i="38" a="1"/>
  <c r="K26" i="38" a="1"/>
  <c r="N25" i="38" a="1"/>
  <c r="D25" i="38" a="1"/>
  <c r="G24" i="38" a="1"/>
  <c r="J23" i="38" a="1"/>
  <c r="M22" i="38" a="1"/>
  <c r="P21" i="38" a="1"/>
  <c r="F21" i="38" a="1"/>
  <c r="I20" i="38" a="1"/>
  <c r="L19" i="38" a="1"/>
  <c r="E31" i="38" a="1"/>
  <c r="H30" i="38" a="1"/>
  <c r="K29" i="38" a="1"/>
  <c r="N28" i="38" a="1"/>
  <c r="D28" i="38" a="1"/>
  <c r="G27" i="38" a="1"/>
  <c r="J26" i="38" a="1"/>
  <c r="M25" i="38" a="1"/>
  <c r="P24" i="38" a="1"/>
  <c r="F24" i="38" a="1"/>
  <c r="I23" i="38" a="1"/>
  <c r="L22" i="38" a="1"/>
  <c r="O21" i="38" a="1"/>
  <c r="E21" i="38" a="1"/>
  <c r="H20" i="38" a="1"/>
  <c r="K19" i="38" a="1"/>
  <c r="N31" i="38" a="1"/>
  <c r="G30" i="38" a="1"/>
  <c r="M28" i="38" a="1"/>
  <c r="F27" i="38" a="1"/>
  <c r="L25" i="38" a="1"/>
  <c r="E24" i="38" a="1"/>
  <c r="K22" i="38" a="1"/>
  <c r="D21" i="38" a="1"/>
  <c r="G20" i="38" a="1"/>
  <c r="M31" i="38" a="1"/>
  <c r="F30" i="38" a="1"/>
  <c r="L28" i="38" a="1"/>
  <c r="E27" i="38" a="1"/>
  <c r="K25" i="38" a="1"/>
  <c r="D24" i="38" a="1"/>
  <c r="J22" i="38" a="1"/>
  <c r="P20" i="38" a="1"/>
  <c r="I19" i="38" a="1"/>
  <c r="O30" i="38" a="1"/>
  <c r="E30" i="38" a="1"/>
  <c r="K28" i="38" a="1"/>
  <c r="D27" i="38" a="1"/>
  <c r="J25" i="38" a="1"/>
  <c r="P23" i="38" a="1"/>
  <c r="I22" i="38" a="1"/>
  <c r="O20" i="38" a="1"/>
  <c r="H19" i="38" a="1"/>
  <c r="K31" i="38" a="1"/>
  <c r="P29" i="38" a="1"/>
  <c r="H28" i="38" a="1"/>
  <c r="M26" i="38" a="1"/>
  <c r="E25" i="38" a="1"/>
  <c r="E23" i="38" a="1"/>
  <c r="J21" i="38" a="1"/>
  <c r="P19" i="38" a="1"/>
  <c r="L24" i="38" a="1"/>
  <c r="J31" i="38" a="1"/>
  <c r="O29" i="38" a="1"/>
  <c r="G28" i="38" a="1"/>
  <c r="L26" i="38" a="1"/>
  <c r="D23" i="38" a="1"/>
  <c r="I21" i="38" a="1"/>
  <c r="O19" i="38" a="1"/>
  <c r="F26" i="38" a="1"/>
  <c r="K24" i="38" a="1"/>
  <c r="I31" i="38" a="1"/>
  <c r="N29" i="38" a="1"/>
  <c r="F28" i="38" a="1"/>
  <c r="P22" i="38" a="1"/>
  <c r="H21" i="38" a="1"/>
  <c r="N19" i="38" a="1"/>
  <c r="M27" i="38" a="1"/>
  <c r="E26" i="38" a="1"/>
  <c r="J24" i="38" a="1"/>
  <c r="H31" i="38" a="1"/>
  <c r="M29" i="38" a="1"/>
  <c r="G21" i="38" a="1"/>
  <c r="M19" i="38" a="1"/>
  <c r="L27" i="38" a="1"/>
  <c r="D26" i="38" a="1"/>
  <c r="I24" i="38" a="1"/>
  <c r="G31" i="38" a="1"/>
  <c r="N22" i="38" a="1"/>
  <c r="N20" i="38" a="1"/>
  <c r="G19" i="38" a="1"/>
  <c r="N30" i="38" a="1"/>
  <c r="F29" i="38" a="1"/>
  <c r="K27" i="38" a="1"/>
  <c r="P25" i="38" a="1"/>
  <c r="H24" i="38" a="1"/>
  <c r="H22" i="38" a="1"/>
  <c r="O23" i="38" a="1"/>
  <c r="M20" i="38" a="1"/>
  <c r="E29" i="38" a="1"/>
  <c r="J27" i="38" a="1"/>
  <c r="O25" i="38" a="1"/>
  <c r="G22" i="38" a="1"/>
  <c r="N23" i="38" a="1"/>
  <c r="E19" i="38" a="1"/>
  <c r="I27" i="38" a="1"/>
  <c r="P26" i="38" a="1"/>
  <c r="H25" i="38" a="1"/>
  <c r="K30" i="38" a="1"/>
  <c r="E22" i="38" a="1"/>
  <c r="J28" i="38" a="1"/>
  <c r="L23" i="38" a="1"/>
  <c r="D22" i="38" a="1"/>
  <c r="I28" i="38" a="1"/>
  <c r="K23" i="38" a="1"/>
  <c r="D20" i="38" a="1"/>
  <c r="O22" i="38" a="1"/>
  <c r="F19" i="38" a="1"/>
  <c r="D29" i="38" a="1"/>
  <c r="M23" i="38" a="1"/>
  <c r="O26" i="38" a="1"/>
  <c r="J20" i="38" a="1"/>
  <c r="N26" i="38" a="1"/>
  <c r="K21" i="38" a="1"/>
  <c r="G29" i="38" a="1"/>
  <c r="M30" i="38" a="1"/>
  <c r="I25" i="38" a="1"/>
  <c r="L20" i="38" a="1"/>
  <c r="L30" i="38" a="1"/>
  <c r="F22" i="38" a="1"/>
  <c r="K20" i="38" a="1"/>
  <c r="P28" i="38" a="1"/>
  <c r="G25" i="38" a="1"/>
  <c r="J30" i="38" a="1"/>
  <c r="D30" i="38" a="1"/>
  <c r="F25" i="38" a="1"/>
  <c r="D19" i="38" a="1"/>
  <c r="D3" i="38" a="1"/>
  <c r="F15" i="38" a="1"/>
  <c r="I14" i="38" a="1"/>
  <c r="L13" i="38" a="1"/>
  <c r="O12" i="38" a="1"/>
  <c r="E12" i="38" a="1"/>
  <c r="H11" i="38" a="1"/>
  <c r="K10" i="38" a="1"/>
  <c r="N9" i="38" a="1"/>
  <c r="D9" i="38" a="1"/>
  <c r="G8" i="38" a="1"/>
  <c r="J7" i="38" a="1"/>
  <c r="M6" i="38" a="1"/>
  <c r="P5" i="38" a="1"/>
  <c r="F5" i="38" a="1"/>
  <c r="I4" i="38" a="1"/>
  <c r="L3" i="38" a="1"/>
  <c r="D8" i="38" a="1"/>
  <c r="J6" i="38" a="1"/>
  <c r="P4" i="38" a="1"/>
  <c r="I3" i="38" a="1"/>
  <c r="O14" i="38" a="1"/>
  <c r="N11" i="38" a="1"/>
  <c r="G10" i="38" a="1"/>
  <c r="M8" i="38" a="1"/>
  <c r="I6" i="38" a="1"/>
  <c r="O4" i="38" a="1"/>
  <c r="G13" i="38" a="1"/>
  <c r="J12" i="38" a="1"/>
  <c r="F10" i="38" a="1"/>
  <c r="E7" i="38" a="1"/>
  <c r="N4" i="38" a="1"/>
  <c r="P15" i="38" a="1"/>
  <c r="H13" i="38" a="1"/>
  <c r="P7" i="38" a="1"/>
  <c r="E4" i="38" a="1"/>
  <c r="D14" i="38" a="1"/>
  <c r="M11" i="38" a="1"/>
  <c r="I9" i="38" a="1"/>
  <c r="H6" i="38" a="1"/>
  <c r="D4" i="38" a="1"/>
  <c r="E14" i="38" a="1"/>
  <c r="K15" i="38" a="1"/>
  <c r="O7" i="38" a="1"/>
  <c r="O15" i="38" a="1"/>
  <c r="E15" i="38" a="1"/>
  <c r="H14" i="38" a="1"/>
  <c r="K13" i="38" a="1"/>
  <c r="N12" i="38" a="1"/>
  <c r="D12" i="38" a="1"/>
  <c r="G11" i="38" a="1"/>
  <c r="J10" i="38" a="1"/>
  <c r="M9" i="38" a="1"/>
  <c r="P8" i="38" a="1"/>
  <c r="F8" i="38" a="1"/>
  <c r="I7" i="38" a="1"/>
  <c r="L6" i="38" a="1"/>
  <c r="O5" i="38" a="1"/>
  <c r="E5" i="38" a="1"/>
  <c r="H4" i="38" a="1"/>
  <c r="K3" i="38" a="1"/>
  <c r="N15" i="38" a="1"/>
  <c r="D15" i="38" a="1"/>
  <c r="G14" i="38" a="1"/>
  <c r="J13" i="38" a="1"/>
  <c r="M12" i="38" a="1"/>
  <c r="P11" i="38" a="1"/>
  <c r="F11" i="38" a="1"/>
  <c r="I10" i="38" a="1"/>
  <c r="L9" i="38" a="1"/>
  <c r="O8" i="38" a="1"/>
  <c r="E8" i="38" a="1"/>
  <c r="H7" i="38" a="1"/>
  <c r="K6" i="38" a="1"/>
  <c r="N5" i="38" a="1"/>
  <c r="D5" i="38" a="1"/>
  <c r="G4" i="38" a="1"/>
  <c r="J3" i="38" a="1"/>
  <c r="M15" i="38" a="1"/>
  <c r="P14" i="38" a="1"/>
  <c r="F14" i="38" a="1"/>
  <c r="I13" i="38" a="1"/>
  <c r="L12" i="38" a="1"/>
  <c r="O11" i="38" a="1"/>
  <c r="E11" i="38" a="1"/>
  <c r="H10" i="38" a="1"/>
  <c r="K9" i="38" a="1"/>
  <c r="N8" i="38" a="1"/>
  <c r="G7" i="38" a="1"/>
  <c r="M5" i="38" a="1"/>
  <c r="F4" i="38" a="1"/>
  <c r="L15" i="38" a="1"/>
  <c r="K12" i="38" a="1"/>
  <c r="D11" i="38" a="1"/>
  <c r="J9" i="38" a="1"/>
  <c r="F7" i="38" a="1"/>
  <c r="L5" i="38" a="1"/>
  <c r="H3" i="38" a="1"/>
  <c r="N14" i="38" a="1"/>
  <c r="P10" i="38" a="1"/>
  <c r="L8" i="38" a="1"/>
  <c r="K5" i="38" a="1"/>
  <c r="N13" i="38" a="1"/>
  <c r="E6" i="38" a="1"/>
  <c r="M13" i="38" a="1"/>
  <c r="O9" i="38" a="1"/>
  <c r="M7" i="38" a="1"/>
  <c r="O3" i="38" a="1"/>
  <c r="H15" i="38" a="1"/>
  <c r="J5" i="38" a="1"/>
  <c r="G15" i="38" a="1"/>
  <c r="K7" i="38" a="1"/>
  <c r="G3" i="38" a="1"/>
  <c r="O10" i="38" a="1"/>
  <c r="H5" i="38" a="1"/>
  <c r="L14" i="38" a="1"/>
  <c r="P6" i="38" a="1"/>
  <c r="K14" i="38" a="1"/>
  <c r="O6" i="38" a="1"/>
  <c r="J14" i="38" a="1"/>
  <c r="N6" i="38" a="1"/>
  <c r="E10" i="38" a="1"/>
  <c r="I8" i="38" a="1"/>
  <c r="F12" i="38" a="1"/>
  <c r="F6" i="38" a="1"/>
  <c r="J15" i="38" a="1"/>
  <c r="L11" i="38" a="1"/>
  <c r="P9" i="38" a="1"/>
  <c r="N7" i="38" a="1"/>
  <c r="P3" i="38" a="1"/>
  <c r="K11" i="38" a="1"/>
  <c r="D6" i="38" a="1"/>
  <c r="F13" i="38" a="1"/>
  <c r="H9" i="38" a="1"/>
  <c r="N3" i="38" a="1"/>
  <c r="E13" i="38" a="1"/>
  <c r="G9" i="38" a="1"/>
  <c r="M3" i="38" a="1"/>
  <c r="D13" i="38" a="1"/>
  <c r="F9" i="38" a="1"/>
  <c r="P12" i="38" a="1"/>
  <c r="E9" i="38" a="1"/>
  <c r="I12" i="38" a="1"/>
  <c r="K8" i="38" a="1"/>
  <c r="H12" i="38" a="1"/>
  <c r="J8" i="38" a="1"/>
  <c r="P13" i="38" a="1"/>
  <c r="K4" i="38" a="1"/>
  <c r="D10" i="38" a="1"/>
  <c r="H8" i="38" a="1"/>
  <c r="I15" i="38" a="1"/>
  <c r="J11" i="38" a="1"/>
  <c r="L7" i="38" a="1"/>
  <c r="I11" i="38" a="1"/>
  <c r="I5" i="38" a="1"/>
  <c r="M14" i="38" a="1"/>
  <c r="D7" i="38" a="1"/>
  <c r="F3" i="38" a="1"/>
  <c r="N10" i="38" a="1"/>
  <c r="G5" i="38" a="1"/>
  <c r="E3" i="38" a="1"/>
  <c r="M10" i="38" a="1"/>
  <c r="M4" i="38" a="1"/>
  <c r="L10" i="38" a="1"/>
  <c r="L4" i="38" a="1"/>
  <c r="G12" i="38" a="1"/>
  <c r="G6" i="38" a="1"/>
  <c r="O13" i="38" a="1"/>
  <c r="J4" i="38" a="1"/>
  <c r="AN75" i="37" a="1"/>
  <c r="AV79" i="37" a="1"/>
  <c r="AS70" i="37" a="1"/>
  <c r="AU79" i="37" a="1"/>
  <c r="AK79" i="37" a="1"/>
  <c r="AN78" i="37" a="1"/>
  <c r="AQ77" i="37" a="1"/>
  <c r="AT76" i="37" a="1"/>
  <c r="AJ76" i="37" a="1"/>
  <c r="AM75" i="37" a="1"/>
  <c r="AP74" i="37" a="1"/>
  <c r="AS73" i="37" a="1"/>
  <c r="AV72" i="37" a="1"/>
  <c r="AL72" i="37" a="1"/>
  <c r="AO71" i="37" a="1"/>
  <c r="AR70" i="37" a="1"/>
  <c r="AU69" i="37" a="1"/>
  <c r="AK69" i="37" a="1"/>
  <c r="AN68" i="37" a="1"/>
  <c r="AQ67" i="37" a="1"/>
  <c r="AL78" i="37" a="1"/>
  <c r="AR76" i="37" a="1"/>
  <c r="AN74" i="37" a="1"/>
  <c r="AP70" i="37" a="1"/>
  <c r="AL68" i="37" a="1"/>
  <c r="AR79" i="37" a="1"/>
  <c r="AT75" i="37" a="1"/>
  <c r="AP73" i="37" a="1"/>
  <c r="AL71" i="37" a="1"/>
  <c r="AU68" i="37" a="1"/>
  <c r="AT78" i="37" a="1"/>
  <c r="AV74" i="37" a="1"/>
  <c r="AU71" i="37" a="1"/>
  <c r="AJ68" i="37" a="1"/>
  <c r="AS78" i="37" a="1"/>
  <c r="AU74" i="37" a="1"/>
  <c r="AT71" i="37" a="1"/>
  <c r="AV67" i="37" a="1"/>
  <c r="AK77" i="37" a="1"/>
  <c r="AJ74" i="37" a="1"/>
  <c r="AL70" i="37" a="1"/>
  <c r="AK67" i="37" a="1"/>
  <c r="AQ78" i="37" a="1"/>
  <c r="AP75" i="37" a="1"/>
  <c r="AO72" i="37" a="1"/>
  <c r="AN69" i="37" a="1"/>
  <c r="AS77" i="37" a="1"/>
  <c r="AR74" i="37" a="1"/>
  <c r="AQ71" i="37" a="1"/>
  <c r="AS67" i="37" a="1"/>
  <c r="AU76" i="37" a="1"/>
  <c r="AJ73" i="37" a="1"/>
  <c r="AO68" i="37" a="1"/>
  <c r="AN71" i="37" a="1"/>
  <c r="AV78" i="37" a="1"/>
  <c r="AK75" i="37" a="1"/>
  <c r="AT72" i="37" a="1"/>
  <c r="AS69" i="37" a="1"/>
  <c r="AO67" i="37" a="1"/>
  <c r="AU78" i="37" a="1"/>
  <c r="AQ76" i="37" a="1"/>
  <c r="AM74" i="37" a="1"/>
  <c r="AV71" i="37" a="1"/>
  <c r="AR69" i="37" a="1"/>
  <c r="AM77" i="37" a="1"/>
  <c r="AS75" i="37" a="1"/>
  <c r="AR72" i="37" a="1"/>
  <c r="AQ69" i="37" a="1"/>
  <c r="AL77" i="37" a="1"/>
  <c r="AR75" i="37" a="1"/>
  <c r="AQ72" i="37" a="1"/>
  <c r="AS68" i="37" a="1"/>
  <c r="AR78" i="37" a="1"/>
  <c r="AQ75" i="37" a="1"/>
  <c r="AP72" i="37" a="1"/>
  <c r="AO69" i="37" a="1"/>
  <c r="AT77" i="37" a="1"/>
  <c r="AV73" i="37" a="1"/>
  <c r="AK70" i="37" a="1"/>
  <c r="AP78" i="37" a="1"/>
  <c r="AU73" i="37" a="1"/>
  <c r="AJ70" i="37" a="1"/>
  <c r="AR77" i="37" a="1"/>
  <c r="AQ74" i="37" a="1"/>
  <c r="AV69" i="37" a="1"/>
  <c r="AT79" i="37" a="1"/>
  <c r="AJ79" i="37" a="1"/>
  <c r="AM78" i="37" a="1"/>
  <c r="AP77" i="37" a="1"/>
  <c r="AS76" i="37" a="1"/>
  <c r="AV75" i="37" a="1"/>
  <c r="AL75" i="37" a="1"/>
  <c r="AO74" i="37" a="1"/>
  <c r="AR73" i="37" a="1"/>
  <c r="AU72" i="37" a="1"/>
  <c r="AK72" i="37" a="1"/>
  <c r="AQ70" i="37" a="1"/>
  <c r="AT69" i="37" a="1"/>
  <c r="AJ69" i="37" a="1"/>
  <c r="AM68" i="37" a="1"/>
  <c r="AP67" i="37" a="1"/>
  <c r="AO77" i="37" a="1"/>
  <c r="AU75" i="37" a="1"/>
  <c r="AQ73" i="37" a="1"/>
  <c r="AJ72" i="37" a="1"/>
  <c r="AV68" i="37" a="1"/>
  <c r="AK78" i="37" a="1"/>
  <c r="AN77" i="37" a="1"/>
  <c r="AJ75" i="37" a="1"/>
  <c r="AS72" i="37" a="1"/>
  <c r="AO70" i="37" a="1"/>
  <c r="AN67" i="37" a="1"/>
  <c r="AJ78" i="37" a="1"/>
  <c r="AL74" i="37" a="1"/>
  <c r="AK71" i="37" a="1"/>
  <c r="AM67" i="37" a="1"/>
  <c r="AP79" i="37" a="1"/>
  <c r="AK74" i="37" a="1"/>
  <c r="AM70" i="37" a="1"/>
  <c r="AU77" i="37" a="1"/>
  <c r="AT74" i="37" a="1"/>
  <c r="AS71" i="37" a="1"/>
  <c r="AU67" i="37" a="1"/>
  <c r="AJ77" i="37" a="1"/>
  <c r="AS74" i="37" a="1"/>
  <c r="AR71" i="37" a="1"/>
  <c r="AT67" i="37" a="1"/>
  <c r="AV76" i="37" a="1"/>
  <c r="AO75" i="37" a="1"/>
  <c r="AN72" i="37" a="1"/>
  <c r="AP68" i="37" a="1"/>
  <c r="AO78" i="37" a="1"/>
  <c r="AM72" i="37" a="1"/>
  <c r="AR67" i="37" a="1"/>
  <c r="AS79" i="37" a="1"/>
  <c r="AM71" i="37" a="1"/>
  <c r="AK68" i="37" a="1"/>
  <c r="AQ79" i="37" a="1"/>
  <c r="AP76" i="37" a="1"/>
  <c r="AO73" i="37" a="1"/>
  <c r="AN70" i="37" a="1"/>
  <c r="AT68" i="37" a="1"/>
  <c r="AV77" i="37" a="1"/>
  <c r="AO76" i="37" a="1"/>
  <c r="AN73" i="37" a="1"/>
  <c r="AJ71" i="37" a="1"/>
  <c r="AP69" i="37" a="1"/>
  <c r="AL67" i="37" a="1"/>
  <c r="AO79" i="37" a="1"/>
  <c r="AN76" i="37" a="1"/>
  <c r="AM73" i="37" a="1"/>
  <c r="AV70" i="37" a="1"/>
  <c r="AR68" i="37" a="1"/>
  <c r="AN79" i="37" a="1"/>
  <c r="AM76" i="37" a="1"/>
  <c r="AL73" i="37" a="1"/>
  <c r="AU70" i="37" a="1"/>
  <c r="AQ68" i="37" a="1"/>
  <c r="AM79" i="37" a="1"/>
  <c r="AL76" i="37" a="1"/>
  <c r="AK73" i="37" a="1"/>
  <c r="AT70" i="37" a="1"/>
  <c r="AM69" i="37" a="1"/>
  <c r="AL79" i="37" a="1"/>
  <c r="AK76" i="37" a="1"/>
  <c r="AT73" i="37" a="1"/>
  <c r="AP71" i="37" a="1"/>
  <c r="AL69" i="37" a="1"/>
  <c r="AJ67" i="37" a="1"/>
  <c r="W72" i="37" a="1"/>
  <c r="AF69" i="37" a="1"/>
  <c r="V69" i="37" a="1"/>
  <c r="AB67" i="37" a="1"/>
  <c r="AE79" i="37" a="1"/>
  <c r="X78" i="37" a="1"/>
  <c r="AA77" i="37" a="1"/>
  <c r="AD76" i="37" a="1"/>
  <c r="T76" i="37" a="1"/>
  <c r="W75" i="37" a="1"/>
  <c r="Z74" i="37" a="1"/>
  <c r="AC73" i="37" a="1"/>
  <c r="AF72" i="37" a="1"/>
  <c r="Y71" i="37" a="1"/>
  <c r="AB70" i="37" a="1"/>
  <c r="AE69" i="37" a="1"/>
  <c r="X68" i="37" a="1"/>
  <c r="AA67" i="37" a="1"/>
  <c r="AD79" i="37" a="1"/>
  <c r="W78" i="37" a="1"/>
  <c r="Z77" i="37" a="1"/>
  <c r="AC76" i="37" a="1"/>
  <c r="V75" i="37" a="1"/>
  <c r="Y74" i="37" a="1"/>
  <c r="AE72" i="37" a="1"/>
  <c r="U72" i="37" a="1"/>
  <c r="AA70" i="37" a="1"/>
  <c r="AD69" i="37" a="1"/>
  <c r="W68" i="37" a="1"/>
  <c r="Z67" i="37" a="1"/>
  <c r="AF79" i="37" a="1"/>
  <c r="V79" i="37" a="1"/>
  <c r="Y78" i="37" a="1"/>
  <c r="AB77" i="37" a="1"/>
  <c r="AE76" i="37" a="1"/>
  <c r="U76" i="37" a="1"/>
  <c r="X75" i="37" a="1"/>
  <c r="AA74" i="37" a="1"/>
  <c r="AD73" i="37" a="1"/>
  <c r="T73" i="37" a="1"/>
  <c r="Z71" i="37" a="1"/>
  <c r="AC70" i="37" a="1"/>
  <c r="Y68" i="37" a="1"/>
  <c r="U79" i="37" a="1"/>
  <c r="V72" i="37" a="1"/>
  <c r="U69" i="37" a="1"/>
  <c r="T79" i="37" a="1"/>
  <c r="AF75" i="37" a="1"/>
  <c r="AB73" i="37" a="1"/>
  <c r="X71" i="37" a="1"/>
  <c r="T69" i="37" a="1"/>
  <c r="AA79" i="37" a="1"/>
  <c r="AD78" i="37" a="1"/>
  <c r="T78" i="37" a="1"/>
  <c r="W77" i="37" a="1"/>
  <c r="Z76" i="37" a="1"/>
  <c r="AC75" i="37" a="1"/>
  <c r="AF74" i="37" a="1"/>
  <c r="V74" i="37" a="1"/>
  <c r="Y73" i="37" a="1"/>
  <c r="AB72" i="37" a="1"/>
  <c r="AE71" i="37" a="1"/>
  <c r="U71" i="37" a="1"/>
  <c r="X70" i="37" a="1"/>
  <c r="AA69" i="37" a="1"/>
  <c r="AD68" i="37" a="1"/>
  <c r="T68" i="37" a="1"/>
  <c r="W67" i="37" a="1"/>
  <c r="Z79" i="37" a="1"/>
  <c r="AC78" i="37" a="1"/>
  <c r="AF77" i="37" a="1"/>
  <c r="V77" i="37" a="1"/>
  <c r="Y76" i="37" a="1"/>
  <c r="AB75" i="37" a="1"/>
  <c r="AE74" i="37" a="1"/>
  <c r="U74" i="37" a="1"/>
  <c r="X73" i="37" a="1"/>
  <c r="AA72" i="37" a="1"/>
  <c r="AD71" i="37" a="1"/>
  <c r="T71" i="37" a="1"/>
  <c r="W70" i="37" a="1"/>
  <c r="Z69" i="37" a="1"/>
  <c r="AC68" i="37" a="1"/>
  <c r="AF67" i="37" a="1"/>
  <c r="V67" i="37" a="1"/>
  <c r="Y79" i="37" a="1"/>
  <c r="AB78" i="37" a="1"/>
  <c r="AE77" i="37" a="1"/>
  <c r="U77" i="37" a="1"/>
  <c r="X76" i="37" a="1"/>
  <c r="AA75" i="37" a="1"/>
  <c r="AD74" i="37" a="1"/>
  <c r="T74" i="37" a="1"/>
  <c r="W73" i="37" a="1"/>
  <c r="Z72" i="37" a="1"/>
  <c r="AC71" i="37" a="1"/>
  <c r="AF70" i="37" a="1"/>
  <c r="V70" i="37" a="1"/>
  <c r="Y69" i="37" a="1"/>
  <c r="AB68" i="37" a="1"/>
  <c r="AE67" i="37" a="1"/>
  <c r="U67" i="37" a="1"/>
  <c r="X79" i="37" a="1"/>
  <c r="AD77" i="37" a="1"/>
  <c r="AE75" i="37" a="1"/>
  <c r="AF73" i="37" a="1"/>
  <c r="T72" i="37" a="1"/>
  <c r="U70" i="37" a="1"/>
  <c r="V68" i="37" a="1"/>
  <c r="AC77" i="37" a="1"/>
  <c r="AD75" i="37" a="1"/>
  <c r="AE73" i="37" a="1"/>
  <c r="AF71" i="37" a="1"/>
  <c r="T70" i="37" a="1"/>
  <c r="U68" i="37" a="1"/>
  <c r="AB79" i="37" a="1"/>
  <c r="Z75" i="37" a="1"/>
  <c r="AA73" i="37" a="1"/>
  <c r="AB71" i="37" a="1"/>
  <c r="AC69" i="37" a="1"/>
  <c r="W79" i="37" a="1"/>
  <c r="Y75" i="37" a="1"/>
  <c r="Z73" i="37" a="1"/>
  <c r="AB69" i="37" a="1"/>
  <c r="AC67" i="37" a="1"/>
  <c r="AF78" i="37" a="1"/>
  <c r="U75" i="37" a="1"/>
  <c r="V73" i="37" a="1"/>
  <c r="Y67" i="37" a="1"/>
  <c r="AF76" i="37" a="1"/>
  <c r="T75" i="37" a="1"/>
  <c r="U73" i="37" a="1"/>
  <c r="W69" i="37" a="1"/>
  <c r="X67" i="37" a="1"/>
  <c r="AB76" i="37" a="1"/>
  <c r="AD72" i="37" a="1"/>
  <c r="AF68" i="37" a="1"/>
  <c r="AA76" i="37" a="1"/>
  <c r="AC72" i="37" a="1"/>
  <c r="W76" i="37" a="1"/>
  <c r="Y72" i="37" a="1"/>
  <c r="U78" i="37" a="1"/>
  <c r="X72" i="37" a="1"/>
  <c r="AC79" i="37" a="1"/>
  <c r="Y77" i="37" a="1"/>
  <c r="AD67" i="37" a="1"/>
  <c r="X77" i="37" a="1"/>
  <c r="AA71" i="37" a="1"/>
  <c r="T77" i="37" a="1"/>
  <c r="X69" i="37" a="1"/>
  <c r="AE78" i="37" a="1"/>
  <c r="V71" i="37" a="1"/>
  <c r="AA78" i="37" a="1"/>
  <c r="AE70" i="37" a="1"/>
  <c r="AB74" i="37" a="1"/>
  <c r="AE68" i="37" a="1"/>
  <c r="X74" i="37" a="1"/>
  <c r="AA68" i="37" a="1"/>
  <c r="W74" i="37" a="1"/>
  <c r="Z68" i="37" a="1"/>
  <c r="W71" i="37" a="1"/>
  <c r="AC74" i="37" a="1"/>
  <c r="Z78" i="37" a="1"/>
  <c r="AD70" i="37" a="1"/>
  <c r="V78" i="37" a="1"/>
  <c r="Z70" i="37" a="1"/>
  <c r="V76" i="37" a="1"/>
  <c r="Y70" i="37" a="1"/>
  <c r="T67" i="37" a="1"/>
  <c r="P79" i="37" a="1"/>
  <c r="F79" i="37" a="1"/>
  <c r="I78" i="37" a="1"/>
  <c r="L77" i="37" a="1"/>
  <c r="O76" i="37" a="1"/>
  <c r="E76" i="37" a="1"/>
  <c r="H75" i="37" a="1"/>
  <c r="K74" i="37" a="1"/>
  <c r="N73" i="37" a="1"/>
  <c r="D73" i="37" a="1"/>
  <c r="G72" i="37" a="1"/>
  <c r="J71" i="37" a="1"/>
  <c r="M70" i="37" a="1"/>
  <c r="P69" i="37" a="1"/>
  <c r="F69" i="37" a="1"/>
  <c r="I68" i="37" a="1"/>
  <c r="L67" i="37" a="1"/>
  <c r="D68" i="37" a="1"/>
  <c r="M78" i="37" a="1"/>
  <c r="I76" i="37" a="1"/>
  <c r="H73" i="37" a="1"/>
  <c r="D71" i="37" a="1"/>
  <c r="P67" i="37" a="1"/>
  <c r="L78" i="37" a="1"/>
  <c r="K75" i="37" a="1"/>
  <c r="J72" i="37" a="1"/>
  <c r="I69" i="37" a="1"/>
  <c r="E67" i="37" a="1"/>
  <c r="K78" i="37" a="1"/>
  <c r="G76" i="37" a="1"/>
  <c r="P73" i="37" a="1"/>
  <c r="L71" i="37" a="1"/>
  <c r="H69" i="37" a="1"/>
  <c r="F71" i="37" a="1"/>
  <c r="D78" i="37" a="1"/>
  <c r="P74" i="37" a="1"/>
  <c r="O71" i="37" a="1"/>
  <c r="N68" i="37" a="1"/>
  <c r="P77" i="37" a="1"/>
  <c r="O74" i="37" a="1"/>
  <c r="N71" i="37" a="1"/>
  <c r="J69" i="37" a="1"/>
  <c r="F67" i="37" a="1"/>
  <c r="O77" i="37" a="1"/>
  <c r="D74" i="37" a="1"/>
  <c r="P70" i="37" a="1"/>
  <c r="O67" i="37" a="1"/>
  <c r="H79" i="37" a="1"/>
  <c r="M74" i="37" a="1"/>
  <c r="E70" i="37" a="1"/>
  <c r="O79" i="37" a="1"/>
  <c r="E79" i="37" a="1"/>
  <c r="H78" i="37" a="1"/>
  <c r="K77" i="37" a="1"/>
  <c r="N76" i="37" a="1"/>
  <c r="D76" i="37" a="1"/>
  <c r="G75" i="37" a="1"/>
  <c r="J74" i="37" a="1"/>
  <c r="M73" i="37" a="1"/>
  <c r="P72" i="37" a="1"/>
  <c r="F72" i="37" a="1"/>
  <c r="I71" i="37" a="1"/>
  <c r="L70" i="37" a="1"/>
  <c r="O69" i="37" a="1"/>
  <c r="E69" i="37" a="1"/>
  <c r="H68" i="37" a="1"/>
  <c r="K67" i="37" a="1"/>
  <c r="M79" i="37" a="1"/>
  <c r="I77" i="37" a="1"/>
  <c r="E75" i="37" a="1"/>
  <c r="N72" i="37" a="1"/>
  <c r="J70" i="37" a="1"/>
  <c r="F68" i="37" a="1"/>
  <c r="O78" i="37" a="1"/>
  <c r="H77" i="37" a="1"/>
  <c r="D75" i="37" a="1"/>
  <c r="M72" i="37" a="1"/>
  <c r="L69" i="37" a="1"/>
  <c r="E68" i="37" a="1"/>
  <c r="N78" i="37" a="1"/>
  <c r="J76" i="37" a="1"/>
  <c r="I73" i="37" a="1"/>
  <c r="H70" i="37" a="1"/>
  <c r="F77" i="37" a="1"/>
  <c r="E74" i="37" a="1"/>
  <c r="G70" i="37" a="1"/>
  <c r="E77" i="37" a="1"/>
  <c r="N74" i="37" a="1"/>
  <c r="F70" i="37" a="1"/>
  <c r="D77" i="37" a="1"/>
  <c r="I72" i="37" a="1"/>
  <c r="N79" i="37" a="1"/>
  <c r="D79" i="37" a="1"/>
  <c r="G78" i="37" a="1"/>
  <c r="J77" i="37" a="1"/>
  <c r="M76" i="37" a="1"/>
  <c r="P75" i="37" a="1"/>
  <c r="F75" i="37" a="1"/>
  <c r="I74" i="37" a="1"/>
  <c r="L73" i="37" a="1"/>
  <c r="O72" i="37" a="1"/>
  <c r="E72" i="37" a="1"/>
  <c r="H71" i="37" a="1"/>
  <c r="K70" i="37" a="1"/>
  <c r="N69" i="37" a="1"/>
  <c r="D69" i="37" a="1"/>
  <c r="G68" i="37" a="1"/>
  <c r="J67" i="37" a="1"/>
  <c r="P78" i="37" a="1"/>
  <c r="F78" i="37" a="1"/>
  <c r="L76" i="37" a="1"/>
  <c r="O75" i="37" a="1"/>
  <c r="H74" i="37" a="1"/>
  <c r="K73" i="37" a="1"/>
  <c r="D72" i="37" a="1"/>
  <c r="G71" i="37" a="1"/>
  <c r="M69" i="37" a="1"/>
  <c r="P68" i="37" a="1"/>
  <c r="I67" i="37" a="1"/>
  <c r="L79" i="37" a="1"/>
  <c r="E78" i="37" a="1"/>
  <c r="K76" i="37" a="1"/>
  <c r="N75" i="37" a="1"/>
  <c r="G74" i="37" a="1"/>
  <c r="J73" i="37" a="1"/>
  <c r="P71" i="37" a="1"/>
  <c r="I70" i="37" a="1"/>
  <c r="O68" i="37" a="1"/>
  <c r="H67" i="37" a="1"/>
  <c r="K79" i="37" a="1"/>
  <c r="G77" i="37" a="1"/>
  <c r="M75" i="37" a="1"/>
  <c r="F74" i="37" a="1"/>
  <c r="L72" i="37" a="1"/>
  <c r="E71" i="37" a="1"/>
  <c r="K69" i="37" a="1"/>
  <c r="G67" i="37" a="1"/>
  <c r="J79" i="37" a="1"/>
  <c r="L75" i="37" a="1"/>
  <c r="K72" i="37" a="1"/>
  <c r="M68" i="37" a="1"/>
  <c r="I79" i="37" a="1"/>
  <c r="H76" i="37" a="1"/>
  <c r="G73" i="37" a="1"/>
  <c r="M71" i="37" a="1"/>
  <c r="L68" i="37" a="1"/>
  <c r="N77" i="37" a="1"/>
  <c r="J75" i="37" a="1"/>
  <c r="F73" i="37" a="1"/>
  <c r="O70" i="37" a="1"/>
  <c r="J78" i="37" a="1"/>
  <c r="N70" i="37" a="1"/>
  <c r="M77" i="37" a="1"/>
  <c r="D70" i="37" a="1"/>
  <c r="P76" i="37" a="1"/>
  <c r="G69" i="37" a="1"/>
  <c r="F76" i="37" a="1"/>
  <c r="K68" i="37" a="1"/>
  <c r="I75" i="37" a="1"/>
  <c r="J68" i="37" a="1"/>
  <c r="N67" i="37" a="1"/>
  <c r="L74" i="37" a="1"/>
  <c r="M67" i="37" a="1"/>
  <c r="O73" i="37" a="1"/>
  <c r="H72" i="37" a="1"/>
  <c r="G79" i="37" a="1"/>
  <c r="K71" i="37" a="1"/>
  <c r="E73" i="37" a="1"/>
  <c r="D67" i="37" a="1"/>
  <c r="AV63" i="37" a="1"/>
  <c r="AL63" i="37" a="1"/>
  <c r="AO62" i="37" a="1"/>
  <c r="AR61" i="37" a="1"/>
  <c r="AU60" i="37" a="1"/>
  <c r="AK60" i="37" a="1"/>
  <c r="AN59" i="37" a="1"/>
  <c r="AQ58" i="37" a="1"/>
  <c r="AT57" i="37" a="1"/>
  <c r="AJ57" i="37" a="1"/>
  <c r="AM56" i="37" a="1"/>
  <c r="AP55" i="37" a="1"/>
  <c r="AV53" i="37" a="1"/>
  <c r="AL53" i="37" a="1"/>
  <c r="AO52" i="37" a="1"/>
  <c r="AR51" i="37" a="1"/>
  <c r="AU63" i="37" a="1"/>
  <c r="AK63" i="37" a="1"/>
  <c r="AN62" i="37" a="1"/>
  <c r="AQ61" i="37" a="1"/>
  <c r="AT60" i="37" a="1"/>
  <c r="AJ60" i="37" a="1"/>
  <c r="AM59" i="37" a="1"/>
  <c r="AP58" i="37" a="1"/>
  <c r="AS57" i="37" a="1"/>
  <c r="AV56" i="37" a="1"/>
  <c r="AL56" i="37" a="1"/>
  <c r="AO55" i="37" a="1"/>
  <c r="AR54" i="37" a="1"/>
  <c r="AU53" i="37" a="1"/>
  <c r="AK53" i="37" a="1"/>
  <c r="AN52" i="37" a="1"/>
  <c r="AQ51" i="37" a="1"/>
  <c r="AT63" i="37" a="1"/>
  <c r="AM62" i="37" a="1"/>
  <c r="AP61" i="37" a="1"/>
  <c r="AS60" i="37" a="1"/>
  <c r="AV59" i="37" a="1"/>
  <c r="AO58" i="37" a="1"/>
  <c r="AR57" i="37" a="1"/>
  <c r="AK56" i="37" a="1"/>
  <c r="AQ54" i="37" a="1"/>
  <c r="AJ53" i="37" a="1"/>
  <c r="AP51" i="37" a="1"/>
  <c r="AS54" i="37" a="1"/>
  <c r="AJ63" i="37" a="1"/>
  <c r="AL59" i="37" a="1"/>
  <c r="AU56" i="37" a="1"/>
  <c r="AN55" i="37" a="1"/>
  <c r="AT53" i="37" a="1"/>
  <c r="AM52" i="37" a="1"/>
  <c r="AQ63" i="37" a="1"/>
  <c r="AT62" i="37" a="1"/>
  <c r="AJ62" i="37" a="1"/>
  <c r="AM61" i="37" a="1"/>
  <c r="AP60" i="37" a="1"/>
  <c r="AS59" i="37" a="1"/>
  <c r="AV58" i="37" a="1"/>
  <c r="AL58" i="37" a="1"/>
  <c r="AO57" i="37" a="1"/>
  <c r="AR56" i="37" a="1"/>
  <c r="AU55" i="37" a="1"/>
  <c r="AK55" i="37" a="1"/>
  <c r="AN54" i="37" a="1"/>
  <c r="AQ53" i="37" a="1"/>
  <c r="AT52" i="37" a="1"/>
  <c r="AJ52" i="37" a="1"/>
  <c r="AM51" i="37" a="1"/>
  <c r="AS63" i="37" a="1"/>
  <c r="AS52" i="37" a="1"/>
  <c r="AO51" i="37" a="1"/>
  <c r="AP62" i="37" a="1"/>
  <c r="AJ61" i="37" a="1"/>
  <c r="AQ59" i="37" a="1"/>
  <c r="AK58" i="37" a="1"/>
  <c r="AS56" i="37" a="1"/>
  <c r="AQ55" i="37" a="1"/>
  <c r="AK54" i="37" a="1"/>
  <c r="AR63" i="37" a="1"/>
  <c r="AL62" i="37" a="1"/>
  <c r="AM55" i="37" a="1"/>
  <c r="AR52" i="37" a="1"/>
  <c r="AN51" i="37" a="1"/>
  <c r="AV60" i="37" a="1"/>
  <c r="AP59" i="37" a="1"/>
  <c r="AJ58" i="37" a="1"/>
  <c r="AQ56" i="37" a="1"/>
  <c r="AJ54" i="37" a="1"/>
  <c r="AP63" i="37" a="1"/>
  <c r="AK62" i="37" a="1"/>
  <c r="AR60" i="37" a="1"/>
  <c r="AL55" i="37" a="1"/>
  <c r="AS53" i="37" a="1"/>
  <c r="AQ52" i="37" a="1"/>
  <c r="AL51" i="37" a="1"/>
  <c r="AO59" i="37" a="1"/>
  <c r="AV57" i="37" a="1"/>
  <c r="AP56" i="37" a="1"/>
  <c r="AO63" i="37" a="1"/>
  <c r="AV61" i="37" a="1"/>
  <c r="AQ60" i="37" a="1"/>
  <c r="AK59" i="37" a="1"/>
  <c r="AJ55" i="37" a="1"/>
  <c r="AR53" i="37" a="1"/>
  <c r="AP52" i="37" a="1"/>
  <c r="AK51" i="37" a="1"/>
  <c r="AU57" i="37" a="1"/>
  <c r="AO56" i="37" a="1"/>
  <c r="AN63" i="37" a="1"/>
  <c r="AU61" i="37" a="1"/>
  <c r="AO60" i="37" a="1"/>
  <c r="AJ59" i="37" a="1"/>
  <c r="AQ57" i="37" a="1"/>
  <c r="AV54" i="37" a="1"/>
  <c r="AP53" i="37" a="1"/>
  <c r="AL52" i="37" a="1"/>
  <c r="AN56" i="37" a="1"/>
  <c r="AM63" i="37" a="1"/>
  <c r="AT61" i="37" a="1"/>
  <c r="AN60" i="37" a="1"/>
  <c r="AP57" i="37" a="1"/>
  <c r="AU54" i="37" a="1"/>
  <c r="AK52" i="37" a="1"/>
  <c r="AV62" i="37" a="1"/>
  <c r="AJ56" i="37" a="1"/>
  <c r="AS61" i="37" a="1"/>
  <c r="AM60" i="37" a="1"/>
  <c r="AT58" i="37" a="1"/>
  <c r="AN57" i="37" a="1"/>
  <c r="AT54" i="37" a="1"/>
  <c r="AN53" i="37" a="1"/>
  <c r="AV51" i="37" a="1"/>
  <c r="AU62" i="37" a="1"/>
  <c r="AO61" i="37" a="1"/>
  <c r="AV55" i="37" a="1"/>
  <c r="AP54" i="37" a="1"/>
  <c r="AL60" i="37" a="1"/>
  <c r="AS58" i="37" a="1"/>
  <c r="AM57" i="37" a="1"/>
  <c r="AM53" i="37" a="1"/>
  <c r="AU51" i="37" a="1"/>
  <c r="AS62" i="37" a="1"/>
  <c r="AN61" i="37" a="1"/>
  <c r="AU59" i="37" a="1"/>
  <c r="AT55" i="37" a="1"/>
  <c r="AO54" i="37" a="1"/>
  <c r="AR58" i="37" a="1"/>
  <c r="AL57" i="37" a="1"/>
  <c r="AV52" i="37" a="1"/>
  <c r="AT51" i="37" a="1"/>
  <c r="AR62" i="37" a="1"/>
  <c r="AL61" i="37" a="1"/>
  <c r="AT59" i="37" a="1"/>
  <c r="AN58" i="37" a="1"/>
  <c r="AS55" i="37" a="1"/>
  <c r="AM54" i="37" a="1"/>
  <c r="AK57" i="37" a="1"/>
  <c r="AU52" i="37" a="1"/>
  <c r="AS51" i="37" a="1"/>
  <c r="AQ62" i="37" a="1"/>
  <c r="AK61" i="37" a="1"/>
  <c r="AR59" i="37" a="1"/>
  <c r="AM58" i="37" a="1"/>
  <c r="AT56" i="37" a="1"/>
  <c r="AR55" i="37" a="1"/>
  <c r="AL54" i="37" a="1"/>
  <c r="AU58" i="37" a="1"/>
  <c r="AO53" i="37" a="1"/>
  <c r="AJ51" i="37" a="1"/>
  <c r="V63" i="37" a="1"/>
  <c r="Y62" i="37" a="1"/>
  <c r="AE60" i="37" a="1"/>
  <c r="U60" i="37" a="1"/>
  <c r="X59" i="37" a="1"/>
  <c r="AA58" i="37" a="1"/>
  <c r="AD57" i="37" a="1"/>
  <c r="T57" i="37" a="1"/>
  <c r="W56" i="37" a="1"/>
  <c r="Z55" i="37" a="1"/>
  <c r="AF53" i="37" a="1"/>
  <c r="V53" i="37" a="1"/>
  <c r="Y52" i="37" a="1"/>
  <c r="AB51" i="37" a="1"/>
  <c r="AE63" i="37" a="1"/>
  <c r="U63" i="37" a="1"/>
  <c r="X62" i="37" a="1"/>
  <c r="AA61" i="37" a="1"/>
  <c r="AD60" i="37" a="1"/>
  <c r="T60" i="37" a="1"/>
  <c r="W59" i="37" a="1"/>
  <c r="Z58" i="37" a="1"/>
  <c r="AC57" i="37" a="1"/>
  <c r="AF56" i="37" a="1"/>
  <c r="V56" i="37" a="1"/>
  <c r="Y55" i="37" a="1"/>
  <c r="AE53" i="37" a="1"/>
  <c r="X52" i="37" a="1"/>
  <c r="AD63" i="37" a="1"/>
  <c r="W62" i="37" a="1"/>
  <c r="AC60" i="37" a="1"/>
  <c r="V59" i="37" a="1"/>
  <c r="AB57" i="37" a="1"/>
  <c r="AE56" i="37" a="1"/>
  <c r="X55" i="37" a="1"/>
  <c r="AD53" i="37" a="1"/>
  <c r="W52" i="37" a="1"/>
  <c r="AF62" i="37" a="1"/>
  <c r="V62" i="37" a="1"/>
  <c r="AB60" i="37" a="1"/>
  <c r="AE59" i="37" a="1"/>
  <c r="X58" i="37" a="1"/>
  <c r="AF63" i="37" a="1"/>
  <c r="AB61" i="37" a="1"/>
  <c r="AC54" i="37" a="1"/>
  <c r="AB54" i="37" a="1"/>
  <c r="U53" i="37" a="1"/>
  <c r="AA51" i="37" a="1"/>
  <c r="T63" i="37" a="1"/>
  <c r="Z61" i="37" a="1"/>
  <c r="AF59" i="37" a="1"/>
  <c r="Y58" i="37" a="1"/>
  <c r="U56" i="37" a="1"/>
  <c r="AA54" i="37" a="1"/>
  <c r="T53" i="37" a="1"/>
  <c r="Z51" i="37" a="1"/>
  <c r="AC63" i="37" a="1"/>
  <c r="Y61" i="37" a="1"/>
  <c r="U59" i="37" a="1"/>
  <c r="AA57" i="37" a="1"/>
  <c r="T56" i="37" a="1"/>
  <c r="X56" i="37" a="1"/>
  <c r="AB52" i="37" a="1"/>
  <c r="X51" i="37" a="1"/>
  <c r="W51" i="37" a="1"/>
  <c r="Z62" i="37" a="1"/>
  <c r="AB58" i="37" a="1"/>
  <c r="AE54" i="37" a="1"/>
  <c r="AE55" i="37" a="1"/>
  <c r="Z52" i="37" a="1"/>
  <c r="Z63" i="37" a="1"/>
  <c r="T61" i="37" a="1"/>
  <c r="W58" i="37" a="1"/>
  <c r="AD54" i="37" a="1"/>
  <c r="V52" i="37" a="1"/>
  <c r="Z54" i="37" a="1"/>
  <c r="Y63" i="37" a="1"/>
  <c r="AF60" i="37" a="1"/>
  <c r="V58" i="37" a="1"/>
  <c r="U52" i="37" a="1"/>
  <c r="AD56" i="37" a="1"/>
  <c r="Y54" i="37" a="1"/>
  <c r="AF61" i="37" a="1"/>
  <c r="Z59" i="37" a="1"/>
  <c r="X53" i="37" a="1"/>
  <c r="AB55" i="37" a="1"/>
  <c r="W63" i="37" a="1"/>
  <c r="Z60" i="37" a="1"/>
  <c r="T58" i="37" a="1"/>
  <c r="AF51" i="37" a="1"/>
  <c r="AB56" i="37" a="1"/>
  <c r="W54" i="37" a="1"/>
  <c r="AE62" i="37" a="1"/>
  <c r="AF57" i="37" a="1"/>
  <c r="AE51" i="37" a="1"/>
  <c r="AA56" i="37" a="1"/>
  <c r="AE52" i="37" a="1"/>
  <c r="AD62" i="37" a="1"/>
  <c r="AF58" i="37" a="1"/>
  <c r="V55" i="37" a="1"/>
  <c r="AD51" i="37" a="1"/>
  <c r="Z56" i="37" a="1"/>
  <c r="AD52" i="37" a="1"/>
  <c r="X61" i="37" a="1"/>
  <c r="W60" i="37" a="1"/>
  <c r="Z57" i="37" a="1"/>
  <c r="U55" i="37" a="1"/>
  <c r="AB63" i="37" a="1"/>
  <c r="AA62" i="37" a="1"/>
  <c r="V61" i="37" a="1"/>
  <c r="AD59" i="37" a="1"/>
  <c r="AC58" i="37" a="1"/>
  <c r="X57" i="37" a="1"/>
  <c r="AF54" i="37" a="1"/>
  <c r="AB53" i="37" a="1"/>
  <c r="AF55" i="37" a="1"/>
  <c r="AA52" i="37" a="1"/>
  <c r="AA63" i="37" a="1"/>
  <c r="U61" i="37" a="1"/>
  <c r="AC59" i="37" a="1"/>
  <c r="W57" i="37" a="1"/>
  <c r="AA53" i="37" a="1"/>
  <c r="V51" i="37" a="1"/>
  <c r="U62" i="37" a="1"/>
  <c r="AB59" i="37" a="1"/>
  <c r="V57" i="37" a="1"/>
  <c r="Z53" i="37" a="1"/>
  <c r="AD55" i="37" a="1"/>
  <c r="U51" i="37" a="1"/>
  <c r="T62" i="37" a="1"/>
  <c r="AA59" i="37" a="1"/>
  <c r="U57" i="37" a="1"/>
  <c r="Y53" i="37" a="1"/>
  <c r="AC55" i="37" a="1"/>
  <c r="X63" i="37" a="1"/>
  <c r="AA60" i="37" a="1"/>
  <c r="U58" i="37" a="1"/>
  <c r="T52" i="37" a="1"/>
  <c r="AC56" i="37" a="1"/>
  <c r="X54" i="37" a="1"/>
  <c r="AE61" i="37" a="1"/>
  <c r="Y59" i="37" a="1"/>
  <c r="W53" i="37" a="1"/>
  <c r="AA55" i="37" a="1"/>
  <c r="AF52" i="37" a="1"/>
  <c r="AD61" i="37" a="1"/>
  <c r="Y60" i="37" a="1"/>
  <c r="T59" i="37" a="1"/>
  <c r="W55" i="37" a="1"/>
  <c r="V54" i="37" a="1"/>
  <c r="AC61" i="37" a="1"/>
  <c r="X60" i="37" a="1"/>
  <c r="AE57" i="37" a="1"/>
  <c r="U54" i="37" a="1"/>
  <c r="AC62" i="37" a="1"/>
  <c r="AE58" i="37" a="1"/>
  <c r="AB62" i="37" a="1"/>
  <c r="Y51" i="37" a="1"/>
  <c r="V60" i="37" a="1"/>
  <c r="Y57" i="37" a="1"/>
  <c r="Y56" i="37" a="1"/>
  <c r="T55" i="37" a="1"/>
  <c r="T54" i="37" a="1"/>
  <c r="AC53" i="37" a="1"/>
  <c r="AC52" i="37" a="1"/>
  <c r="AC51" i="37" a="1"/>
  <c r="W61" i="37" a="1"/>
  <c r="AD58" i="37" a="1"/>
  <c r="T51" i="37" a="1"/>
  <c r="H72" i="38" l="1"/>
  <c r="I73" i="38"/>
  <c r="M73" i="38"/>
  <c r="N74" i="38"/>
  <c r="O74" i="38"/>
  <c r="F76" i="38"/>
  <c r="J68" i="38"/>
  <c r="G76" i="38"/>
  <c r="K68" i="38"/>
  <c r="G77" i="38"/>
  <c r="K77" i="38"/>
  <c r="L78" i="38"/>
  <c r="O69" i="38"/>
  <c r="P70" i="38"/>
  <c r="M78" i="38"/>
  <c r="D71" i="38"/>
  <c r="I72" i="38"/>
  <c r="E67" i="38"/>
  <c r="F67" i="38"/>
  <c r="K69" i="38"/>
  <c r="G67" i="38"/>
  <c r="D70" i="38"/>
  <c r="J72" i="38"/>
  <c r="O73" i="38"/>
  <c r="H76" i="38"/>
  <c r="N78" i="38"/>
  <c r="K67" i="38"/>
  <c r="M68" i="38"/>
  <c r="I71" i="38"/>
  <c r="P73" i="38"/>
  <c r="I76" i="38"/>
  <c r="E79" i="38"/>
  <c r="M67" i="38"/>
  <c r="F70" i="38"/>
  <c r="L72" i="38"/>
  <c r="D74" i="38"/>
  <c r="J76" i="38"/>
  <c r="G79" i="38"/>
  <c r="E69" i="38"/>
  <c r="L71" i="38"/>
  <c r="E74" i="38"/>
  <c r="N76" i="38"/>
  <c r="H79" i="38"/>
  <c r="G69" i="38"/>
  <c r="M71" i="38"/>
  <c r="E73" i="38"/>
  <c r="K75" i="38"/>
  <c r="D78" i="38"/>
  <c r="P67" i="38"/>
  <c r="L70" i="38"/>
  <c r="F73" i="38"/>
  <c r="L75" i="38"/>
  <c r="H78" i="38"/>
  <c r="J79" i="38"/>
  <c r="L68" i="38"/>
  <c r="E71" i="38"/>
  <c r="P74" i="38"/>
  <c r="M77" i="38"/>
  <c r="E70" i="38"/>
  <c r="K72" i="38"/>
  <c r="G75" i="38"/>
  <c r="N77" i="38"/>
  <c r="N68" i="38"/>
  <c r="K71" i="38"/>
  <c r="I75" i="38"/>
  <c r="O77" i="38"/>
  <c r="N67" i="38"/>
  <c r="G70" i="38"/>
  <c r="P72" i="38"/>
  <c r="J75" i="38"/>
  <c r="P77" i="38"/>
  <c r="O67" i="38"/>
  <c r="H70" i="38"/>
  <c r="F74" i="38"/>
  <c r="P76" i="38"/>
  <c r="I79" i="38"/>
  <c r="H69" i="38"/>
  <c r="N71" i="38"/>
  <c r="J74" i="38"/>
  <c r="D77" i="38"/>
  <c r="D68" i="38"/>
  <c r="I69" i="38"/>
  <c r="N70" i="38"/>
  <c r="O71" i="38"/>
  <c r="G73" i="38"/>
  <c r="L74" i="38"/>
  <c r="M75" i="38"/>
  <c r="E77" i="38"/>
  <c r="J78" i="38"/>
  <c r="K79" i="38"/>
  <c r="H68" i="38"/>
  <c r="J69" i="38"/>
  <c r="O70" i="38"/>
  <c r="F72" i="38"/>
  <c r="H73" i="38"/>
  <c r="M74" i="38"/>
  <c r="D76" i="38"/>
  <c r="F77" i="38"/>
  <c r="K78" i="38"/>
  <c r="O79" i="38"/>
  <c r="H67" i="38"/>
  <c r="E68" i="38"/>
  <c r="O68" i="38"/>
  <c r="L69" i="38"/>
  <c r="I70" i="38"/>
  <c r="F71" i="38"/>
  <c r="P71" i="38"/>
  <c r="M72" i="38"/>
  <c r="J73" i="38"/>
  <c r="G74" i="38"/>
  <c r="D75" i="38"/>
  <c r="N75" i="38"/>
  <c r="K76" i="38"/>
  <c r="H77" i="38"/>
  <c r="E78" i="38"/>
  <c r="O78" i="38"/>
  <c r="L79" i="38"/>
  <c r="I67" i="38"/>
  <c r="F68" i="38"/>
  <c r="P68" i="38"/>
  <c r="M69" i="38"/>
  <c r="J70" i="38"/>
  <c r="G71" i="38"/>
  <c r="D72" i="38"/>
  <c r="N72" i="38"/>
  <c r="K73" i="38"/>
  <c r="H74" i="38"/>
  <c r="E75" i="38"/>
  <c r="O75" i="38"/>
  <c r="L76" i="38"/>
  <c r="I77" i="38"/>
  <c r="F78" i="38"/>
  <c r="P78" i="38"/>
  <c r="M79" i="38"/>
  <c r="J67" i="38"/>
  <c r="G68" i="38"/>
  <c r="D69" i="38"/>
  <c r="N69" i="38"/>
  <c r="K70" i="38"/>
  <c r="H71" i="38"/>
  <c r="E72" i="38"/>
  <c r="O72" i="38"/>
  <c r="L73" i="38"/>
  <c r="I74" i="38"/>
  <c r="F75" i="38"/>
  <c r="P75" i="38"/>
  <c r="M76" i="38"/>
  <c r="J77" i="38"/>
  <c r="G78" i="38"/>
  <c r="D79" i="38"/>
  <c r="N79" i="38"/>
  <c r="L67" i="38"/>
  <c r="I68" i="38"/>
  <c r="F69" i="38"/>
  <c r="P69" i="38"/>
  <c r="M70" i="38"/>
  <c r="J71" i="38"/>
  <c r="G72" i="38"/>
  <c r="D73" i="38"/>
  <c r="N73" i="38"/>
  <c r="K74" i="38"/>
  <c r="H75" i="38"/>
  <c r="E76" i="38"/>
  <c r="O76" i="38"/>
  <c r="L77" i="38"/>
  <c r="I78" i="38"/>
  <c r="F79" i="38"/>
  <c r="P79" i="38"/>
  <c r="D67" i="38"/>
  <c r="M51" i="38"/>
  <c r="J52" i="38"/>
  <c r="G53" i="38"/>
  <c r="D54" i="38"/>
  <c r="N54" i="38"/>
  <c r="K55" i="38"/>
  <c r="H56" i="38"/>
  <c r="E57" i="38"/>
  <c r="O57" i="38"/>
  <c r="I59" i="38"/>
  <c r="F60" i="38"/>
  <c r="J62" i="38"/>
  <c r="H53" i="38"/>
  <c r="I56" i="38"/>
  <c r="J59" i="38"/>
  <c r="H63" i="38"/>
  <c r="E51" i="38"/>
  <c r="I53" i="38"/>
  <c r="M55" i="38"/>
  <c r="N58" i="38"/>
  <c r="H60" i="38"/>
  <c r="I63" i="38"/>
  <c r="F51" i="38"/>
  <c r="P51" i="38"/>
  <c r="G54" i="38"/>
  <c r="D55" i="38"/>
  <c r="N55" i="38"/>
  <c r="E58" i="38"/>
  <c r="O58" i="38"/>
  <c r="L59" i="38"/>
  <c r="I60" i="38"/>
  <c r="J63" i="38"/>
  <c r="D52" i="38"/>
  <c r="N52" i="38"/>
  <c r="H54" i="38"/>
  <c r="O55" i="38"/>
  <c r="L56" i="38"/>
  <c r="F58" i="38"/>
  <c r="M59" i="38"/>
  <c r="J60" i="38"/>
  <c r="G61" i="38"/>
  <c r="K63" i="38"/>
  <c r="H51" i="38"/>
  <c r="O52" i="38"/>
  <c r="L53" i="38"/>
  <c r="F55" i="38"/>
  <c r="M56" i="38"/>
  <c r="J57" i="38"/>
  <c r="N59" i="38"/>
  <c r="K60" i="38"/>
  <c r="H61" i="38"/>
  <c r="L63" i="38"/>
  <c r="I51" i="38"/>
  <c r="P52" i="38"/>
  <c r="J54" i="38"/>
  <c r="D56" i="38"/>
  <c r="K57" i="38"/>
  <c r="O59" i="38"/>
  <c r="F62" i="38"/>
  <c r="K54" i="38"/>
  <c r="M60" i="38"/>
  <c r="N63" i="38"/>
  <c r="E54" i="38"/>
  <c r="D61" i="38"/>
  <c r="L52" i="38"/>
  <c r="G57" i="38"/>
  <c r="O61" i="38"/>
  <c r="M52" i="38"/>
  <c r="K56" i="38"/>
  <c r="P61" i="38"/>
  <c r="G51" i="38"/>
  <c r="E55" i="38"/>
  <c r="P58" i="38"/>
  <c r="N62" i="38"/>
  <c r="I54" i="38"/>
  <c r="G58" i="38"/>
  <c r="O62" i="38"/>
  <c r="F52" i="38"/>
  <c r="G55" i="38"/>
  <c r="H58" i="38"/>
  <c r="L60" i="38"/>
  <c r="M63" i="38"/>
  <c r="J51" i="38"/>
  <c r="E56" i="38"/>
  <c r="D63" i="38"/>
  <c r="P60" i="38"/>
  <c r="K52" i="38"/>
  <c r="G60" i="38"/>
  <c r="O51" i="38"/>
  <c r="J56" i="38"/>
  <c r="E61" i="38"/>
  <c r="J53" i="38"/>
  <c r="H57" i="38"/>
  <c r="F61" i="38"/>
  <c r="K53" i="38"/>
  <c r="I57" i="38"/>
  <c r="D62" i="38"/>
  <c r="E52" i="38"/>
  <c r="P55" i="38"/>
  <c r="D59" i="38"/>
  <c r="E62" i="38"/>
  <c r="M53" i="38"/>
  <c r="N56" i="38"/>
  <c r="E59" i="38"/>
  <c r="I61" i="38"/>
  <c r="P62" i="38"/>
  <c r="G52" i="38"/>
  <c r="D53" i="38"/>
  <c r="N53" i="38"/>
  <c r="H55" i="38"/>
  <c r="O56" i="38"/>
  <c r="L57" i="38"/>
  <c r="I58" i="38"/>
  <c r="F59" i="38"/>
  <c r="P59" i="38"/>
  <c r="J61" i="38"/>
  <c r="G62" i="38"/>
  <c r="K51" i="38"/>
  <c r="H52" i="38"/>
  <c r="E53" i="38"/>
  <c r="O53" i="38"/>
  <c r="L54" i="38"/>
  <c r="I55" i="38"/>
  <c r="F56" i="38"/>
  <c r="P56" i="38"/>
  <c r="M57" i="38"/>
  <c r="J58" i="38"/>
  <c r="G59" i="38"/>
  <c r="D60" i="38"/>
  <c r="N60" i="38"/>
  <c r="K61" i="38"/>
  <c r="H62" i="38"/>
  <c r="E63" i="38"/>
  <c r="O63" i="38"/>
  <c r="G63" i="38"/>
  <c r="N51" i="38"/>
  <c r="L55" i="38"/>
  <c r="M58" i="38"/>
  <c r="K62" i="38"/>
  <c r="F54" i="38"/>
  <c r="D58" i="38"/>
  <c r="L62" i="38"/>
  <c r="M62" i="38"/>
  <c r="L58" i="38"/>
  <c r="M61" i="38"/>
  <c r="O54" i="38"/>
  <c r="F57" i="38"/>
  <c r="P57" i="38"/>
  <c r="N61" i="38"/>
  <c r="P54" i="38"/>
  <c r="K59" i="38"/>
  <c r="L51" i="38"/>
  <c r="I52" i="38"/>
  <c r="F53" i="38"/>
  <c r="P53" i="38"/>
  <c r="M54" i="38"/>
  <c r="J55" i="38"/>
  <c r="G56" i="38"/>
  <c r="D57" i="38"/>
  <c r="N57" i="38"/>
  <c r="K58" i="38"/>
  <c r="H59" i="38"/>
  <c r="E60" i="38"/>
  <c r="O60" i="38"/>
  <c r="L61" i="38"/>
  <c r="I62" i="38"/>
  <c r="F63" i="38"/>
  <c r="P63" i="38"/>
  <c r="D51" i="38"/>
  <c r="X56" i="38"/>
  <c r="Y56" i="38"/>
  <c r="AC51" i="38"/>
  <c r="Z56" i="38"/>
  <c r="Z59" i="38"/>
  <c r="AD54" i="38"/>
  <c r="V57" i="38"/>
  <c r="AA59" i="38"/>
  <c r="Z62" i="38"/>
  <c r="AC58" i="38"/>
  <c r="U51" i="38"/>
  <c r="AD58" i="38"/>
  <c r="AD61" i="38"/>
  <c r="V54" i="38"/>
  <c r="U57" i="38"/>
  <c r="AE51" i="38"/>
  <c r="Z52" i="38"/>
  <c r="W57" i="38"/>
  <c r="AA62" i="38"/>
  <c r="AF54" i="38"/>
  <c r="AB62" i="38"/>
  <c r="AB52" i="38"/>
  <c r="AF57" i="38"/>
  <c r="W63" i="38"/>
  <c r="AB55" i="38"/>
  <c r="AF60" i="38"/>
  <c r="AC55" i="38"/>
  <c r="AB58" i="38"/>
  <c r="Y63" i="38"/>
  <c r="Y53" i="38"/>
  <c r="U61" i="38"/>
  <c r="T54" i="38"/>
  <c r="AC61" i="38"/>
  <c r="U54" i="38"/>
  <c r="Y59" i="38"/>
  <c r="AD51" i="38"/>
  <c r="AE61" i="38"/>
  <c r="AE54" i="38"/>
  <c r="V60" i="38"/>
  <c r="AA52" i="38"/>
  <c r="AE57" i="38"/>
  <c r="W60" i="38"/>
  <c r="AA55" i="38"/>
  <c r="X60" i="38"/>
  <c r="W53" i="38"/>
  <c r="T58" i="38"/>
  <c r="X63" i="38"/>
  <c r="X53" i="38"/>
  <c r="T61" i="38"/>
  <c r="AC52" i="38"/>
  <c r="T55" i="38"/>
  <c r="X57" i="38"/>
  <c r="AB59" i="38"/>
  <c r="Z63" i="38"/>
  <c r="T52" i="38"/>
  <c r="X54" i="38"/>
  <c r="AB56" i="38"/>
  <c r="AF58" i="38"/>
  <c r="W61" i="38"/>
  <c r="AA63" i="38"/>
  <c r="U52" i="38"/>
  <c r="Y54" i="38"/>
  <c r="AC56" i="38"/>
  <c r="T59" i="38"/>
  <c r="AB63" i="38"/>
  <c r="Y51" i="38"/>
  <c r="Z54" i="38"/>
  <c r="AD56" i="38"/>
  <c r="AE59" i="38"/>
  <c r="AC63" i="38"/>
  <c r="T53" i="38"/>
  <c r="X55" i="38"/>
  <c r="Y58" i="38"/>
  <c r="W62" i="38"/>
  <c r="W59" i="38"/>
  <c r="AF51" i="38"/>
  <c r="W54" i="38"/>
  <c r="AA56" i="38"/>
  <c r="AE58" i="38"/>
  <c r="V61" i="38"/>
  <c r="AF61" i="38"/>
  <c r="AD52" i="38"/>
  <c r="U55" i="38"/>
  <c r="Y57" i="38"/>
  <c r="Z60" i="38"/>
  <c r="AD62" i="38"/>
  <c r="X51" i="38"/>
  <c r="AE52" i="38"/>
  <c r="V55" i="38"/>
  <c r="Z57" i="38"/>
  <c r="AA60" i="38"/>
  <c r="AE62" i="38"/>
  <c r="AF52" i="38"/>
  <c r="W55" i="38"/>
  <c r="AA57" i="38"/>
  <c r="U59" i="38"/>
  <c r="Y61" i="38"/>
  <c r="V62" i="38"/>
  <c r="W52" i="38"/>
  <c r="AA54" i="38"/>
  <c r="U56" i="38"/>
  <c r="AB57" i="38"/>
  <c r="V59" i="38"/>
  <c r="AC60" i="38"/>
  <c r="Z61" i="38"/>
  <c r="T63" i="38"/>
  <c r="AA51" i="38"/>
  <c r="X52" i="38"/>
  <c r="U53" i="38"/>
  <c r="AE53" i="38"/>
  <c r="AB54" i="38"/>
  <c r="Y55" i="38"/>
  <c r="V56" i="38"/>
  <c r="AF56" i="38"/>
  <c r="AC57" i="38"/>
  <c r="Z58" i="38"/>
  <c r="T60" i="38"/>
  <c r="AD60" i="38"/>
  <c r="AA61" i="38"/>
  <c r="X62" i="38"/>
  <c r="AE63" i="38"/>
  <c r="AB51" i="38"/>
  <c r="Y52" i="38"/>
  <c r="V53" i="38"/>
  <c r="AF53" i="38"/>
  <c r="AC54" i="38"/>
  <c r="Z55" i="38"/>
  <c r="W56" i="38"/>
  <c r="T57" i="38"/>
  <c r="AD57" i="38"/>
  <c r="AA58" i="38"/>
  <c r="X59" i="38"/>
  <c r="U60" i="38"/>
  <c r="AE60" i="38"/>
  <c r="AB61" i="38"/>
  <c r="Y62" i="38"/>
  <c r="V63" i="38"/>
  <c r="AF63" i="38"/>
  <c r="V51" i="38"/>
  <c r="Z53" i="38"/>
  <c r="AD55" i="38"/>
  <c r="U58" i="38"/>
  <c r="Y60" i="38"/>
  <c r="AC62" i="38"/>
  <c r="W51" i="38"/>
  <c r="AA53" i="38"/>
  <c r="AE55" i="38"/>
  <c r="V58" i="38"/>
  <c r="AC59" i="38"/>
  <c r="T62" i="38"/>
  <c r="AB53" i="38"/>
  <c r="AF55" i="38"/>
  <c r="W58" i="38"/>
  <c r="AD59" i="38"/>
  <c r="X61" i="38"/>
  <c r="U62" i="38"/>
  <c r="V52" i="38"/>
  <c r="AC53" i="38"/>
  <c r="T56" i="38"/>
  <c r="X58" i="38"/>
  <c r="AB60" i="38"/>
  <c r="AF62" i="38"/>
  <c r="Z51" i="38"/>
  <c r="AD53" i="38"/>
  <c r="AE56" i="38"/>
  <c r="AF59" i="38"/>
  <c r="AD63" i="38"/>
  <c r="U63" i="38"/>
  <c r="T51" i="38"/>
  <c r="Z75" i="38"/>
  <c r="AB71" i="38"/>
  <c r="AD73" i="38"/>
  <c r="AF71" i="38"/>
  <c r="AD77" i="38"/>
  <c r="AD75" i="38"/>
  <c r="U68" i="38"/>
  <c r="U70" i="38"/>
  <c r="AA78" i="38"/>
  <c r="AA71" i="38"/>
  <c r="AB69" i="38"/>
  <c r="U78" i="38"/>
  <c r="W72" i="38"/>
  <c r="X72" i="38"/>
  <c r="W74" i="38"/>
  <c r="AA68" i="38"/>
  <c r="AC70" i="38"/>
  <c r="AB74" i="38"/>
  <c r="AF76" i="38"/>
  <c r="AC72" i="38"/>
  <c r="T77" i="38"/>
  <c r="W69" i="38"/>
  <c r="X67" i="38"/>
  <c r="X77" i="38"/>
  <c r="AF69" i="38"/>
  <c r="T70" i="38"/>
  <c r="V76" i="38"/>
  <c r="Z78" i="38"/>
  <c r="Z68" i="38"/>
  <c r="Y70" i="38"/>
  <c r="AA76" i="38"/>
  <c r="AE78" i="38"/>
  <c r="AD70" i="38"/>
  <c r="AE68" i="38"/>
  <c r="AC74" i="38"/>
  <c r="AE70" i="38"/>
  <c r="X79" i="38"/>
  <c r="V73" i="38"/>
  <c r="AB79" i="38"/>
  <c r="AC67" i="38"/>
  <c r="Z73" i="38"/>
  <c r="AD67" i="38"/>
  <c r="AE73" i="38"/>
  <c r="AF73" i="38"/>
  <c r="Y68" i="38"/>
  <c r="W76" i="38"/>
  <c r="Y72" i="38"/>
  <c r="W79" i="38"/>
  <c r="V69" i="38"/>
  <c r="T73" i="38"/>
  <c r="U73" i="38"/>
  <c r="T75" i="38"/>
  <c r="V71" i="38"/>
  <c r="X69" i="38"/>
  <c r="Y75" i="38"/>
  <c r="AB67" i="38"/>
  <c r="Z71" i="38"/>
  <c r="AC77" i="38"/>
  <c r="U67" i="38"/>
  <c r="AB68" i="38"/>
  <c r="Y69" i="38"/>
  <c r="AF70" i="38"/>
  <c r="AC71" i="38"/>
  <c r="Z72" i="38"/>
  <c r="T74" i="38"/>
  <c r="AD74" i="38"/>
  <c r="X76" i="38"/>
  <c r="AE77" i="38"/>
  <c r="Y79" i="38"/>
  <c r="AF67" i="38"/>
  <c r="AC68" i="38"/>
  <c r="W70" i="38"/>
  <c r="T71" i="38"/>
  <c r="AD71" i="38"/>
  <c r="AA72" i="38"/>
  <c r="X73" i="38"/>
  <c r="U74" i="38"/>
  <c r="AB75" i="38"/>
  <c r="Y76" i="38"/>
  <c r="V77" i="38"/>
  <c r="AF77" i="38"/>
  <c r="AC78" i="38"/>
  <c r="Z79" i="38"/>
  <c r="AE67" i="38"/>
  <c r="V70" i="38"/>
  <c r="W73" i="38"/>
  <c r="AA75" i="38"/>
  <c r="U77" i="38"/>
  <c r="AB78" i="38"/>
  <c r="V67" i="38"/>
  <c r="Z69" i="38"/>
  <c r="AE74" i="38"/>
  <c r="W67" i="38"/>
  <c r="T68" i="38"/>
  <c r="AD68" i="38"/>
  <c r="AA69" i="38"/>
  <c r="X70" i="38"/>
  <c r="U71" i="38"/>
  <c r="AE71" i="38"/>
  <c r="AB72" i="38"/>
  <c r="Y73" i="38"/>
  <c r="V74" i="38"/>
  <c r="AF74" i="38"/>
  <c r="AC75" i="38"/>
  <c r="Z76" i="38"/>
  <c r="W77" i="38"/>
  <c r="T78" i="38"/>
  <c r="AD78" i="38"/>
  <c r="AA79" i="38"/>
  <c r="Y67" i="38"/>
  <c r="V68" i="38"/>
  <c r="AF68" i="38"/>
  <c r="AC69" i="38"/>
  <c r="Z70" i="38"/>
  <c r="W71" i="38"/>
  <c r="T72" i="38"/>
  <c r="AD72" i="38"/>
  <c r="AA73" i="38"/>
  <c r="X74" i="38"/>
  <c r="U75" i="38"/>
  <c r="AE75" i="38"/>
  <c r="AB76" i="38"/>
  <c r="Y77" i="38"/>
  <c r="V78" i="38"/>
  <c r="AF78" i="38"/>
  <c r="AC79" i="38"/>
  <c r="Z67" i="38"/>
  <c r="W68" i="38"/>
  <c r="T69" i="38"/>
  <c r="AD69" i="38"/>
  <c r="AA70" i="38"/>
  <c r="X71" i="38"/>
  <c r="U72" i="38"/>
  <c r="AE72" i="38"/>
  <c r="AB73" i="38"/>
  <c r="Y74" i="38"/>
  <c r="V75" i="38"/>
  <c r="AF75" i="38"/>
  <c r="AC76" i="38"/>
  <c r="Z77" i="38"/>
  <c r="W78" i="38"/>
  <c r="T79" i="38"/>
  <c r="AD79" i="38"/>
  <c r="AA67" i="38"/>
  <c r="X68" i="38"/>
  <c r="U69" i="38"/>
  <c r="AE69" i="38"/>
  <c r="AB70" i="38"/>
  <c r="Y71" i="38"/>
  <c r="V72" i="38"/>
  <c r="AF72" i="38"/>
  <c r="AC73" i="38"/>
  <c r="Z74" i="38"/>
  <c r="W75" i="38"/>
  <c r="T76" i="38"/>
  <c r="AD76" i="38"/>
  <c r="AA77" i="38"/>
  <c r="X78" i="38"/>
  <c r="U79" i="38"/>
  <c r="AE79" i="38"/>
  <c r="AF79" i="38"/>
  <c r="AA74" i="38"/>
  <c r="X75" i="38"/>
  <c r="U76" i="38"/>
  <c r="AE76" i="38"/>
  <c r="AB77" i="38"/>
  <c r="Y78" i="38"/>
  <c r="V79" i="38"/>
  <c r="T67" i="38"/>
  <c r="AV73" i="38"/>
  <c r="AQ68" i="38"/>
  <c r="AR68" i="38"/>
  <c r="AT77" i="38"/>
  <c r="AT71" i="38"/>
  <c r="AN72" i="38"/>
  <c r="AU73" i="38"/>
  <c r="AK67" i="38"/>
  <c r="AP75" i="38"/>
  <c r="AQ75" i="38"/>
  <c r="AS68" i="38"/>
  <c r="AL70" i="38"/>
  <c r="AM70" i="38"/>
  <c r="AJ74" i="38"/>
  <c r="AT70" i="38"/>
  <c r="AO72" i="38"/>
  <c r="AR75" i="38"/>
  <c r="AU77" i="38"/>
  <c r="AL67" i="38"/>
  <c r="AL76" i="38"/>
  <c r="AM69" i="38"/>
  <c r="AU70" i="38"/>
  <c r="AP72" i="38"/>
  <c r="AK74" i="38"/>
  <c r="AV77" i="38"/>
  <c r="AM76" i="38"/>
  <c r="AP78" i="38"/>
  <c r="AS67" i="38"/>
  <c r="AN69" i="38"/>
  <c r="AV70" i="38"/>
  <c r="AQ72" i="38"/>
  <c r="AR74" i="38"/>
  <c r="AN76" i="38"/>
  <c r="AQ78" i="38"/>
  <c r="AT67" i="38"/>
  <c r="AO69" i="38"/>
  <c r="AJ71" i="38"/>
  <c r="AK73" i="38"/>
  <c r="AS74" i="38"/>
  <c r="AO76" i="38"/>
  <c r="AR78" i="38"/>
  <c r="AU67" i="38"/>
  <c r="AP69" i="38"/>
  <c r="AV76" i="38"/>
  <c r="AQ71" i="38"/>
  <c r="AL73" i="38"/>
  <c r="AT74" i="38"/>
  <c r="AS78" i="38"/>
  <c r="AV67" i="38"/>
  <c r="AJ77" i="38"/>
  <c r="AM79" i="38"/>
  <c r="AJ70" i="38"/>
  <c r="AR71" i="38"/>
  <c r="AM73" i="38"/>
  <c r="AU74" i="38"/>
  <c r="AK77" i="38"/>
  <c r="AN79" i="38"/>
  <c r="AP68" i="38"/>
  <c r="AK70" i="38"/>
  <c r="AS71" i="38"/>
  <c r="AN73" i="38"/>
  <c r="AO75" i="38"/>
  <c r="AL77" i="38"/>
  <c r="AO79" i="38"/>
  <c r="AS77" i="38"/>
  <c r="AP79" i="38"/>
  <c r="AM67" i="38"/>
  <c r="AT68" i="38"/>
  <c r="AN70" i="38"/>
  <c r="AU71" i="38"/>
  <c r="AO73" i="38"/>
  <c r="AV74" i="38"/>
  <c r="AP76" i="38"/>
  <c r="AM77" i="38"/>
  <c r="AQ79" i="38"/>
  <c r="AK68" i="38"/>
  <c r="AR69" i="38"/>
  <c r="AL71" i="38"/>
  <c r="AS72" i="38"/>
  <c r="AM74" i="38"/>
  <c r="AT75" i="38"/>
  <c r="AN77" i="38"/>
  <c r="AR79" i="38"/>
  <c r="AL68" i="38"/>
  <c r="AS69" i="38"/>
  <c r="AM71" i="38"/>
  <c r="AT72" i="38"/>
  <c r="AN74" i="38"/>
  <c r="AU75" i="38"/>
  <c r="AO77" i="38"/>
  <c r="AS79" i="38"/>
  <c r="AM68" i="38"/>
  <c r="AT69" i="38"/>
  <c r="AN71" i="38"/>
  <c r="AU72" i="38"/>
  <c r="AO74" i="38"/>
  <c r="AS76" i="38"/>
  <c r="AT79" i="38"/>
  <c r="AU79" i="38"/>
  <c r="AJ68" i="38"/>
  <c r="AQ69" i="38"/>
  <c r="AK71" i="38"/>
  <c r="AR72" i="38"/>
  <c r="AL74" i="38"/>
  <c r="AS75" i="38"/>
  <c r="AJ78" i="38"/>
  <c r="AT78" i="38"/>
  <c r="AN67" i="38"/>
  <c r="AU68" i="38"/>
  <c r="AO70" i="38"/>
  <c r="AV71" i="38"/>
  <c r="AP73" i="38"/>
  <c r="AJ75" i="38"/>
  <c r="AQ76" i="38"/>
  <c r="AK78" i="38"/>
  <c r="AU78" i="38"/>
  <c r="AO67" i="38"/>
  <c r="AV68" i="38"/>
  <c r="AP70" i="38"/>
  <c r="AJ72" i="38"/>
  <c r="AQ73" i="38"/>
  <c r="AK75" i="38"/>
  <c r="AR76" i="38"/>
  <c r="AL78" i="38"/>
  <c r="AV78" i="38"/>
  <c r="AP67" i="38"/>
  <c r="AJ69" i="38"/>
  <c r="AQ70" i="38"/>
  <c r="AK72" i="38"/>
  <c r="AR73" i="38"/>
  <c r="AL75" i="38"/>
  <c r="AV75" i="38"/>
  <c r="AP77" i="38"/>
  <c r="AM78" i="38"/>
  <c r="AJ79" i="38"/>
  <c r="AQ67" i="38"/>
  <c r="AN68" i="38"/>
  <c r="AK69" i="38"/>
  <c r="AU69" i="38"/>
  <c r="AR70" i="38"/>
  <c r="AO71" i="38"/>
  <c r="AL72" i="38"/>
  <c r="AV72" i="38"/>
  <c r="AS73" i="38"/>
  <c r="AP74" i="38"/>
  <c r="AM75" i="38"/>
  <c r="AJ76" i="38"/>
  <c r="AT76" i="38"/>
  <c r="AQ77" i="38"/>
  <c r="AN78" i="38"/>
  <c r="AK79" i="38"/>
  <c r="AR67" i="38"/>
  <c r="AO68" i="38"/>
  <c r="AL69" i="38"/>
  <c r="AV69" i="38"/>
  <c r="AS70" i="38"/>
  <c r="AP71" i="38"/>
  <c r="AM72" i="38"/>
  <c r="AJ73" i="38"/>
  <c r="AT73" i="38"/>
  <c r="AQ74" i="38"/>
  <c r="AN75" i="38"/>
  <c r="AK76" i="38"/>
  <c r="AU76" i="38"/>
  <c r="AR77" i="38"/>
  <c r="AO78" i="38"/>
  <c r="AL79" i="38"/>
  <c r="AV79" i="38"/>
  <c r="AJ67" i="38"/>
  <c r="AV55" i="38"/>
  <c r="AO59" i="38"/>
  <c r="AT52" i="38"/>
  <c r="AJ55" i="38"/>
  <c r="AP59" i="38"/>
  <c r="AU62" i="38"/>
  <c r="AQ60" i="38"/>
  <c r="AU52" i="38"/>
  <c r="AK55" i="38"/>
  <c r="AN56" i="38"/>
  <c r="AQ58" i="38"/>
  <c r="AQ59" i="38"/>
  <c r="AL63" i="38"/>
  <c r="AU60" i="38"/>
  <c r="AS52" i="38"/>
  <c r="AL58" i="38"/>
  <c r="AJ54" i="38"/>
  <c r="AV61" i="38"/>
  <c r="AV54" i="38"/>
  <c r="AO60" i="38"/>
  <c r="AM56" i="38"/>
  <c r="AT61" i="38"/>
  <c r="AU51" i="38"/>
  <c r="AK54" i="38"/>
  <c r="AN57" i="38"/>
  <c r="AU61" i="38"/>
  <c r="AV51" i="38"/>
  <c r="AL53" i="38"/>
  <c r="AL54" i="38"/>
  <c r="AL55" i="38"/>
  <c r="AO56" i="38"/>
  <c r="AO57" i="38"/>
  <c r="AR58" i="38"/>
  <c r="AR59" i="38"/>
  <c r="AM63" i="38"/>
  <c r="AV60" i="38"/>
  <c r="AS62" i="38"/>
  <c r="AV53" i="38"/>
  <c r="AS61" i="38"/>
  <c r="AM57" i="38"/>
  <c r="AJ52" i="38"/>
  <c r="AM54" i="38"/>
  <c r="AP56" i="38"/>
  <c r="AS58" i="38"/>
  <c r="AN63" i="38"/>
  <c r="AK62" i="38"/>
  <c r="AK51" i="38"/>
  <c r="AN53" i="38"/>
  <c r="AQ55" i="38"/>
  <c r="AT57" i="38"/>
  <c r="AT58" i="38"/>
  <c r="AO62" i="38"/>
  <c r="AO52" i="38"/>
  <c r="AO54" i="38"/>
  <c r="AR56" i="38"/>
  <c r="AU58" i="38"/>
  <c r="AP63" i="38"/>
  <c r="AL61" i="38"/>
  <c r="AP52" i="38"/>
  <c r="AS54" i="38"/>
  <c r="AS56" i="38"/>
  <c r="AV58" i="38"/>
  <c r="AR63" i="38"/>
  <c r="AQ53" i="38"/>
  <c r="AT55" i="38"/>
  <c r="AJ59" i="38"/>
  <c r="AR62" i="38"/>
  <c r="AV63" i="38"/>
  <c r="AS51" i="38"/>
  <c r="AL57" i="38"/>
  <c r="AT51" i="38"/>
  <c r="AM58" i="38"/>
  <c r="AM53" i="38"/>
  <c r="AP55" i="38"/>
  <c r="AP57" i="38"/>
  <c r="AS59" i="38"/>
  <c r="AJ61" i="38"/>
  <c r="AK52" i="38"/>
  <c r="AN54" i="38"/>
  <c r="AQ56" i="38"/>
  <c r="AT59" i="38"/>
  <c r="AO63" i="38"/>
  <c r="AK61" i="38"/>
  <c r="AL51" i="38"/>
  <c r="AO53" i="38"/>
  <c r="AR55" i="38"/>
  <c r="AU57" i="38"/>
  <c r="AK60" i="38"/>
  <c r="AP62" i="38"/>
  <c r="AM51" i="38"/>
  <c r="AP53" i="38"/>
  <c r="AS55" i="38"/>
  <c r="AV57" i="38"/>
  <c r="AL60" i="38"/>
  <c r="AQ62" i="38"/>
  <c r="AN51" i="38"/>
  <c r="AQ52" i="38"/>
  <c r="AT54" i="38"/>
  <c r="AJ57" i="38"/>
  <c r="AJ58" i="38"/>
  <c r="AM60" i="38"/>
  <c r="AN61" i="38"/>
  <c r="AR51" i="38"/>
  <c r="AR52" i="38"/>
  <c r="AR53" i="38"/>
  <c r="AU54" i="38"/>
  <c r="AU55" i="38"/>
  <c r="AK57" i="38"/>
  <c r="AK58" i="38"/>
  <c r="AN59" i="38"/>
  <c r="AN60" i="38"/>
  <c r="AR61" i="38"/>
  <c r="AP60" i="38"/>
  <c r="AM61" i="38"/>
  <c r="AJ62" i="38"/>
  <c r="AT62" i="38"/>
  <c r="AQ63" i="38"/>
  <c r="AO51" i="38"/>
  <c r="AL52" i="38"/>
  <c r="AV52" i="38"/>
  <c r="AS53" i="38"/>
  <c r="AP54" i="38"/>
  <c r="AM55" i="38"/>
  <c r="AJ56" i="38"/>
  <c r="AT56" i="38"/>
  <c r="AQ57" i="38"/>
  <c r="AN58" i="38"/>
  <c r="AK59" i="38"/>
  <c r="AU59" i="38"/>
  <c r="AR60" i="38"/>
  <c r="AO61" i="38"/>
  <c r="AL62" i="38"/>
  <c r="AV62" i="38"/>
  <c r="AS63" i="38"/>
  <c r="AP51" i="38"/>
  <c r="AM52" i="38"/>
  <c r="AJ53" i="38"/>
  <c r="AT53" i="38"/>
  <c r="AQ54" i="38"/>
  <c r="AN55" i="38"/>
  <c r="AK56" i="38"/>
  <c r="AU56" i="38"/>
  <c r="AR57" i="38"/>
  <c r="AO58" i="38"/>
  <c r="AL59" i="38"/>
  <c r="AV59" i="38"/>
  <c r="AS60" i="38"/>
  <c r="AP61" i="38"/>
  <c r="AM62" i="38"/>
  <c r="AJ63" i="38"/>
  <c r="AT63" i="38"/>
  <c r="AQ51" i="38"/>
  <c r="AN52" i="38"/>
  <c r="AK53" i="38"/>
  <c r="AU53" i="38"/>
  <c r="AR54" i="38"/>
  <c r="AO55" i="38"/>
  <c r="AL56" i="38"/>
  <c r="AV56" i="38"/>
  <c r="AS57" i="38"/>
  <c r="AP58" i="38"/>
  <c r="AM59" i="38"/>
  <c r="AJ60" i="38"/>
  <c r="AT60" i="38"/>
  <c r="AQ61" i="38"/>
  <c r="AN62" i="38"/>
  <c r="AK63" i="38"/>
  <c r="AU63" i="38"/>
  <c r="AJ51" i="38"/>
  <c r="AT38" i="38"/>
  <c r="AR43" i="38"/>
  <c r="AL35" i="38"/>
  <c r="AK44" i="38"/>
  <c r="AU38" i="38"/>
  <c r="AU45" i="38"/>
  <c r="AN37" i="38"/>
  <c r="AQ40" i="38"/>
  <c r="AO46" i="38"/>
  <c r="AJ39" i="38"/>
  <c r="AP37" i="38"/>
  <c r="AL41" i="38"/>
  <c r="AU44" i="38"/>
  <c r="AS36" i="38"/>
  <c r="AO40" i="38"/>
  <c r="AP47" i="38"/>
  <c r="AR35" i="38"/>
  <c r="AP40" i="38"/>
  <c r="AL44" i="38"/>
  <c r="AV38" i="38"/>
  <c r="AM44" i="38"/>
  <c r="AJ41" i="38"/>
  <c r="AO37" i="38"/>
  <c r="AN44" i="38"/>
  <c r="AP39" i="38"/>
  <c r="AS42" i="38"/>
  <c r="AQ46" i="38"/>
  <c r="AV37" i="38"/>
  <c r="AQ39" i="38"/>
  <c r="AT42" i="38"/>
  <c r="AV35" i="38"/>
  <c r="AV44" i="38"/>
  <c r="AR46" i="38"/>
  <c r="AO36" i="38"/>
  <c r="AJ38" i="38"/>
  <c r="AR39" i="38"/>
  <c r="AM41" i="38"/>
  <c r="AU42" i="38"/>
  <c r="AN43" i="38"/>
  <c r="AJ45" i="38"/>
  <c r="AS46" i="38"/>
  <c r="AK35" i="38"/>
  <c r="AL37" i="38"/>
  <c r="AT45" i="38"/>
  <c r="AM37" i="38"/>
  <c r="AK42" i="38"/>
  <c r="AQ42" i="38"/>
  <c r="AS35" i="38"/>
  <c r="AV45" i="38"/>
  <c r="AR42" i="38"/>
  <c r="AT35" i="38"/>
  <c r="AP46" i="38"/>
  <c r="AK41" i="38"/>
  <c r="AU35" i="38"/>
  <c r="AO44" i="38"/>
  <c r="AP36" i="38"/>
  <c r="AK38" i="38"/>
  <c r="AS39" i="38"/>
  <c r="AN41" i="38"/>
  <c r="AL47" i="38"/>
  <c r="AT41" i="38"/>
  <c r="AO43" i="38"/>
  <c r="AK45" i="38"/>
  <c r="AM47" i="38"/>
  <c r="AQ36" i="38"/>
  <c r="AL38" i="38"/>
  <c r="AT39" i="38"/>
  <c r="AM40" i="38"/>
  <c r="AU41" i="38"/>
  <c r="AP43" i="38"/>
  <c r="AL45" i="38"/>
  <c r="AN47" i="38"/>
  <c r="AR36" i="38"/>
  <c r="AM38" i="38"/>
  <c r="AR45" i="38"/>
  <c r="AS38" i="38"/>
  <c r="AN40" i="38"/>
  <c r="AV41" i="38"/>
  <c r="AQ43" i="38"/>
  <c r="AS45" i="38"/>
  <c r="AO47" i="38"/>
  <c r="AJ42" i="38"/>
  <c r="AJ36" i="38"/>
  <c r="AQ37" i="38"/>
  <c r="AK39" i="38"/>
  <c r="AO41" i="38"/>
  <c r="AV42" i="38"/>
  <c r="AP44" i="38"/>
  <c r="AQ47" i="38"/>
  <c r="AU36" i="38"/>
  <c r="AO38" i="38"/>
  <c r="AS40" i="38"/>
  <c r="AM42" i="38"/>
  <c r="AT43" i="38"/>
  <c r="AN45" i="38"/>
  <c r="AR47" i="38"/>
  <c r="AL36" i="38"/>
  <c r="AP38" i="38"/>
  <c r="AJ40" i="38"/>
  <c r="AN42" i="38"/>
  <c r="AU43" i="38"/>
  <c r="AV46" i="38"/>
  <c r="AU40" i="38"/>
  <c r="AT47" i="38"/>
  <c r="AM35" i="38"/>
  <c r="AT36" i="38"/>
  <c r="AN38" i="38"/>
  <c r="AR40" i="38"/>
  <c r="AL42" i="38"/>
  <c r="AS43" i="38"/>
  <c r="AM45" i="38"/>
  <c r="AT46" i="38"/>
  <c r="AK36" i="38"/>
  <c r="AR37" i="38"/>
  <c r="AL39" i="38"/>
  <c r="AP41" i="38"/>
  <c r="AJ43" i="38"/>
  <c r="AQ44" i="38"/>
  <c r="AU46" i="38"/>
  <c r="AO35" i="38"/>
  <c r="AS37" i="38"/>
  <c r="AM39" i="38"/>
  <c r="AT40" i="38"/>
  <c r="AK43" i="38"/>
  <c r="AR44" i="38"/>
  <c r="AO45" i="38"/>
  <c r="AS47" i="38"/>
  <c r="AP35" i="38"/>
  <c r="AM36" i="38"/>
  <c r="AJ37" i="38"/>
  <c r="AT37" i="38"/>
  <c r="AQ38" i="38"/>
  <c r="AN39" i="38"/>
  <c r="AK40" i="38"/>
  <c r="AR41" i="38"/>
  <c r="AO42" i="38"/>
  <c r="AL43" i="38"/>
  <c r="AV43" i="38"/>
  <c r="AS44" i="38"/>
  <c r="AM46" i="38"/>
  <c r="AJ47" i="38"/>
  <c r="AQ35" i="38"/>
  <c r="AN36" i="38"/>
  <c r="AK37" i="38"/>
  <c r="AU37" i="38"/>
  <c r="AR38" i="38"/>
  <c r="AO39" i="38"/>
  <c r="AL40" i="38"/>
  <c r="AV40" i="38"/>
  <c r="AS41" i="38"/>
  <c r="AP42" i="38"/>
  <c r="AM43" i="38"/>
  <c r="AJ44" i="38"/>
  <c r="AT44" i="38"/>
  <c r="AQ45" i="38"/>
  <c r="AN46" i="38"/>
  <c r="AK47" i="38"/>
  <c r="AU47" i="38"/>
  <c r="AU39" i="38"/>
  <c r="AJ46" i="38"/>
  <c r="AN35" i="38"/>
  <c r="AV39" i="38"/>
  <c r="AK46" i="38"/>
  <c r="AV36" i="38"/>
  <c r="AQ41" i="38"/>
  <c r="AL46" i="38"/>
  <c r="AP45" i="38"/>
  <c r="AV47" i="38"/>
  <c r="AJ35" i="38"/>
  <c r="AB37" i="38"/>
  <c r="AC40" i="38"/>
  <c r="T38" i="38"/>
  <c r="AA44" i="38"/>
  <c r="AC35" i="38"/>
  <c r="T45" i="38"/>
  <c r="U36" i="38"/>
  <c r="AF41" i="38"/>
  <c r="AB42" i="38"/>
  <c r="U46" i="38"/>
  <c r="Y40" i="38"/>
  <c r="U41" i="38"/>
  <c r="U38" i="38"/>
  <c r="V41" i="38"/>
  <c r="Y38" i="38"/>
  <c r="AE41" i="38"/>
  <c r="W42" i="38"/>
  <c r="V44" i="38"/>
  <c r="X35" i="38"/>
  <c r="W44" i="38"/>
  <c r="AF44" i="38"/>
  <c r="AD35" i="38"/>
  <c r="Z41" i="38"/>
  <c r="X45" i="38"/>
  <c r="AD38" i="38"/>
  <c r="AC45" i="38"/>
  <c r="Z36" i="38"/>
  <c r="AE38" i="38"/>
  <c r="AD45" i="38"/>
  <c r="V39" i="38"/>
  <c r="AA36" i="38"/>
  <c r="Z46" i="38"/>
  <c r="AA39" i="38"/>
  <c r="AC42" i="38"/>
  <c r="AE36" i="38"/>
  <c r="T43" i="38"/>
  <c r="AA46" i="38"/>
  <c r="AB39" i="38"/>
  <c r="Y43" i="38"/>
  <c r="AE46" i="38"/>
  <c r="W37" i="38"/>
  <c r="AF39" i="38"/>
  <c r="W47" i="38"/>
  <c r="Z43" i="38"/>
  <c r="X37" i="38"/>
  <c r="X40" i="38"/>
  <c r="AD43" i="38"/>
  <c r="X47" i="38"/>
  <c r="AB47" i="38"/>
  <c r="AE35" i="38"/>
  <c r="Y37" i="38"/>
  <c r="AF38" i="38"/>
  <c r="Z40" i="38"/>
  <c r="T42" i="38"/>
  <c r="AA43" i="38"/>
  <c r="U45" i="38"/>
  <c r="AB46" i="38"/>
  <c r="AF35" i="38"/>
  <c r="Z37" i="38"/>
  <c r="T39" i="38"/>
  <c r="AA40" i="38"/>
  <c r="AE42" i="38"/>
  <c r="AB43" i="38"/>
  <c r="V45" i="38"/>
  <c r="AC46" i="38"/>
  <c r="AA37" i="38"/>
  <c r="AE39" i="38"/>
  <c r="Y41" i="38"/>
  <c r="AF42" i="38"/>
  <c r="Z44" i="38"/>
  <c r="W45" i="38"/>
  <c r="T46" i="38"/>
  <c r="AA47" i="38"/>
  <c r="U35" i="38"/>
  <c r="AB36" i="38"/>
  <c r="V38" i="38"/>
  <c r="AC39" i="38"/>
  <c r="W41" i="38"/>
  <c r="AD42" i="38"/>
  <c r="X44" i="38"/>
  <c r="AE45" i="38"/>
  <c r="Y47" i="38"/>
  <c r="V35" i="38"/>
  <c r="AC36" i="38"/>
  <c r="W38" i="38"/>
  <c r="AD39" i="38"/>
  <c r="X41" i="38"/>
  <c r="U42" i="38"/>
  <c r="Y44" i="38"/>
  <c r="AF45" i="38"/>
  <c r="Z47" i="38"/>
  <c r="W35" i="38"/>
  <c r="T36" i="38"/>
  <c r="AD36" i="38"/>
  <c r="X38" i="38"/>
  <c r="U39" i="38"/>
  <c r="AB40" i="38"/>
  <c r="V42" i="38"/>
  <c r="AC43" i="38"/>
  <c r="AD46" i="38"/>
  <c r="Y35" i="38"/>
  <c r="AF36" i="38"/>
  <c r="Z38" i="38"/>
  <c r="T40" i="38"/>
  <c r="AA41" i="38"/>
  <c r="U43" i="38"/>
  <c r="AB44" i="38"/>
  <c r="V46" i="38"/>
  <c r="AF46" i="38"/>
  <c r="W36" i="38"/>
  <c r="AD37" i="38"/>
  <c r="U40" i="38"/>
  <c r="AB41" i="38"/>
  <c r="V43" i="38"/>
  <c r="Z45" i="38"/>
  <c r="AD47" i="38"/>
  <c r="X36" i="38"/>
  <c r="AE37" i="38"/>
  <c r="AF40" i="38"/>
  <c r="AA45" i="38"/>
  <c r="V37" i="38"/>
  <c r="V47" i="38"/>
  <c r="V36" i="38"/>
  <c r="AC37" i="38"/>
  <c r="W39" i="38"/>
  <c r="AD40" i="38"/>
  <c r="X42" i="38"/>
  <c r="AE43" i="38"/>
  <c r="Y45" i="38"/>
  <c r="AC47" i="38"/>
  <c r="Z35" i="38"/>
  <c r="T37" i="38"/>
  <c r="AA38" i="38"/>
  <c r="X39" i="38"/>
  <c r="AE40" i="38"/>
  <c r="Y42" i="38"/>
  <c r="AF43" i="38"/>
  <c r="AC44" i="38"/>
  <c r="W46" i="38"/>
  <c r="T47" i="38"/>
  <c r="AA35" i="38"/>
  <c r="U37" i="38"/>
  <c r="AB38" i="38"/>
  <c r="Y39" i="38"/>
  <c r="V40" i="38"/>
  <c r="AC41" i="38"/>
  <c r="Z42" i="38"/>
  <c r="W43" i="38"/>
  <c r="T44" i="38"/>
  <c r="AD44" i="38"/>
  <c r="X46" i="38"/>
  <c r="U47" i="38"/>
  <c r="AE47" i="38"/>
  <c r="AB35" i="38"/>
  <c r="Y36" i="38"/>
  <c r="AF37" i="38"/>
  <c r="AC38" i="38"/>
  <c r="Z39" i="38"/>
  <c r="W40" i="38"/>
  <c r="T41" i="38"/>
  <c r="AD41" i="38"/>
  <c r="AA42" i="38"/>
  <c r="X43" i="38"/>
  <c r="U44" i="38"/>
  <c r="AE44" i="38"/>
  <c r="AB45" i="38"/>
  <c r="Y46" i="38"/>
  <c r="AF47" i="38"/>
  <c r="T35" i="38"/>
  <c r="P47" i="38"/>
  <c r="O39" i="38"/>
  <c r="I46" i="38"/>
  <c r="I38" i="38"/>
  <c r="O44" i="38"/>
  <c r="L35" i="38"/>
  <c r="N41" i="38"/>
  <c r="N38" i="38"/>
  <c r="N46" i="38"/>
  <c r="I40" i="38"/>
  <c r="G45" i="38"/>
  <c r="O46" i="38"/>
  <c r="J44" i="38"/>
  <c r="N36" i="38"/>
  <c r="P42" i="38"/>
  <c r="O36" i="38"/>
  <c r="J41" i="38"/>
  <c r="F37" i="38"/>
  <c r="H43" i="38"/>
  <c r="G37" i="38"/>
  <c r="I43" i="38"/>
  <c r="N35" i="38"/>
  <c r="P41" i="38"/>
  <c r="N43" i="38"/>
  <c r="H38" i="38"/>
  <c r="D43" i="38"/>
  <c r="M38" i="38"/>
  <c r="K46" i="38"/>
  <c r="D45" i="38"/>
  <c r="M40" i="38"/>
  <c r="E46" i="38"/>
  <c r="G35" i="38"/>
  <c r="I41" i="38"/>
  <c r="K44" i="38"/>
  <c r="H35" i="38"/>
  <c r="P39" i="38"/>
  <c r="J46" i="38"/>
  <c r="G40" i="38"/>
  <c r="P44" i="38"/>
  <c r="M35" i="38"/>
  <c r="H40" i="38"/>
  <c r="O41" i="38"/>
  <c r="H37" i="38"/>
  <c r="O38" i="38"/>
  <c r="J43" i="38"/>
  <c r="D36" i="38"/>
  <c r="K37" i="38"/>
  <c r="E39" i="38"/>
  <c r="L40" i="38"/>
  <c r="F42" i="38"/>
  <c r="M43" i="38"/>
  <c r="H45" i="38"/>
  <c r="F47" i="38"/>
  <c r="E36" i="38"/>
  <c r="L37" i="38"/>
  <c r="F39" i="38"/>
  <c r="G42" i="38"/>
  <c r="L45" i="38"/>
  <c r="G47" i="38"/>
  <c r="I36" i="38"/>
  <c r="P37" i="38"/>
  <c r="J39" i="38"/>
  <c r="D41" i="38"/>
  <c r="K42" i="38"/>
  <c r="E44" i="38"/>
  <c r="M45" i="38"/>
  <c r="H47" i="38"/>
  <c r="K47" i="38"/>
  <c r="J36" i="38"/>
  <c r="D38" i="38"/>
  <c r="K39" i="38"/>
  <c r="E41" i="38"/>
  <c r="L42" i="38"/>
  <c r="F44" i="38"/>
  <c r="N45" i="38"/>
  <c r="D46" i="38"/>
  <c r="L47" i="38"/>
  <c r="K36" i="38"/>
  <c r="E38" i="38"/>
  <c r="L39" i="38"/>
  <c r="F41" i="38"/>
  <c r="M42" i="38"/>
  <c r="G44" i="38"/>
  <c r="O35" i="38"/>
  <c r="L36" i="38"/>
  <c r="F38" i="38"/>
  <c r="M39" i="38"/>
  <c r="G41" i="38"/>
  <c r="D42" i="38"/>
  <c r="K43" i="38"/>
  <c r="H44" i="38"/>
  <c r="O45" i="38"/>
  <c r="I47" i="38"/>
  <c r="F35" i="38"/>
  <c r="P35" i="38"/>
  <c r="M36" i="38"/>
  <c r="J37" i="38"/>
  <c r="G38" i="38"/>
  <c r="D39" i="38"/>
  <c r="N39" i="38"/>
  <c r="K40" i="38"/>
  <c r="H41" i="38"/>
  <c r="E42" i="38"/>
  <c r="L43" i="38"/>
  <c r="I44" i="38"/>
  <c r="F45" i="38"/>
  <c r="P45" i="38"/>
  <c r="M46" i="38"/>
  <c r="J47" i="38"/>
  <c r="E35" i="38"/>
  <c r="I37" i="38"/>
  <c r="P38" i="38"/>
  <c r="J40" i="38"/>
  <c r="N42" i="38"/>
  <c r="E45" i="38"/>
  <c r="L46" i="38"/>
  <c r="O42" i="38"/>
  <c r="I35" i="38"/>
  <c r="F36" i="38"/>
  <c r="P36" i="38"/>
  <c r="M37" i="38"/>
  <c r="J38" i="38"/>
  <c r="G39" i="38"/>
  <c r="D40" i="38"/>
  <c r="N40" i="38"/>
  <c r="K41" i="38"/>
  <c r="H42" i="38"/>
  <c r="E43" i="38"/>
  <c r="O43" i="38"/>
  <c r="L44" i="38"/>
  <c r="I45" i="38"/>
  <c r="F46" i="38"/>
  <c r="P46" i="38"/>
  <c r="M47" i="38"/>
  <c r="J35" i="38"/>
  <c r="G36" i="38"/>
  <c r="D37" i="38"/>
  <c r="N37" i="38"/>
  <c r="K38" i="38"/>
  <c r="H39" i="38"/>
  <c r="E40" i="38"/>
  <c r="O40" i="38"/>
  <c r="L41" i="38"/>
  <c r="I42" i="38"/>
  <c r="F43" i="38"/>
  <c r="P43" i="38"/>
  <c r="M44" i="38"/>
  <c r="J45" i="38"/>
  <c r="G46" i="38"/>
  <c r="D47" i="38"/>
  <c r="N47" i="38"/>
  <c r="K35" i="38"/>
  <c r="H36" i="38"/>
  <c r="E37" i="38"/>
  <c r="O37" i="38"/>
  <c r="L38" i="38"/>
  <c r="I39" i="38"/>
  <c r="F40" i="38"/>
  <c r="P40" i="38"/>
  <c r="M41" i="38"/>
  <c r="J42" i="38"/>
  <c r="G43" i="38"/>
  <c r="D44" i="38"/>
  <c r="N44" i="38"/>
  <c r="K45" i="38"/>
  <c r="H46" i="38"/>
  <c r="E47" i="38"/>
  <c r="O47" i="38"/>
  <c r="D35" i="38"/>
  <c r="F25" i="38"/>
  <c r="D30" i="38"/>
  <c r="J30" i="38"/>
  <c r="G25" i="38"/>
  <c r="P28" i="38"/>
  <c r="K20" i="38"/>
  <c r="F22" i="38"/>
  <c r="L30" i="38"/>
  <c r="L20" i="38"/>
  <c r="I25" i="38"/>
  <c r="M30" i="38"/>
  <c r="G29" i="38"/>
  <c r="K21" i="38"/>
  <c r="N26" i="38"/>
  <c r="J20" i="38"/>
  <c r="O26" i="38"/>
  <c r="M23" i="38"/>
  <c r="D29" i="38"/>
  <c r="F19" i="38"/>
  <c r="O22" i="38"/>
  <c r="D20" i="38"/>
  <c r="K23" i="38"/>
  <c r="I28" i="38"/>
  <c r="D22" i="38"/>
  <c r="L23" i="38"/>
  <c r="J28" i="38"/>
  <c r="E22" i="38"/>
  <c r="K30" i="38"/>
  <c r="H25" i="38"/>
  <c r="P26" i="38"/>
  <c r="I27" i="38"/>
  <c r="E19" i="38"/>
  <c r="N23" i="38"/>
  <c r="G22" i="38"/>
  <c r="O25" i="38"/>
  <c r="J27" i="38"/>
  <c r="E29" i="38"/>
  <c r="M20" i="38"/>
  <c r="O23" i="38"/>
  <c r="H22" i="38"/>
  <c r="H24" i="38"/>
  <c r="P25" i="38"/>
  <c r="K27" i="38"/>
  <c r="F29" i="38"/>
  <c r="N30" i="38"/>
  <c r="G19" i="38"/>
  <c r="N20" i="38"/>
  <c r="N22" i="38"/>
  <c r="G31" i="38"/>
  <c r="I24" i="38"/>
  <c r="D26" i="38"/>
  <c r="L27" i="38"/>
  <c r="M19" i="38"/>
  <c r="G21" i="38"/>
  <c r="M29" i="38"/>
  <c r="H31" i="38"/>
  <c r="J24" i="38"/>
  <c r="E26" i="38"/>
  <c r="M27" i="38"/>
  <c r="N19" i="38"/>
  <c r="H21" i="38"/>
  <c r="P22" i="38"/>
  <c r="F28" i="38"/>
  <c r="N29" i="38"/>
  <c r="I31" i="38"/>
  <c r="K24" i="38"/>
  <c r="F26" i="38"/>
  <c r="O19" i="38"/>
  <c r="I21" i="38"/>
  <c r="D23" i="38"/>
  <c r="L26" i="38"/>
  <c r="G28" i="38"/>
  <c r="O29" i="38"/>
  <c r="J31" i="38"/>
  <c r="L24" i="38"/>
  <c r="P19" i="38"/>
  <c r="J21" i="38"/>
  <c r="E23" i="38"/>
  <c r="E25" i="38"/>
  <c r="M26" i="38"/>
  <c r="H28" i="38"/>
  <c r="P29" i="38"/>
  <c r="K31" i="38"/>
  <c r="H19" i="38"/>
  <c r="O20" i="38"/>
  <c r="I22" i="38"/>
  <c r="P23" i="38"/>
  <c r="J25" i="38"/>
  <c r="D27" i="38"/>
  <c r="K28" i="38"/>
  <c r="E30" i="38"/>
  <c r="O30" i="38"/>
  <c r="I19" i="38"/>
  <c r="P20" i="38"/>
  <c r="J22" i="38"/>
  <c r="D24" i="38"/>
  <c r="K25" i="38"/>
  <c r="E27" i="38"/>
  <c r="L28" i="38"/>
  <c r="F30" i="38"/>
  <c r="M31" i="38"/>
  <c r="G20" i="38"/>
  <c r="D21" i="38"/>
  <c r="K22" i="38"/>
  <c r="E24" i="38"/>
  <c r="L25" i="38"/>
  <c r="F27" i="38"/>
  <c r="M28" i="38"/>
  <c r="G30" i="38"/>
  <c r="N31" i="38"/>
  <c r="K19" i="38"/>
  <c r="H20" i="38"/>
  <c r="E21" i="38"/>
  <c r="O21" i="38"/>
  <c r="L22" i="38"/>
  <c r="I23" i="38"/>
  <c r="F24" i="38"/>
  <c r="P24" i="38"/>
  <c r="M25" i="38"/>
  <c r="J26" i="38"/>
  <c r="G27" i="38"/>
  <c r="D28" i="38"/>
  <c r="N28" i="38"/>
  <c r="K29" i="38"/>
  <c r="H30" i="38"/>
  <c r="E31" i="38"/>
  <c r="L19" i="38"/>
  <c r="I20" i="38"/>
  <c r="F21" i="38"/>
  <c r="P21" i="38"/>
  <c r="M22" i="38"/>
  <c r="J23" i="38"/>
  <c r="G24" i="38"/>
  <c r="D25" i="38"/>
  <c r="N25" i="38"/>
  <c r="K26" i="38"/>
  <c r="H27" i="38"/>
  <c r="E28" i="38"/>
  <c r="O28" i="38"/>
  <c r="L29" i="38"/>
  <c r="I30" i="38"/>
  <c r="F31" i="38"/>
  <c r="P31" i="38"/>
  <c r="E20" i="38"/>
  <c r="L21" i="38"/>
  <c r="F23" i="38"/>
  <c r="M24" i="38"/>
  <c r="G26" i="38"/>
  <c r="N27" i="38"/>
  <c r="H29" i="38"/>
  <c r="L31" i="38"/>
  <c r="F20" i="38"/>
  <c r="M21" i="38"/>
  <c r="G23" i="38"/>
  <c r="N24" i="38"/>
  <c r="H26" i="38"/>
  <c r="O27" i="38"/>
  <c r="I29" i="38"/>
  <c r="P30" i="38"/>
  <c r="J19" i="38"/>
  <c r="N21" i="38"/>
  <c r="H23" i="38"/>
  <c r="O24" i="38"/>
  <c r="I26" i="38"/>
  <c r="P27" i="38"/>
  <c r="J29" i="38"/>
  <c r="D31" i="38"/>
  <c r="O31" i="38"/>
  <c r="D19" i="38"/>
  <c r="D3" i="38"/>
  <c r="J4" i="38"/>
  <c r="O13" i="38"/>
  <c r="G6" i="38"/>
  <c r="G12" i="38"/>
  <c r="L4" i="38"/>
  <c r="L10" i="38"/>
  <c r="M4" i="38"/>
  <c r="M10" i="38"/>
  <c r="E3" i="38"/>
  <c r="G5" i="38"/>
  <c r="N10" i="38"/>
  <c r="F3" i="38"/>
  <c r="D7" i="38"/>
  <c r="M14" i="38"/>
  <c r="I5" i="38"/>
  <c r="I11" i="38"/>
  <c r="L7" i="38"/>
  <c r="J11" i="38"/>
  <c r="I15" i="38"/>
  <c r="H8" i="38"/>
  <c r="D10" i="38"/>
  <c r="K4" i="38"/>
  <c r="P13" i="38"/>
  <c r="J8" i="38"/>
  <c r="H12" i="38"/>
  <c r="K8" i="38"/>
  <c r="I12" i="38"/>
  <c r="E9" i="38"/>
  <c r="P12" i="38"/>
  <c r="F9" i="38"/>
  <c r="D13" i="38"/>
  <c r="M3" i="38"/>
  <c r="G9" i="38"/>
  <c r="E13" i="38"/>
  <c r="N3" i="38"/>
  <c r="H9" i="38"/>
  <c r="F13" i="38"/>
  <c r="D6" i="38"/>
  <c r="K11" i="38"/>
  <c r="P3" i="38"/>
  <c r="N7" i="38"/>
  <c r="P9" i="38"/>
  <c r="L11" i="38"/>
  <c r="J15" i="38"/>
  <c r="F6" i="38"/>
  <c r="F12" i="38"/>
  <c r="I8" i="38"/>
  <c r="E10" i="38"/>
  <c r="N6" i="38"/>
  <c r="J14" i="38"/>
  <c r="O6" i="38"/>
  <c r="K14" i="38"/>
  <c r="P6" i="38"/>
  <c r="L14" i="38"/>
  <c r="H5" i="38"/>
  <c r="O10" i="38"/>
  <c r="G3" i="38"/>
  <c r="K7" i="38"/>
  <c r="G15" i="38"/>
  <c r="J5" i="38"/>
  <c r="H15" i="38"/>
  <c r="O3" i="38"/>
  <c r="M7" i="38"/>
  <c r="O9" i="38"/>
  <c r="M13" i="38"/>
  <c r="E6" i="38"/>
  <c r="N13" i="38"/>
  <c r="K5" i="38"/>
  <c r="L8" i="38"/>
  <c r="P10" i="38"/>
  <c r="N14" i="38"/>
  <c r="H3" i="38"/>
  <c r="L5" i="38"/>
  <c r="F7" i="38"/>
  <c r="J9" i="38"/>
  <c r="D11" i="38"/>
  <c r="K12" i="38"/>
  <c r="L15" i="38"/>
  <c r="F4" i="38"/>
  <c r="M5" i="38"/>
  <c r="G7" i="38"/>
  <c r="N8" i="38"/>
  <c r="K9" i="38"/>
  <c r="H10" i="38"/>
  <c r="E11" i="38"/>
  <c r="O11" i="38"/>
  <c r="L12" i="38"/>
  <c r="I13" i="38"/>
  <c r="F14" i="38"/>
  <c r="P14" i="38"/>
  <c r="M15" i="38"/>
  <c r="J3" i="38"/>
  <c r="G4" i="38"/>
  <c r="D5" i="38"/>
  <c r="N5" i="38"/>
  <c r="K6" i="38"/>
  <c r="H7" i="38"/>
  <c r="E8" i="38"/>
  <c r="O8" i="38"/>
  <c r="L9" i="38"/>
  <c r="I10" i="38"/>
  <c r="F11" i="38"/>
  <c r="P11" i="38"/>
  <c r="M12" i="38"/>
  <c r="J13" i="38"/>
  <c r="G14" i="38"/>
  <c r="D15" i="38"/>
  <c r="N15" i="38"/>
  <c r="K3" i="38"/>
  <c r="H4" i="38"/>
  <c r="E5" i="38"/>
  <c r="O5" i="38"/>
  <c r="L6" i="38"/>
  <c r="I7" i="38"/>
  <c r="F8" i="38"/>
  <c r="P8" i="38"/>
  <c r="M9" i="38"/>
  <c r="J10" i="38"/>
  <c r="G11" i="38"/>
  <c r="D12" i="38"/>
  <c r="N12" i="38"/>
  <c r="K13" i="38"/>
  <c r="H14" i="38"/>
  <c r="E15" i="38"/>
  <c r="O15" i="38"/>
  <c r="O7" i="38"/>
  <c r="K15" i="38"/>
  <c r="E14" i="38"/>
  <c r="D4" i="38"/>
  <c r="H6" i="38"/>
  <c r="I9" i="38"/>
  <c r="M11" i="38"/>
  <c r="D14" i="38"/>
  <c r="E4" i="38"/>
  <c r="P7" i="38"/>
  <c r="H13" i="38"/>
  <c r="P15" i="38"/>
  <c r="N4" i="38"/>
  <c r="E7" i="38"/>
  <c r="F10" i="38"/>
  <c r="J12" i="38"/>
  <c r="G13" i="38"/>
  <c r="O4" i="38"/>
  <c r="I6" i="38"/>
  <c r="M8" i="38"/>
  <c r="G10" i="38"/>
  <c r="N11" i="38"/>
  <c r="O14" i="38"/>
  <c r="I3" i="38"/>
  <c r="P4" i="38"/>
  <c r="J6" i="38"/>
  <c r="D8" i="38"/>
  <c r="L3" i="38"/>
  <c r="I4" i="38"/>
  <c r="F5" i="38"/>
  <c r="P5" i="38"/>
  <c r="M6" i="38"/>
  <c r="J7" i="38"/>
  <c r="G8" i="38"/>
  <c r="D9" i="38"/>
  <c r="N9" i="38"/>
  <c r="K10" i="38"/>
  <c r="H11" i="38"/>
  <c r="E12" i="38"/>
  <c r="O12" i="38"/>
  <c r="L13" i="38"/>
  <c r="I14" i="38"/>
  <c r="F15" i="38"/>
  <c r="AL69" i="37"/>
  <c r="AP71" i="37"/>
  <c r="AT73" i="37"/>
  <c r="AK76" i="37"/>
  <c r="AL79" i="37"/>
  <c r="AM69" i="37"/>
  <c r="AT70" i="37"/>
  <c r="AK73" i="37"/>
  <c r="AL76" i="37"/>
  <c r="AM79" i="37"/>
  <c r="AQ68" i="37"/>
  <c r="AU70" i="37"/>
  <c r="AL73" i="37"/>
  <c r="AM76" i="37"/>
  <c r="AN79" i="37"/>
  <c r="AR68" i="37"/>
  <c r="AV70" i="37"/>
  <c r="AM73" i="37"/>
  <c r="AN76" i="37"/>
  <c r="AO79" i="37"/>
  <c r="AL67" i="37"/>
  <c r="AP69" i="37"/>
  <c r="AJ71" i="37"/>
  <c r="AN73" i="37"/>
  <c r="AO76" i="37"/>
  <c r="AV77" i="37"/>
  <c r="AT68" i="37"/>
  <c r="AN70" i="37"/>
  <c r="AO73" i="37"/>
  <c r="AP76" i="37"/>
  <c r="AQ79" i="37"/>
  <c r="AK68" i="37"/>
  <c r="AM71" i="37"/>
  <c r="AS79" i="37"/>
  <c r="AR67" i="37"/>
  <c r="AM72" i="37"/>
  <c r="AO78" i="37"/>
  <c r="AP68" i="37"/>
  <c r="AN72" i="37"/>
  <c r="AO75" i="37"/>
  <c r="AV76" i="37"/>
  <c r="AT67" i="37"/>
  <c r="AR71" i="37"/>
  <c r="AS74" i="37"/>
  <c r="AJ77" i="37"/>
  <c r="AU67" i="37"/>
  <c r="AS71" i="37"/>
  <c r="AT74" i="37"/>
  <c r="AU77" i="37"/>
  <c r="AM70" i="37"/>
  <c r="AK74" i="37"/>
  <c r="AP79" i="37"/>
  <c r="AM67" i="37"/>
  <c r="AK71" i="37"/>
  <c r="AL74" i="37"/>
  <c r="AJ78" i="37"/>
  <c r="AN67" i="37"/>
  <c r="AO70" i="37"/>
  <c r="AS72" i="37"/>
  <c r="AJ75" i="37"/>
  <c r="AN77" i="37"/>
  <c r="AK78" i="37"/>
  <c r="AV68" i="37"/>
  <c r="AJ72" i="37"/>
  <c r="AQ73" i="37"/>
  <c r="AU75" i="37"/>
  <c r="AO77" i="37"/>
  <c r="AP67" i="37"/>
  <c r="AM68" i="37"/>
  <c r="AJ69" i="37"/>
  <c r="AT69" i="37"/>
  <c r="AQ70" i="37"/>
  <c r="AK72" i="37"/>
  <c r="AU72" i="37"/>
  <c r="AR73" i="37"/>
  <c r="AO74" i="37"/>
  <c r="AL75" i="37"/>
  <c r="AV75" i="37"/>
  <c r="AS76" i="37"/>
  <c r="AP77" i="37"/>
  <c r="AM78" i="37"/>
  <c r="AJ79" i="37"/>
  <c r="AT79" i="37"/>
  <c r="AV69" i="37"/>
  <c r="AQ74" i="37"/>
  <c r="AR77" i="37"/>
  <c r="AJ70" i="37"/>
  <c r="AU73" i="37"/>
  <c r="AP78" i="37"/>
  <c r="AK70" i="37"/>
  <c r="AV73" i="37"/>
  <c r="AT77" i="37"/>
  <c r="AO69" i="37"/>
  <c r="AP72" i="37"/>
  <c r="AQ75" i="37"/>
  <c r="AR78" i="37"/>
  <c r="AS68" i="37"/>
  <c r="AQ72" i="37"/>
  <c r="AR75" i="37"/>
  <c r="AL77" i="37"/>
  <c r="AQ69" i="37"/>
  <c r="AR72" i="37"/>
  <c r="AS75" i="37"/>
  <c r="AM77" i="37"/>
  <c r="AR69" i="37"/>
  <c r="AV71" i="37"/>
  <c r="AM74" i="37"/>
  <c r="AQ76" i="37"/>
  <c r="AU78" i="37"/>
  <c r="AO67" i="37"/>
  <c r="AS69" i="37"/>
  <c r="AT72" i="37"/>
  <c r="AK75" i="37"/>
  <c r="AV78" i="37"/>
  <c r="AN71" i="37"/>
  <c r="AO68" i="37"/>
  <c r="AJ73" i="37"/>
  <c r="AU76" i="37"/>
  <c r="AS67" i="37"/>
  <c r="AQ71" i="37"/>
  <c r="AR74" i="37"/>
  <c r="AS77" i="37"/>
  <c r="AN69" i="37"/>
  <c r="AO72" i="37"/>
  <c r="AP75" i="37"/>
  <c r="AQ78" i="37"/>
  <c r="AK67" i="37"/>
  <c r="AL70" i="37"/>
  <c r="AJ74" i="37"/>
  <c r="AK77" i="37"/>
  <c r="AV67" i="37"/>
  <c r="AT71" i="37"/>
  <c r="AU74" i="37"/>
  <c r="AS78" i="37"/>
  <c r="AJ68" i="37"/>
  <c r="AU71" i="37"/>
  <c r="AV74" i="37"/>
  <c r="AT78" i="37"/>
  <c r="AU68" i="37"/>
  <c r="AL71" i="37"/>
  <c r="AP73" i="37"/>
  <c r="AT75" i="37"/>
  <c r="AR79" i="37"/>
  <c r="AL68" i="37"/>
  <c r="AP70" i="37"/>
  <c r="AN74" i="37"/>
  <c r="AR76" i="37"/>
  <c r="AL78" i="37"/>
  <c r="AQ67" i="37"/>
  <c r="AN68" i="37"/>
  <c r="AK69" i="37"/>
  <c r="AU69" i="37"/>
  <c r="AR70" i="37"/>
  <c r="AO71" i="37"/>
  <c r="AL72" i="37"/>
  <c r="AV72" i="37"/>
  <c r="AS73" i="37"/>
  <c r="AP74" i="37"/>
  <c r="AM75" i="37"/>
  <c r="AJ76" i="37"/>
  <c r="AT76" i="37"/>
  <c r="AQ77" i="37"/>
  <c r="AN78" i="37"/>
  <c r="AK79" i="37"/>
  <c r="AU79" i="37"/>
  <c r="AS70" i="37"/>
  <c r="AV79" i="37"/>
  <c r="AN75" i="37"/>
  <c r="AJ67" i="37"/>
  <c r="Y70" i="37"/>
  <c r="V76" i="37"/>
  <c r="Z70" i="37"/>
  <c r="V78" i="37"/>
  <c r="AD70" i="37"/>
  <c r="Z78" i="37"/>
  <c r="AC74" i="37"/>
  <c r="W71" i="37"/>
  <c r="Z68" i="37"/>
  <c r="W74" i="37"/>
  <c r="AA68" i="37"/>
  <c r="X74" i="37"/>
  <c r="AE68" i="37"/>
  <c r="AB74" i="37"/>
  <c r="AE70" i="37"/>
  <c r="AA78" i="37"/>
  <c r="V71" i="37"/>
  <c r="AE78" i="37"/>
  <c r="X69" i="37"/>
  <c r="T77" i="37"/>
  <c r="AA71" i="37"/>
  <c r="X77" i="37"/>
  <c r="AD67" i="37"/>
  <c r="Y77" i="37"/>
  <c r="AC79" i="37"/>
  <c r="X72" i="37"/>
  <c r="U78" i="37"/>
  <c r="Y72" i="37"/>
  <c r="W76" i="37"/>
  <c r="AC72" i="37"/>
  <c r="AA76" i="37"/>
  <c r="AF68" i="37"/>
  <c r="AD72" i="37"/>
  <c r="AB76" i="37"/>
  <c r="X67" i="37"/>
  <c r="W69" i="37"/>
  <c r="U73" i="37"/>
  <c r="T75" i="37"/>
  <c r="AF76" i="37"/>
  <c r="Y67" i="37"/>
  <c r="V73" i="37"/>
  <c r="U75" i="37"/>
  <c r="AF78" i="37"/>
  <c r="AC67" i="37"/>
  <c r="AB69" i="37"/>
  <c r="Z73" i="37"/>
  <c r="Y75" i="37"/>
  <c r="W79" i="37"/>
  <c r="AC69" i="37"/>
  <c r="AB71" i="37"/>
  <c r="AA73" i="37"/>
  <c r="Z75" i="37"/>
  <c r="AB79" i="37"/>
  <c r="U68" i="37"/>
  <c r="T70" i="37"/>
  <c r="AF71" i="37"/>
  <c r="AE73" i="37"/>
  <c r="AD75" i="37"/>
  <c r="AC77" i="37"/>
  <c r="V68" i="37"/>
  <c r="U70" i="37"/>
  <c r="T72" i="37"/>
  <c r="AF73" i="37"/>
  <c r="AE75" i="37"/>
  <c r="AD77" i="37"/>
  <c r="X79" i="37"/>
  <c r="U67" i="37"/>
  <c r="AE67" i="37"/>
  <c r="AB68" i="37"/>
  <c r="Y69" i="37"/>
  <c r="V70" i="37"/>
  <c r="AF70" i="37"/>
  <c r="AC71" i="37"/>
  <c r="Z72" i="37"/>
  <c r="W73" i="37"/>
  <c r="T74" i="37"/>
  <c r="AD74" i="37"/>
  <c r="AA75" i="37"/>
  <c r="X76" i="37"/>
  <c r="U77" i="37"/>
  <c r="AE77" i="37"/>
  <c r="AB78" i="37"/>
  <c r="Y79" i="37"/>
  <c r="V67" i="37"/>
  <c r="AF67" i="37"/>
  <c r="AC68" i="37"/>
  <c r="Z69" i="37"/>
  <c r="W70" i="37"/>
  <c r="T71" i="37"/>
  <c r="AD71" i="37"/>
  <c r="AA72" i="37"/>
  <c r="X73" i="37"/>
  <c r="U74" i="37"/>
  <c r="AE74" i="37"/>
  <c r="AB75" i="37"/>
  <c r="Y76" i="37"/>
  <c r="V77" i="37"/>
  <c r="AF77" i="37"/>
  <c r="AC78" i="37"/>
  <c r="Z79" i="37"/>
  <c r="W67" i="37"/>
  <c r="T68" i="37"/>
  <c r="AD68" i="37"/>
  <c r="AA69" i="37"/>
  <c r="X70" i="37"/>
  <c r="U71" i="37"/>
  <c r="AE71" i="37"/>
  <c r="AB72" i="37"/>
  <c r="Y73" i="37"/>
  <c r="V74" i="37"/>
  <c r="AF74" i="37"/>
  <c r="AC75" i="37"/>
  <c r="Z76" i="37"/>
  <c r="W77" i="37"/>
  <c r="T78" i="37"/>
  <c r="AD78" i="37"/>
  <c r="AA79" i="37"/>
  <c r="T69" i="37"/>
  <c r="X71" i="37"/>
  <c r="AB73" i="37"/>
  <c r="AF75" i="37"/>
  <c r="T79" i="37"/>
  <c r="U69" i="37"/>
  <c r="V72" i="37"/>
  <c r="U79" i="37"/>
  <c r="Y68" i="37"/>
  <c r="AC70" i="37"/>
  <c r="Z71" i="37"/>
  <c r="T73" i="37"/>
  <c r="AD73" i="37"/>
  <c r="AA74" i="37"/>
  <c r="X75" i="37"/>
  <c r="U76" i="37"/>
  <c r="AE76" i="37"/>
  <c r="AB77" i="37"/>
  <c r="Y78" i="37"/>
  <c r="V79" i="37"/>
  <c r="AF79" i="37"/>
  <c r="Z67" i="37"/>
  <c r="W68" i="37"/>
  <c r="AD69" i="37"/>
  <c r="AA70" i="37"/>
  <c r="U72" i="37"/>
  <c r="AE72" i="37"/>
  <c r="Y74" i="37"/>
  <c r="V75" i="37"/>
  <c r="AC76" i="37"/>
  <c r="Z77" i="37"/>
  <c r="W78" i="37"/>
  <c r="AD79" i="37"/>
  <c r="AA67" i="37"/>
  <c r="X68" i="37"/>
  <c r="AE69" i="37"/>
  <c r="AB70" i="37"/>
  <c r="Y71" i="37"/>
  <c r="AF72" i="37"/>
  <c r="AC73" i="37"/>
  <c r="Z74" i="37"/>
  <c r="W75" i="37"/>
  <c r="T76" i="37"/>
  <c r="AD76" i="37"/>
  <c r="AA77" i="37"/>
  <c r="X78" i="37"/>
  <c r="AE79" i="37"/>
  <c r="AB67" i="37"/>
  <c r="V69" i="37"/>
  <c r="AF69" i="37"/>
  <c r="W72" i="37"/>
  <c r="T67" i="37"/>
  <c r="E73" i="37"/>
  <c r="K71" i="37"/>
  <c r="G79" i="37"/>
  <c r="H72" i="37"/>
  <c r="O73" i="37"/>
  <c r="M67" i="37"/>
  <c r="L74" i="37"/>
  <c r="N67" i="37"/>
  <c r="J68" i="37"/>
  <c r="I75" i="37"/>
  <c r="K68" i="37"/>
  <c r="F76" i="37"/>
  <c r="G69" i="37"/>
  <c r="P76" i="37"/>
  <c r="D70" i="37"/>
  <c r="M77" i="37"/>
  <c r="N70" i="37"/>
  <c r="J78" i="37"/>
  <c r="O70" i="37"/>
  <c r="F73" i="37"/>
  <c r="J75" i="37"/>
  <c r="N77" i="37"/>
  <c r="L68" i="37"/>
  <c r="M71" i="37"/>
  <c r="G73" i="37"/>
  <c r="H76" i="37"/>
  <c r="I79" i="37"/>
  <c r="M68" i="37"/>
  <c r="K72" i="37"/>
  <c r="L75" i="37"/>
  <c r="J79" i="37"/>
  <c r="G67" i="37"/>
  <c r="K69" i="37"/>
  <c r="E71" i="37"/>
  <c r="L72" i="37"/>
  <c r="F74" i="37"/>
  <c r="M75" i="37"/>
  <c r="G77" i="37"/>
  <c r="K79" i="37"/>
  <c r="H67" i="37"/>
  <c r="O68" i="37"/>
  <c r="I70" i="37"/>
  <c r="P71" i="37"/>
  <c r="J73" i="37"/>
  <c r="G74" i="37"/>
  <c r="N75" i="37"/>
  <c r="K76" i="37"/>
  <c r="E78" i="37"/>
  <c r="L79" i="37"/>
  <c r="I67" i="37"/>
  <c r="P68" i="37"/>
  <c r="M69" i="37"/>
  <c r="G71" i="37"/>
  <c r="D72" i="37"/>
  <c r="K73" i="37"/>
  <c r="H74" i="37"/>
  <c r="O75" i="37"/>
  <c r="L76" i="37"/>
  <c r="F78" i="37"/>
  <c r="P78" i="37"/>
  <c r="J67" i="37"/>
  <c r="G68" i="37"/>
  <c r="D69" i="37"/>
  <c r="N69" i="37"/>
  <c r="K70" i="37"/>
  <c r="H71" i="37"/>
  <c r="E72" i="37"/>
  <c r="O72" i="37"/>
  <c r="L73" i="37"/>
  <c r="I74" i="37"/>
  <c r="F75" i="37"/>
  <c r="P75" i="37"/>
  <c r="M76" i="37"/>
  <c r="J77" i="37"/>
  <c r="G78" i="37"/>
  <c r="D79" i="37"/>
  <c r="N79" i="37"/>
  <c r="I72" i="37"/>
  <c r="D77" i="37"/>
  <c r="F70" i="37"/>
  <c r="N74" i="37"/>
  <c r="E77" i="37"/>
  <c r="G70" i="37"/>
  <c r="E74" i="37"/>
  <c r="F77" i="37"/>
  <c r="H70" i="37"/>
  <c r="I73" i="37"/>
  <c r="J76" i="37"/>
  <c r="N78" i="37"/>
  <c r="E68" i="37"/>
  <c r="L69" i="37"/>
  <c r="M72" i="37"/>
  <c r="D75" i="37"/>
  <c r="H77" i="37"/>
  <c r="O78" i="37"/>
  <c r="F68" i="37"/>
  <c r="J70" i="37"/>
  <c r="N72" i="37"/>
  <c r="E75" i="37"/>
  <c r="I77" i="37"/>
  <c r="M79" i="37"/>
  <c r="K67" i="37"/>
  <c r="H68" i="37"/>
  <c r="E69" i="37"/>
  <c r="O69" i="37"/>
  <c r="L70" i="37"/>
  <c r="I71" i="37"/>
  <c r="F72" i="37"/>
  <c r="P72" i="37"/>
  <c r="M73" i="37"/>
  <c r="J74" i="37"/>
  <c r="G75" i="37"/>
  <c r="D76" i="37"/>
  <c r="N76" i="37"/>
  <c r="K77" i="37"/>
  <c r="H78" i="37"/>
  <c r="E79" i="37"/>
  <c r="O79" i="37"/>
  <c r="E70" i="37"/>
  <c r="M74" i="37"/>
  <c r="H79" i="37"/>
  <c r="O67" i="37"/>
  <c r="P70" i="37"/>
  <c r="D74" i="37"/>
  <c r="O77" i="37"/>
  <c r="F67" i="37"/>
  <c r="J69" i="37"/>
  <c r="N71" i="37"/>
  <c r="O74" i="37"/>
  <c r="P77" i="37"/>
  <c r="N68" i="37"/>
  <c r="O71" i="37"/>
  <c r="P74" i="37"/>
  <c r="D78" i="37"/>
  <c r="F71" i="37"/>
  <c r="H69" i="37"/>
  <c r="L71" i="37"/>
  <c r="P73" i="37"/>
  <c r="G76" i="37"/>
  <c r="K78" i="37"/>
  <c r="E67" i="37"/>
  <c r="I69" i="37"/>
  <c r="J72" i="37"/>
  <c r="K75" i="37"/>
  <c r="L78" i="37"/>
  <c r="P67" i="37"/>
  <c r="D71" i="37"/>
  <c r="H73" i="37"/>
  <c r="I76" i="37"/>
  <c r="M78" i="37"/>
  <c r="D68" i="37"/>
  <c r="L67" i="37"/>
  <c r="I68" i="37"/>
  <c r="F69" i="37"/>
  <c r="P69" i="37"/>
  <c r="M70" i="37"/>
  <c r="J71" i="37"/>
  <c r="G72" i="37"/>
  <c r="D73" i="37"/>
  <c r="N73" i="37"/>
  <c r="K74" i="37"/>
  <c r="H75" i="37"/>
  <c r="E76" i="37"/>
  <c r="O76" i="37"/>
  <c r="L77" i="37"/>
  <c r="I78" i="37"/>
  <c r="F79" i="37"/>
  <c r="P79" i="37"/>
  <c r="D67" i="37"/>
  <c r="AO53" i="37"/>
  <c r="AU58" i="37"/>
  <c r="AL54" i="37"/>
  <c r="AR55" i="37"/>
  <c r="AT56" i="37"/>
  <c r="AM58" i="37"/>
  <c r="AR59" i="37"/>
  <c r="AK61" i="37"/>
  <c r="AQ62" i="37"/>
  <c r="AS51" i="37"/>
  <c r="AU52" i="37"/>
  <c r="AK57" i="37"/>
  <c r="AM54" i="37"/>
  <c r="AS55" i="37"/>
  <c r="AN58" i="37"/>
  <c r="AT59" i="37"/>
  <c r="AL61" i="37"/>
  <c r="AR62" i="37"/>
  <c r="AT51" i="37"/>
  <c r="AV52" i="37"/>
  <c r="AL57" i="37"/>
  <c r="AR58" i="37"/>
  <c r="AO54" i="37"/>
  <c r="AT55" i="37"/>
  <c r="AU59" i="37"/>
  <c r="AN61" i="37"/>
  <c r="AS62" i="37"/>
  <c r="AU51" i="37"/>
  <c r="AM53" i="37"/>
  <c r="AM57" i="37"/>
  <c r="AS58" i="37"/>
  <c r="AL60" i="37"/>
  <c r="AP54" i="37"/>
  <c r="AV55" i="37"/>
  <c r="AO61" i="37"/>
  <c r="AU62" i="37"/>
  <c r="AV51" i="37"/>
  <c r="AN53" i="37"/>
  <c r="AT54" i="37"/>
  <c r="AN57" i="37"/>
  <c r="AT58" i="37"/>
  <c r="AM60" i="37"/>
  <c r="AS61" i="37"/>
  <c r="AJ56" i="37"/>
  <c r="AV62" i="37"/>
  <c r="AK52" i="37"/>
  <c r="AU54" i="37"/>
  <c r="AP57" i="37"/>
  <c r="AN60" i="37"/>
  <c r="AT61" i="37"/>
  <c r="AM63" i="37"/>
  <c r="AN56" i="37"/>
  <c r="AL52" i="37"/>
  <c r="AP53" i="37"/>
  <c r="AV54" i="37"/>
  <c r="AQ57" i="37"/>
  <c r="AJ59" i="37"/>
  <c r="AO60" i="37"/>
  <c r="AU61" i="37"/>
  <c r="AN63" i="37"/>
  <c r="AO56" i="37"/>
  <c r="AU57" i="37"/>
  <c r="AK51" i="37"/>
  <c r="AP52" i="37"/>
  <c r="AR53" i="37"/>
  <c r="AJ55" i="37"/>
  <c r="AK59" i="37"/>
  <c r="AQ60" i="37"/>
  <c r="AV61" i="37"/>
  <c r="AO63" i="37"/>
  <c r="AP56" i="37"/>
  <c r="AV57" i="37"/>
  <c r="AO59" i="37"/>
  <c r="AL51" i="37"/>
  <c r="AQ52" i="37"/>
  <c r="AS53" i="37"/>
  <c r="AL55" i="37"/>
  <c r="AR60" i="37"/>
  <c r="AK62" i="37"/>
  <c r="AP63" i="37"/>
  <c r="AJ54" i="37"/>
  <c r="AQ56" i="37"/>
  <c r="AJ58" i="37"/>
  <c r="AP59" i="37"/>
  <c r="AV60" i="37"/>
  <c r="AN51" i="37"/>
  <c r="AR52" i="37"/>
  <c r="AM55" i="37"/>
  <c r="AL62" i="37"/>
  <c r="AR63" i="37"/>
  <c r="AK54" i="37"/>
  <c r="AQ55" i="37"/>
  <c r="AS56" i="37"/>
  <c r="AK58" i="37"/>
  <c r="AQ59" i="37"/>
  <c r="AJ61" i="37"/>
  <c r="AP62" i="37"/>
  <c r="AO51" i="37"/>
  <c r="AS52" i="37"/>
  <c r="AS63" i="37"/>
  <c r="AM51" i="37"/>
  <c r="AJ52" i="37"/>
  <c r="AT52" i="37"/>
  <c r="AQ53" i="37"/>
  <c r="AN54" i="37"/>
  <c r="AK55" i="37"/>
  <c r="AU55" i="37"/>
  <c r="AR56" i="37"/>
  <c r="AO57" i="37"/>
  <c r="AL58" i="37"/>
  <c r="AV58" i="37"/>
  <c r="AS59" i="37"/>
  <c r="AP60" i="37"/>
  <c r="AM61" i="37"/>
  <c r="AJ62" i="37"/>
  <c r="AT62" i="37"/>
  <c r="AQ63" i="37"/>
  <c r="AM52" i="37"/>
  <c r="AT53" i="37"/>
  <c r="AN55" i="37"/>
  <c r="AU56" i="37"/>
  <c r="AL59" i="37"/>
  <c r="AJ63" i="37"/>
  <c r="AS54" i="37"/>
  <c r="AP51" i="37"/>
  <c r="AJ53" i="37"/>
  <c r="AQ54" i="37"/>
  <c r="AK56" i="37"/>
  <c r="AR57" i="37"/>
  <c r="AO58" i="37"/>
  <c r="AV59" i="37"/>
  <c r="AS60" i="37"/>
  <c r="AP61" i="37"/>
  <c r="AM62" i="37"/>
  <c r="AT63" i="37"/>
  <c r="AQ51" i="37"/>
  <c r="AN52" i="37"/>
  <c r="AK53" i="37"/>
  <c r="AU53" i="37"/>
  <c r="AR54" i="37"/>
  <c r="AO55" i="37"/>
  <c r="AL56" i="37"/>
  <c r="AV56" i="37"/>
  <c r="AS57" i="37"/>
  <c r="AP58" i="37"/>
  <c r="AM59" i="37"/>
  <c r="AJ60" i="37"/>
  <c r="AT60" i="37"/>
  <c r="AQ61" i="37"/>
  <c r="AN62" i="37"/>
  <c r="AK63" i="37"/>
  <c r="AU63" i="37"/>
  <c r="AR51" i="37"/>
  <c r="AO52" i="37"/>
  <c r="AL53" i="37"/>
  <c r="AV53" i="37"/>
  <c r="AP55" i="37"/>
  <c r="AM56" i="37"/>
  <c r="AJ57" i="37"/>
  <c r="AT57" i="37"/>
  <c r="AQ58" i="37"/>
  <c r="AN59" i="37"/>
  <c r="AK60" i="37"/>
  <c r="AU60" i="37"/>
  <c r="AR61" i="37"/>
  <c r="AO62" i="37"/>
  <c r="AL63" i="37"/>
  <c r="AV63" i="37"/>
  <c r="AJ51" i="37"/>
  <c r="AD58" i="37"/>
  <c r="W61" i="37"/>
  <c r="AC51" i="37"/>
  <c r="AC52" i="37"/>
  <c r="AC53" i="37"/>
  <c r="T54" i="37"/>
  <c r="T55" i="37"/>
  <c r="Y56" i="37"/>
  <c r="Y57" i="37"/>
  <c r="V60" i="37"/>
  <c r="Y51" i="37"/>
  <c r="AB62" i="37"/>
  <c r="AE58" i="37"/>
  <c r="AC62" i="37"/>
  <c r="U54" i="37"/>
  <c r="AE57" i="37"/>
  <c r="X60" i="37"/>
  <c r="AC61" i="37"/>
  <c r="V54" i="37"/>
  <c r="W55" i="37"/>
  <c r="T59" i="37"/>
  <c r="Y60" i="37"/>
  <c r="AD61" i="37"/>
  <c r="AF52" i="37"/>
  <c r="AA55" i="37"/>
  <c r="W53" i="37"/>
  <c r="Y59" i="37"/>
  <c r="AE61" i="37"/>
  <c r="X54" i="37"/>
  <c r="AC56" i="37"/>
  <c r="T52" i="37"/>
  <c r="U58" i="37"/>
  <c r="AA60" i="37"/>
  <c r="X63" i="37"/>
  <c r="AC55" i="37"/>
  <c r="Y53" i="37"/>
  <c r="U57" i="37"/>
  <c r="AA59" i="37"/>
  <c r="T62" i="37"/>
  <c r="U51" i="37"/>
  <c r="AD55" i="37"/>
  <c r="Z53" i="37"/>
  <c r="V57" i="37"/>
  <c r="AB59" i="37"/>
  <c r="U62" i="37"/>
  <c r="V51" i="37"/>
  <c r="AA53" i="37"/>
  <c r="W57" i="37"/>
  <c r="AC59" i="37"/>
  <c r="U61" i="37"/>
  <c r="AA63" i="37"/>
  <c r="AA52" i="37"/>
  <c r="AF55" i="37"/>
  <c r="AB53" i="37"/>
  <c r="AF54" i="37"/>
  <c r="X57" i="37"/>
  <c r="AC58" i="37"/>
  <c r="AD59" i="37"/>
  <c r="V61" i="37"/>
  <c r="AA62" i="37"/>
  <c r="AB63" i="37"/>
  <c r="U55" i="37"/>
  <c r="Z57" i="37"/>
  <c r="W60" i="37"/>
  <c r="X61" i="37"/>
  <c r="AD52" i="37"/>
  <c r="Z56" i="37"/>
  <c r="AD51" i="37"/>
  <c r="V55" i="37"/>
  <c r="AF58" i="37"/>
  <c r="AD62" i="37"/>
  <c r="AE52" i="37"/>
  <c r="AA56" i="37"/>
  <c r="AE51" i="37"/>
  <c r="AF57" i="37"/>
  <c r="AE62" i="37"/>
  <c r="W54" i="37"/>
  <c r="AB56" i="37"/>
  <c r="AF51" i="37"/>
  <c r="T58" i="37"/>
  <c r="Z60" i="37"/>
  <c r="W63" i="37"/>
  <c r="AB55" i="37"/>
  <c r="X53" i="37"/>
  <c r="Z59" i="37"/>
  <c r="AF61" i="37"/>
  <c r="Y54" i="37"/>
  <c r="AD56" i="37"/>
  <c r="U52" i="37"/>
  <c r="V58" i="37"/>
  <c r="AF60" i="37"/>
  <c r="Y63" i="37"/>
  <c r="Z54" i="37"/>
  <c r="V52" i="37"/>
  <c r="AD54" i="37"/>
  <c r="W58" i="37"/>
  <c r="T61" i="37"/>
  <c r="Z63" i="37"/>
  <c r="Z52" i="37"/>
  <c r="AE55" i="37"/>
  <c r="AE54" i="37"/>
  <c r="AB58" i="37"/>
  <c r="Z62" i="37"/>
  <c r="W51" i="37"/>
  <c r="X51" i="37"/>
  <c r="AB52" i="37"/>
  <c r="X56" i="37"/>
  <c r="T56" i="37"/>
  <c r="AA57" i="37"/>
  <c r="U59" i="37"/>
  <c r="Y61" i="37"/>
  <c r="AC63" i="37"/>
  <c r="Z51" i="37"/>
  <c r="T53" i="37"/>
  <c r="AA54" i="37"/>
  <c r="U56" i="37"/>
  <c r="Y58" i="37"/>
  <c r="AF59" i="37"/>
  <c r="Z61" i="37"/>
  <c r="T63" i="37"/>
  <c r="AA51" i="37"/>
  <c r="U53" i="37"/>
  <c r="AB54" i="37"/>
  <c r="AC54" i="37"/>
  <c r="AB61" i="37"/>
  <c r="AF63" i="37"/>
  <c r="X58" i="37"/>
  <c r="AE59" i="37"/>
  <c r="AB60" i="37"/>
  <c r="V62" i="37"/>
  <c r="AF62" i="37"/>
  <c r="W52" i="37"/>
  <c r="AD53" i="37"/>
  <c r="X55" i="37"/>
  <c r="AE56" i="37"/>
  <c r="AB57" i="37"/>
  <c r="V59" i="37"/>
  <c r="AC60" i="37"/>
  <c r="W62" i="37"/>
  <c r="AD63" i="37"/>
  <c r="X52" i="37"/>
  <c r="AE53" i="37"/>
  <c r="Y55" i="37"/>
  <c r="V56" i="37"/>
  <c r="AF56" i="37"/>
  <c r="AC57" i="37"/>
  <c r="Z58" i="37"/>
  <c r="W59" i="37"/>
  <c r="T60" i="37"/>
  <c r="AD60" i="37"/>
  <c r="AA61" i="37"/>
  <c r="X62" i="37"/>
  <c r="U63" i="37"/>
  <c r="AE63" i="37"/>
  <c r="AB51" i="37"/>
  <c r="Y52" i="37"/>
  <c r="V53" i="37"/>
  <c r="AF53" i="37"/>
  <c r="Z55" i="37"/>
  <c r="W56" i="37"/>
  <c r="T57" i="37"/>
  <c r="AD57" i="37"/>
  <c r="AA58" i="37"/>
  <c r="X59" i="37"/>
  <c r="U60" i="37"/>
  <c r="AE60" i="37"/>
  <c r="Y62" i="37"/>
  <c r="V63" i="37"/>
  <c r="T51" i="37"/>
  <c r="F63" i="37" a="1"/>
  <c r="P63" i="37" a="1"/>
  <c r="O63" i="37" a="1"/>
  <c r="H62" i="37" a="1"/>
  <c r="K61" i="37" a="1"/>
  <c r="N60" i="37" a="1"/>
  <c r="D60" i="37" a="1"/>
  <c r="G59" i="37" a="1"/>
  <c r="J58" i="37" a="1"/>
  <c r="M57" i="37" a="1"/>
  <c r="P56" i="37" a="1"/>
  <c r="F56" i="37" a="1"/>
  <c r="I55" i="37" a="1"/>
  <c r="L54" i="37" a="1"/>
  <c r="O53" i="37" a="1"/>
  <c r="E53" i="37" a="1"/>
  <c r="H52" i="37" a="1"/>
  <c r="N63" i="37" a="1"/>
  <c r="D63" i="37" a="1"/>
  <c r="G62" i="37" a="1"/>
  <c r="J61" i="37" a="1"/>
  <c r="P59" i="37" a="1"/>
  <c r="F59" i="37" a="1"/>
  <c r="I58" i="37" a="1"/>
  <c r="L57" i="37" a="1"/>
  <c r="O56" i="37" a="1"/>
  <c r="E56" i="37" a="1"/>
  <c r="H55" i="37" a="1"/>
  <c r="K54" i="37" a="1"/>
  <c r="N53" i="37" a="1"/>
  <c r="G52" i="37" a="1"/>
  <c r="J51" i="37" a="1"/>
  <c r="F62" i="37" a="1"/>
  <c r="L60" i="37" a="1"/>
  <c r="E59" i="37" a="1"/>
  <c r="N56" i="37" a="1"/>
  <c r="D56" i="37" a="1"/>
  <c r="J54" i="37" a="1"/>
  <c r="F52" i="37" a="1"/>
  <c r="L63" i="37" a="1"/>
  <c r="K60" i="37" a="1"/>
  <c r="J57" i="37" a="1"/>
  <c r="F55" i="37" a="1"/>
  <c r="O52" i="37" a="1"/>
  <c r="N62" i="37" a="1"/>
  <c r="J60" i="37" a="1"/>
  <c r="F58" i="37" a="1"/>
  <c r="E63" i="37" a="1"/>
  <c r="K51" i="37" a="1"/>
  <c r="D53" i="37" a="1"/>
  <c r="K57" i="37" a="1"/>
  <c r="G55" i="37" a="1"/>
  <c r="I51" i="37" a="1"/>
  <c r="H61" i="37" a="1"/>
  <c r="G58" i="37" a="1"/>
  <c r="I54" i="37" a="1"/>
  <c r="G61" i="37" a="1"/>
  <c r="P58" i="37" a="1"/>
  <c r="E55" i="37" a="1"/>
  <c r="M60" i="37" a="1"/>
  <c r="O59" i="37" a="1"/>
  <c r="P52" i="37" a="1"/>
  <c r="E62" i="37" a="1"/>
  <c r="N59" i="37" a="1"/>
  <c r="M56" i="37" a="1"/>
  <c r="E52" i="37" a="1"/>
  <c r="D62" i="37" a="1"/>
  <c r="I57" i="37" a="1"/>
  <c r="M63" i="37" a="1"/>
  <c r="P62" i="37" a="1"/>
  <c r="I61" i="37" a="1"/>
  <c r="H58" i="37" a="1"/>
  <c r="M53" i="37" a="1"/>
  <c r="O62" i="37" a="1"/>
  <c r="D59" i="37" a="1"/>
  <c r="P55" i="37" a="1"/>
  <c r="L53" i="37" a="1"/>
  <c r="H51" i="37" a="1"/>
  <c r="K63" i="37" a="1"/>
  <c r="M59" i="37" a="1"/>
  <c r="L56" i="37" a="1"/>
  <c r="H54" i="37" a="1"/>
  <c r="N61" i="37" a="1"/>
  <c r="F60" i="37" a="1"/>
  <c r="P54" i="37" a="1"/>
  <c r="I63" i="37" a="1"/>
  <c r="E60" i="37" a="1"/>
  <c r="E58" i="37" a="1"/>
  <c r="J56" i="37" a="1"/>
  <c r="H53" i="37" a="1"/>
  <c r="N51" i="37" a="1"/>
  <c r="M61" i="37" a="1"/>
  <c r="O54" i="37" a="1"/>
  <c r="L61" i="37" a="1"/>
  <c r="L59" i="37" a="1"/>
  <c r="D58" i="37" a="1"/>
  <c r="I56" i="37" a="1"/>
  <c r="G53" i="37" a="1"/>
  <c r="M51" i="37" a="1"/>
  <c r="N54" i="37" a="1"/>
  <c r="L51" i="37" a="1"/>
  <c r="G63" i="37" a="1"/>
  <c r="F61" i="37" a="1"/>
  <c r="K59" i="37" a="1"/>
  <c r="P57" i="37" a="1"/>
  <c r="H56" i="37" a="1"/>
  <c r="M54" i="37" a="1"/>
  <c r="N52" i="37" a="1"/>
  <c r="G51" i="37" a="1"/>
  <c r="G56" i="37" a="1"/>
  <c r="E61" i="37" a="1"/>
  <c r="J59" i="37" a="1"/>
  <c r="O57" i="37" a="1"/>
  <c r="O55" i="37" a="1"/>
  <c r="G54" i="37" a="1"/>
  <c r="F51" i="37" a="1"/>
  <c r="N57" i="37" a="1"/>
  <c r="D61" i="37" a="1"/>
  <c r="N55" i="37" a="1"/>
  <c r="E51" i="37" a="1"/>
  <c r="H57" i="37" a="1"/>
  <c r="P60" i="37" a="1"/>
  <c r="M55" i="37" a="1"/>
  <c r="O58" i="37" a="1"/>
  <c r="J52" i="37" a="1"/>
  <c r="I60" i="37" a="1"/>
  <c r="I52" i="37" a="1"/>
  <c r="K53" i="37" a="1"/>
  <c r="H60" i="37" a="1"/>
  <c r="J55" i="37" a="1"/>
  <c r="J53" i="37" a="1"/>
  <c r="O61" i="37" a="1"/>
  <c r="D55" i="37" a="1"/>
  <c r="K56" i="37" a="1"/>
  <c r="F53" i="37" a="1"/>
  <c r="M62" i="37" a="1"/>
  <c r="M52" i="37" a="1"/>
  <c r="I59" i="37" a="1"/>
  <c r="L52" i="37" a="1"/>
  <c r="H59" i="37" a="1"/>
  <c r="E54" i="37" a="1"/>
  <c r="O60" i="37" a="1"/>
  <c r="D54" i="37" a="1"/>
  <c r="N58" i="37" a="1"/>
  <c r="D52" i="37" a="1"/>
  <c r="E57" i="37" a="1"/>
  <c r="D57" i="37" a="1"/>
  <c r="G60" i="37" a="1"/>
  <c r="H63" i="37" a="1"/>
  <c r="L62" i="37" a="1"/>
  <c r="K62" i="37" a="1"/>
  <c r="K52" i="37" a="1"/>
  <c r="G57" i="37" a="1"/>
  <c r="L55" i="37" a="1"/>
  <c r="I62" i="37" a="1"/>
  <c r="P53" i="37" a="1"/>
  <c r="K55" i="37" a="1"/>
  <c r="M58" i="37" a="1"/>
  <c r="P51" i="37" a="1"/>
  <c r="L58" i="37" a="1"/>
  <c r="K58" i="37" a="1"/>
  <c r="O51" i="37" a="1"/>
  <c r="F54" i="37" a="1"/>
  <c r="J62" i="37" a="1"/>
  <c r="F57" i="37" a="1"/>
  <c r="P61" i="37" a="1"/>
  <c r="J63" i="37" a="1"/>
  <c r="I53" i="37" a="1"/>
  <c r="D51" i="37" a="1"/>
  <c r="AU47" i="37" a="1"/>
  <c r="AK47" i="37" a="1"/>
  <c r="AN46" i="37" a="1"/>
  <c r="AQ45" i="37" a="1"/>
  <c r="AT44" i="37" a="1"/>
  <c r="AJ44" i="37" a="1"/>
  <c r="AM43" i="37" a="1"/>
  <c r="AP42" i="37" a="1"/>
  <c r="AS41" i="37" a="1"/>
  <c r="AV40" i="37" a="1"/>
  <c r="AL40" i="37" a="1"/>
  <c r="AO39" i="37" a="1"/>
  <c r="AR38" i="37" a="1"/>
  <c r="AU37" i="37" a="1"/>
  <c r="AK37" i="37" a="1"/>
  <c r="AN36" i="37" a="1"/>
  <c r="AQ35" i="37" a="1"/>
  <c r="AP38" i="37" a="1"/>
  <c r="AL36" i="37" a="1"/>
  <c r="AT43" i="37" a="1"/>
  <c r="AL39" i="37" a="1"/>
  <c r="AJ46" i="37" a="1"/>
  <c r="AN38" i="37" a="1"/>
  <c r="AO44" i="37" a="1"/>
  <c r="AJ39" i="37" a="1"/>
  <c r="AN44" i="37" a="1"/>
  <c r="AL38" i="37" a="1"/>
  <c r="AM44" i="37" a="1"/>
  <c r="AR39" i="37" a="1"/>
  <c r="AN42" i="37" a="1"/>
  <c r="AK46" i="37" a="1"/>
  <c r="AT46" i="37" a="1"/>
  <c r="AK39" i="37" a="1"/>
  <c r="AV45" i="37" a="1"/>
  <c r="AT39" i="37" a="1"/>
  <c r="AU45" i="37" a="1"/>
  <c r="AS39" i="37" a="1"/>
  <c r="AT45" i="37" a="1"/>
  <c r="AO40" i="37" a="1"/>
  <c r="AT47" i="37" a="1"/>
  <c r="AJ47" i="37" a="1"/>
  <c r="AM46" i="37" a="1"/>
  <c r="AP45" i="37" a="1"/>
  <c r="AS44" i="37" a="1"/>
  <c r="AV43" i="37" a="1"/>
  <c r="AL43" i="37" a="1"/>
  <c r="AO42" i="37" a="1"/>
  <c r="AR41" i="37" a="1"/>
  <c r="AU40" i="37" a="1"/>
  <c r="AK40" i="37" a="1"/>
  <c r="AN39" i="37" a="1"/>
  <c r="AQ38" i="37" a="1"/>
  <c r="AT37" i="37" a="1"/>
  <c r="AJ37" i="37" a="1"/>
  <c r="AM36" i="37" a="1"/>
  <c r="AP35" i="37" a="1"/>
  <c r="AJ40" i="37" a="1"/>
  <c r="AV36" i="37" a="1"/>
  <c r="AQ44" i="37" a="1"/>
  <c r="AV39" i="37" a="1"/>
  <c r="AN35" i="37" a="1"/>
  <c r="AP44" i="37" a="1"/>
  <c r="AO41" i="37" a="1"/>
  <c r="AJ36" i="37" a="1"/>
  <c r="AL45" i="37" a="1"/>
  <c r="AQ40" i="37" a="1"/>
  <c r="AL35" i="37" a="1"/>
  <c r="AK45" i="37" a="1"/>
  <c r="AM41" i="37" a="1"/>
  <c r="AU35" i="37" a="1"/>
  <c r="AJ45" i="37" a="1"/>
  <c r="AU38" i="37" a="1"/>
  <c r="AV46" i="37" a="1"/>
  <c r="AO45" i="37" a="1"/>
  <c r="AU43" i="37" a="1"/>
  <c r="AQ41" i="37" a="1"/>
  <c r="AM39" i="37" a="1"/>
  <c r="AO35" i="37" a="1"/>
  <c r="AU46" i="37" a="1"/>
  <c r="AP41" i="37" a="1"/>
  <c r="AK36" i="37" a="1"/>
  <c r="AM45" i="37" a="1"/>
  <c r="AR40" i="37" a="1"/>
  <c r="AS46" i="37" a="1"/>
  <c r="AN41" i="37" a="1"/>
  <c r="AV35" i="37" a="1"/>
  <c r="AR46" i="37" a="1"/>
  <c r="AP40" i="37" a="1"/>
  <c r="AK35" i="37" a="1"/>
  <c r="AQ46" i="37" a="1"/>
  <c r="AL41" i="37" a="1"/>
  <c r="AT35" i="37" a="1"/>
  <c r="AS47" i="37" a="1"/>
  <c r="AL46" i="37" a="1"/>
  <c r="AR44" i="37" a="1"/>
  <c r="AK43" i="37" a="1"/>
  <c r="AT40" i="37" a="1"/>
  <c r="AS37" i="37" a="1"/>
  <c r="AR47" i="37" a="1"/>
  <c r="AN45" i="37" a="1"/>
  <c r="AJ43" i="37" a="1"/>
  <c r="AM42" i="37" a="1"/>
  <c r="AS40" i="37" a="1"/>
  <c r="AO38" i="37" a="1"/>
  <c r="AR37" i="37" a="1"/>
  <c r="AU36" i="37" a="1"/>
  <c r="AQ47" i="37" a="1"/>
  <c r="AS43" i="37" a="1"/>
  <c r="AV42" i="37" a="1"/>
  <c r="AL42" i="37" a="1"/>
  <c r="AU39" i="37" a="1"/>
  <c r="AQ37" i="37" a="1"/>
  <c r="AT36" i="37" a="1"/>
  <c r="AM35" i="37" a="1"/>
  <c r="AP47" i="37" a="1"/>
  <c r="AR43" i="37" a="1"/>
  <c r="AU42" i="37" a="1"/>
  <c r="AK42" i="37" a="1"/>
  <c r="AM38" i="37" a="1"/>
  <c r="AP37" i="37" a="1"/>
  <c r="AS36" i="37" a="1"/>
  <c r="AO47" i="37" a="1"/>
  <c r="AQ43" i="37" a="1"/>
  <c r="AT42" i="37" a="1"/>
  <c r="AJ42" i="37" a="1"/>
  <c r="AV38" i="37" a="1"/>
  <c r="AO37" i="37" a="1"/>
  <c r="AR36" i="37" a="1"/>
  <c r="AN47" i="37" a="1"/>
  <c r="AP43" i="37" a="1"/>
  <c r="AS42" i="37" a="1"/>
  <c r="AV41" i="37" a="1"/>
  <c r="AK38" i="37" a="1"/>
  <c r="AN37" i="37" a="1"/>
  <c r="AQ36" i="37" a="1"/>
  <c r="AV47" i="37" a="1"/>
  <c r="AK44" i="37" a="1"/>
  <c r="AN40" i="37" a="1"/>
  <c r="AM37" i="37" a="1"/>
  <c r="AO43" i="37" a="1"/>
  <c r="AL37" i="37" a="1"/>
  <c r="AL47" i="37" a="1"/>
  <c r="AN43" i="37" a="1"/>
  <c r="AP46" i="37" a="1"/>
  <c r="AQ39" i="37" a="1"/>
  <c r="AP36" i="37" a="1"/>
  <c r="AQ42" i="37" a="1"/>
  <c r="AO36" i="37" a="1"/>
  <c r="AS45" i="37" a="1"/>
  <c r="AT38" i="37" a="1"/>
  <c r="AR45" i="37" a="1"/>
  <c r="AR35" i="37" a="1"/>
  <c r="AV44" i="37" a="1"/>
  <c r="AK41" i="37" a="1"/>
  <c r="AL44" i="37" a="1"/>
  <c r="AM47" i="37" a="1"/>
  <c r="AR42" i="37" a="1"/>
  <c r="AO46" i="37" a="1"/>
  <c r="AU41" i="37" a="1"/>
  <c r="AT41" i="37" a="1"/>
  <c r="AJ38" i="37" a="1"/>
  <c r="AJ41" i="37" a="1"/>
  <c r="AM40" i="37" a="1"/>
  <c r="AP39" i="37" a="1"/>
  <c r="AS35" i="37" a="1"/>
  <c r="AS38" i="37" a="1"/>
  <c r="AU44" i="37" a="1"/>
  <c r="AV37" i="37" a="1"/>
  <c r="AJ35" i="37" a="1"/>
  <c r="AF47" i="37" a="1"/>
  <c r="V47" i="37" a="1"/>
  <c r="Y46" i="37" a="1"/>
  <c r="AB45" i="37" a="1"/>
  <c r="AE44" i="37" a="1"/>
  <c r="U44" i="37" a="1"/>
  <c r="X43" i="37" a="1"/>
  <c r="AA42" i="37" a="1"/>
  <c r="AD41" i="37" a="1"/>
  <c r="T41" i="37" a="1"/>
  <c r="W40" i="37" a="1"/>
  <c r="Z39" i="37" a="1"/>
  <c r="AC38" i="37" a="1"/>
  <c r="AF37" i="37" a="1"/>
  <c r="V37" i="37" a="1"/>
  <c r="Y36" i="37" a="1"/>
  <c r="AB35" i="37" a="1"/>
  <c r="AE47" i="37" a="1"/>
  <c r="U47" i="37" a="1"/>
  <c r="X46" i="37" a="1"/>
  <c r="AA45" i="37" a="1"/>
  <c r="AD44" i="37" a="1"/>
  <c r="T44" i="37" a="1"/>
  <c r="W43" i="37" a="1"/>
  <c r="Z42" i="37" a="1"/>
  <c r="AC41" i="37" a="1"/>
  <c r="AF40" i="37" a="1"/>
  <c r="V40" i="37" a="1"/>
  <c r="Y39" i="37" a="1"/>
  <c r="AB38" i="37" a="1"/>
  <c r="AE37" i="37" a="1"/>
  <c r="U37" i="37" a="1"/>
  <c r="X36" i="37" a="1"/>
  <c r="AA35" i="37" a="1"/>
  <c r="AB46" i="37" a="1"/>
  <c r="AA43" i="37" a="1"/>
  <c r="W41" i="37" a="1"/>
  <c r="AF38" i="37" a="1"/>
  <c r="AB36" i="37" a="1"/>
  <c r="U35" i="37" a="1"/>
  <c r="T47" i="37" a="1"/>
  <c r="AF43" i="37" a="1"/>
  <c r="Y42" i="37" a="1"/>
  <c r="AB41" i="37" a="1"/>
  <c r="AE40" i="37" a="1"/>
  <c r="X39" i="37" a="1"/>
  <c r="AA38" i="37" a="1"/>
  <c r="AD37" i="37" a="1"/>
  <c r="T37" i="37" a="1"/>
  <c r="W36" i="37" a="1"/>
  <c r="AF46" i="37" a="1"/>
  <c r="Y45" i="37" a="1"/>
  <c r="AE43" i="37" a="1"/>
  <c r="X42" i="37" a="1"/>
  <c r="T40" i="37" a="1"/>
  <c r="AC37" i="37" a="1"/>
  <c r="Y35" i="37" a="1"/>
  <c r="AE46" i="37" a="1"/>
  <c r="X45" i="37" a="1"/>
  <c r="AD43" i="37" a="1"/>
  <c r="W42" i="37" a="1"/>
  <c r="AC40" i="37" a="1"/>
  <c r="Y38" i="37" a="1"/>
  <c r="AE36" i="37" a="1"/>
  <c r="AD46" i="37" a="1"/>
  <c r="T46" i="37" a="1"/>
  <c r="Z44" i="37" a="1"/>
  <c r="AF42" i="37" a="1"/>
  <c r="AB40" i="37" a="1"/>
  <c r="X38" i="37" a="1"/>
  <c r="AD36" i="37" a="1"/>
  <c r="AC46" i="37" a="1"/>
  <c r="V45" i="37" a="1"/>
  <c r="AE42" i="37" a="1"/>
  <c r="AA40" i="37" a="1"/>
  <c r="W38" i="37" a="1"/>
  <c r="AF35" i="37" a="1"/>
  <c r="AE45" i="37" a="1"/>
  <c r="X44" i="37" a="1"/>
  <c r="T42" i="37" a="1"/>
  <c r="Y37" i="37" a="1"/>
  <c r="AD47" i="37" a="1"/>
  <c r="W46" i="37" a="1"/>
  <c r="Z45" i="37" a="1"/>
  <c r="AC44" i="37" a="1"/>
  <c r="V43" i="37" a="1"/>
  <c r="U40" i="37" a="1"/>
  <c r="Z35" i="37" a="1"/>
  <c r="AC47" i="37" a="1"/>
  <c r="V46" i="37" a="1"/>
  <c r="AB44" i="37" a="1"/>
  <c r="U43" i="37" a="1"/>
  <c r="AA41" i="37" a="1"/>
  <c r="AD40" i="37" a="1"/>
  <c r="W39" i="37" a="1"/>
  <c r="Z38" i="37" a="1"/>
  <c r="AF36" i="37" a="1"/>
  <c r="V36" i="37" a="1"/>
  <c r="AB47" i="37" a="1"/>
  <c r="U46" i="37" a="1"/>
  <c r="AA44" i="37" a="1"/>
  <c r="T43" i="37" a="1"/>
  <c r="Z41" i="37" a="1"/>
  <c r="AF39" i="37" a="1"/>
  <c r="V39" i="37" a="1"/>
  <c r="AB37" i="37" a="1"/>
  <c r="U36" i="37" a="1"/>
  <c r="X35" i="37" a="1"/>
  <c r="AA47" i="37" a="1"/>
  <c r="W45" i="37" a="1"/>
  <c r="AC43" i="37" a="1"/>
  <c r="V42" i="37" a="1"/>
  <c r="Y41" i="37" a="1"/>
  <c r="AE39" i="37" a="1"/>
  <c r="U39" i="37" a="1"/>
  <c r="AA37" i="37" a="1"/>
  <c r="T36" i="37" a="1"/>
  <c r="W35" i="37" a="1"/>
  <c r="Z47" i="37" a="1"/>
  <c r="AF45" i="37" a="1"/>
  <c r="Y44" i="37" a="1"/>
  <c r="AB43" i="37" a="1"/>
  <c r="U42" i="37" a="1"/>
  <c r="X41" i="37" a="1"/>
  <c r="AD39" i="37" a="1"/>
  <c r="T39" i="37" a="1"/>
  <c r="Z37" i="37" a="1"/>
  <c r="AC36" i="37" a="1"/>
  <c r="V35" i="37" a="1"/>
  <c r="Y47" i="37" a="1"/>
  <c r="U45" i="37" a="1"/>
  <c r="AD42" i="37" a="1"/>
  <c r="Z40" i="37" a="1"/>
  <c r="AC39" i="37" a="1"/>
  <c r="V38" i="37" a="1"/>
  <c r="AE35" i="37" a="1"/>
  <c r="AF41" i="37" a="1"/>
  <c r="U41" i="37" a="1"/>
  <c r="Y40" i="37" a="1"/>
  <c r="W44" i="37" a="1"/>
  <c r="X40" i="37" a="1"/>
  <c r="V44" i="37" a="1"/>
  <c r="AB39" i="37" a="1"/>
  <c r="Y43" i="37" a="1"/>
  <c r="X47" i="37" a="1"/>
  <c r="W47" i="37" a="1"/>
  <c r="AB42" i="37" a="1"/>
  <c r="AD38" i="37" a="1"/>
  <c r="AA46" i="37" a="1"/>
  <c r="U38" i="37" a="1"/>
  <c r="Z46" i="37" a="1"/>
  <c r="AE41" i="37" a="1"/>
  <c r="T38" i="37" a="1"/>
  <c r="AD45" i="37" a="1"/>
  <c r="V41" i="37" a="1"/>
  <c r="X37" i="37" a="1"/>
  <c r="AC45" i="37" a="1"/>
  <c r="T45" i="37" a="1"/>
  <c r="W37" i="37" a="1"/>
  <c r="AF44" i="37" a="1"/>
  <c r="AA36" i="37" a="1"/>
  <c r="Z36" i="37" a="1"/>
  <c r="Z43" i="37" a="1"/>
  <c r="AD35" i="37" a="1"/>
  <c r="AA39" i="37" a="1"/>
  <c r="AC42" i="37" a="1"/>
  <c r="AE38" i="37" a="1"/>
  <c r="AC35" i="37" a="1"/>
  <c r="T35" i="37" a="1"/>
  <c r="F47" i="37" a="1"/>
  <c r="I46" i="37" a="1"/>
  <c r="L45" i="37" a="1"/>
  <c r="O44" i="37" a="1"/>
  <c r="E44" i="37" a="1"/>
  <c r="H43" i="37" a="1"/>
  <c r="K42" i="37" a="1"/>
  <c r="N41" i="37" a="1"/>
  <c r="D41" i="37" a="1"/>
  <c r="G40" i="37" a="1"/>
  <c r="J39" i="37" a="1"/>
  <c r="M38" i="37" a="1"/>
  <c r="P37" i="37" a="1"/>
  <c r="F37" i="37" a="1"/>
  <c r="I36" i="37" a="1"/>
  <c r="L35" i="37" a="1"/>
  <c r="L47" i="37" a="1"/>
  <c r="K44" i="37" a="1"/>
  <c r="D43" i="37" a="1"/>
  <c r="P39" i="37" a="1"/>
  <c r="I38" i="37" a="1"/>
  <c r="K47" i="37" a="1"/>
  <c r="J44" i="37" a="1"/>
  <c r="F42" i="37" a="1"/>
  <c r="O39" i="37" a="1"/>
  <c r="K37" i="37" a="1"/>
  <c r="G35" i="37" a="1"/>
  <c r="J47" i="37" a="1"/>
  <c r="L43" i="37" a="1"/>
  <c r="K40" i="37" a="1"/>
  <c r="J37" i="37" a="1"/>
  <c r="I47" i="37" a="1"/>
  <c r="G41" i="37" a="1"/>
  <c r="I37" i="37" a="1"/>
  <c r="K46" i="37" a="1"/>
  <c r="M42" i="37" a="1"/>
  <c r="H37" i="37" a="1"/>
  <c r="G47" i="37" a="1"/>
  <c r="E41" i="37" a="1"/>
  <c r="M35" i="37" a="1"/>
  <c r="P47" i="37" a="1"/>
  <c r="I44" i="37" a="1"/>
  <c r="D39" i="37" a="1"/>
  <c r="F35" i="37" a="1"/>
  <c r="L46" i="37" a="1"/>
  <c r="D42" i="37" a="1"/>
  <c r="F38" i="37" a="1"/>
  <c r="E35" i="37" a="1"/>
  <c r="D45" i="37" a="1"/>
  <c r="P41" i="37" a="1"/>
  <c r="E38" i="37" a="1"/>
  <c r="J46" i="37" a="1"/>
  <c r="L42" i="37" a="1"/>
  <c r="G37" i="37" a="1"/>
  <c r="O47" i="37" a="1"/>
  <c r="E47" i="37" a="1"/>
  <c r="H46" i="37" a="1"/>
  <c r="K45" i="37" a="1"/>
  <c r="N44" i="37" a="1"/>
  <c r="D44" i="37" a="1"/>
  <c r="G43" i="37" a="1"/>
  <c r="J42" i="37" a="1"/>
  <c r="M41" i="37" a="1"/>
  <c r="P40" i="37" a="1"/>
  <c r="F40" i="37" a="1"/>
  <c r="I39" i="37" a="1"/>
  <c r="L38" i="37" a="1"/>
  <c r="O37" i="37" a="1"/>
  <c r="E37" i="37" a="1"/>
  <c r="H36" i="37" a="1"/>
  <c r="K35" i="37" a="1"/>
  <c r="K38" i="37" a="1"/>
  <c r="D37" i="37" a="1"/>
  <c r="J35" i="37" a="1"/>
  <c r="E46" i="37" a="1"/>
  <c r="G42" i="37" a="1"/>
  <c r="O36" i="37" a="1"/>
  <c r="G45" i="37" a="1"/>
  <c r="P42" i="37" a="1"/>
  <c r="E39" i="37" a="1"/>
  <c r="F45" i="37" a="1"/>
  <c r="E42" i="37" a="1"/>
  <c r="G38" i="37" a="1"/>
  <c r="E45" i="37" a="1"/>
  <c r="M39" i="37" a="1"/>
  <c r="N45" i="37" a="1"/>
  <c r="O38" i="37" a="1"/>
  <c r="I43" i="37" a="1"/>
  <c r="N38" i="37" a="1"/>
  <c r="N47" i="37" a="1"/>
  <c r="D47" i="37" a="1"/>
  <c r="G46" i="37" a="1"/>
  <c r="J45" i="37" a="1"/>
  <c r="M44" i="37" a="1"/>
  <c r="P43" i="37" a="1"/>
  <c r="F43" i="37" a="1"/>
  <c r="I42" i="37" a="1"/>
  <c r="L41" i="37" a="1"/>
  <c r="O40" i="37" a="1"/>
  <c r="E40" i="37" a="1"/>
  <c r="H39" i="37" a="1"/>
  <c r="N37" i="37" a="1"/>
  <c r="G36" i="37" a="1"/>
  <c r="H45" i="37" a="1"/>
  <c r="M40" i="37" a="1"/>
  <c r="H35" i="37" a="1"/>
  <c r="D46" i="37" a="1"/>
  <c r="I41" i="37" a="1"/>
  <c r="N36" i="37" a="1"/>
  <c r="P45" i="37" a="1"/>
  <c r="H41" i="37" a="1"/>
  <c r="P35" i="37" a="1"/>
  <c r="H44" i="37" a="1"/>
  <c r="J40" i="37" a="1"/>
  <c r="J43" i="37" a="1"/>
  <c r="I40" i="37" a="1"/>
  <c r="N35" i="37" a="1"/>
  <c r="P44" i="37" a="1"/>
  <c r="K39" i="37" a="1"/>
  <c r="M47" i="37" a="1"/>
  <c r="P46" i="37" a="1"/>
  <c r="F46" i="37" a="1"/>
  <c r="I45" i="37" a="1"/>
  <c r="L44" i="37" a="1"/>
  <c r="O43" i="37" a="1"/>
  <c r="E43" i="37" a="1"/>
  <c r="H42" i="37" a="1"/>
  <c r="K41" i="37" a="1"/>
  <c r="N40" i="37" a="1"/>
  <c r="D40" i="37" a="1"/>
  <c r="G39" i="37" a="1"/>
  <c r="J38" i="37" a="1"/>
  <c r="M37" i="37" a="1"/>
  <c r="P36" i="37" a="1"/>
  <c r="F36" i="37" a="1"/>
  <c r="I35" i="37" a="1"/>
  <c r="O46" i="37" a="1"/>
  <c r="N43" i="37" a="1"/>
  <c r="J41" i="37" a="1"/>
  <c r="F39" i="37" a="1"/>
  <c r="E36" i="37" a="1"/>
  <c r="N46" i="37" a="1"/>
  <c r="M43" i="37" a="1"/>
  <c r="L40" i="37" a="1"/>
  <c r="H38" i="37" a="1"/>
  <c r="D36" i="37" a="1"/>
  <c r="M46" i="37" a="1"/>
  <c r="O42" i="37" a="1"/>
  <c r="N39" i="37" a="1"/>
  <c r="M36" i="37" a="1"/>
  <c r="O45" i="37" a="1"/>
  <c r="N42" i="37" a="1"/>
  <c r="P38" i="37" a="1"/>
  <c r="O35" i="37" a="1"/>
  <c r="H47" i="37" a="1"/>
  <c r="F41" i="37" a="1"/>
  <c r="M45" i="37" a="1"/>
  <c r="O41" i="37" a="1"/>
  <c r="D38" i="37" a="1"/>
  <c r="L37" i="37" a="1"/>
  <c r="K43" i="37" a="1"/>
  <c r="L36" i="37" a="1"/>
  <c r="G44" i="37" a="1"/>
  <c r="L39" i="37" a="1"/>
  <c r="K36" i="37" a="1"/>
  <c r="F44" i="37" a="1"/>
  <c r="H40" i="37" a="1"/>
  <c r="J36" i="37" a="1"/>
  <c r="D35" i="37" a="1"/>
  <c r="I30" i="37" a="1"/>
  <c r="J23" i="37" a="1"/>
  <c r="F21" i="37" a="1"/>
  <c r="I20" i="37" a="1"/>
  <c r="E31" i="37" a="1"/>
  <c r="H30" i="37" a="1"/>
  <c r="K29" i="37" a="1"/>
  <c r="N28" i="37" a="1"/>
  <c r="J26" i="37" a="1"/>
  <c r="M25" i="37" a="1"/>
  <c r="P24" i="37" a="1"/>
  <c r="F24" i="37" a="1"/>
  <c r="L22" i="37" a="1"/>
  <c r="O21" i="37" a="1"/>
  <c r="H20" i="37" a="1"/>
  <c r="K19" i="37" a="1"/>
  <c r="N31" i="37" a="1"/>
  <c r="J29" i="37" a="1"/>
  <c r="P27" i="37" a="1"/>
  <c r="F27" i="37" a="1"/>
  <c r="L25" i="37" a="1"/>
  <c r="E24" i="37" a="1"/>
  <c r="K22" i="37" a="1"/>
  <c r="D21" i="37" a="1"/>
  <c r="J19" i="37" a="1"/>
  <c r="P30" i="37" a="1"/>
  <c r="I29" i="37" a="1"/>
  <c r="O27" i="37" a="1"/>
  <c r="H26" i="37" a="1"/>
  <c r="D24" i="37" a="1"/>
  <c r="J22" i="37" a="1"/>
  <c r="P20" i="37" a="1"/>
  <c r="F29" i="37" a="1"/>
  <c r="L27" i="37" a="1"/>
  <c r="H25" i="37" a="1"/>
  <c r="D23" i="37" a="1"/>
  <c r="P19" i="37" a="1"/>
  <c r="L30" i="37" a="1"/>
  <c r="D26" i="37" a="1"/>
  <c r="I21" i="37" a="1"/>
  <c r="E19" i="37" a="1"/>
  <c r="H31" i="37" a="1"/>
  <c r="G28" i="37" a="1"/>
  <c r="L23" i="37" a="1"/>
  <c r="P31" i="37" a="1"/>
  <c r="F31" i="37" a="1"/>
  <c r="L29" i="37" a="1"/>
  <c r="O28" i="37" a="1"/>
  <c r="E28" i="37" a="1"/>
  <c r="H27" i="37" a="1"/>
  <c r="K26" i="37" a="1"/>
  <c r="N25" i="37" a="1"/>
  <c r="D25" i="37" a="1"/>
  <c r="G24" i="37" a="1"/>
  <c r="M22" i="37" a="1"/>
  <c r="P21" i="37" a="1"/>
  <c r="L19" i="37" a="1"/>
  <c r="O31" i="37" a="1"/>
  <c r="G27" i="37" a="1"/>
  <c r="I23" i="37" a="1"/>
  <c r="E21" i="37" a="1"/>
  <c r="D31" i="37" a="1"/>
  <c r="M28" i="37" a="1"/>
  <c r="I26" i="37" a="1"/>
  <c r="H23" i="37" a="1"/>
  <c r="N21" i="37" a="1"/>
  <c r="M31" i="37" a="1"/>
  <c r="L28" i="37" a="1"/>
  <c r="K25" i="37" a="1"/>
  <c r="G23" i="37" a="1"/>
  <c r="F20" i="37" a="1"/>
  <c r="M30" i="37" a="1"/>
  <c r="O26" i="37" a="1"/>
  <c r="G22" i="37" a="1"/>
  <c r="O29" i="37" a="1"/>
  <c r="N26" i="37" a="1"/>
  <c r="F22" i="37" a="1"/>
  <c r="D29" i="37" a="1"/>
  <c r="F25" i="37" a="1"/>
  <c r="E22" i="37" a="1"/>
  <c r="D28" i="37" a="1"/>
  <c r="G30" i="37" a="1"/>
  <c r="O24" i="37" a="1"/>
  <c r="G20" i="37" a="1"/>
  <c r="F30" i="37" a="1"/>
  <c r="E27" i="37" a="1"/>
  <c r="N24" i="37" a="1"/>
  <c r="M21" i="37" a="1"/>
  <c r="I19" i="37" a="1"/>
  <c r="P29" i="37" a="1"/>
  <c r="K24" i="37" a="1"/>
  <c r="M20" i="37" a="1"/>
  <c r="H28" i="37" a="1"/>
  <c r="G25" i="37" a="1"/>
  <c r="M23" i="37" a="1"/>
  <c r="L20" i="37" a="1"/>
  <c r="K30" i="37" a="1"/>
  <c r="P25" i="37" a="1"/>
  <c r="H21" i="37" a="1"/>
  <c r="L31" i="37" a="1"/>
  <c r="O30" i="37" a="1"/>
  <c r="E30" i="37" a="1"/>
  <c r="H29" i="37" a="1"/>
  <c r="K28" i="37" a="1"/>
  <c r="N27" i="37" a="1"/>
  <c r="D27" i="37" a="1"/>
  <c r="G26" i="37" a="1"/>
  <c r="J25" i="37" a="1"/>
  <c r="M24" i="37" a="1"/>
  <c r="P23" i="37" a="1"/>
  <c r="F23" i="37" a="1"/>
  <c r="I22" i="37" a="1"/>
  <c r="L21" i="37" a="1"/>
  <c r="O20" i="37" a="1"/>
  <c r="E20" i="37" a="1"/>
  <c r="H19" i="37" a="1"/>
  <c r="K31" i="37" a="1"/>
  <c r="N30" i="37" a="1"/>
  <c r="D30" i="37" a="1"/>
  <c r="G29" i="37" a="1"/>
  <c r="J28" i="37" a="1"/>
  <c r="M27" i="37" a="1"/>
  <c r="P26" i="37" a="1"/>
  <c r="F26" i="37" a="1"/>
  <c r="I25" i="37" a="1"/>
  <c r="L24" i="37" a="1"/>
  <c r="O23" i="37" a="1"/>
  <c r="E23" i="37" a="1"/>
  <c r="H22" i="37" a="1"/>
  <c r="K21" i="37" a="1"/>
  <c r="N20" i="37" a="1"/>
  <c r="D20" i="37" a="1"/>
  <c r="G19" i="37" a="1"/>
  <c r="J31" i="37" a="1"/>
  <c r="I28" i="37" a="1"/>
  <c r="E26" i="37" a="1"/>
  <c r="N23" i="37" a="1"/>
  <c r="J21" i="37" a="1"/>
  <c r="F19" i="37" a="1"/>
  <c r="E29" i="37" a="1"/>
  <c r="K27" i="37" a="1"/>
  <c r="J24" i="37" a="1"/>
  <c r="P22" i="37" a="1"/>
  <c r="O19" i="37" a="1"/>
  <c r="N29" i="37" a="1"/>
  <c r="J27" i="37" a="1"/>
  <c r="I24" i="37" a="1"/>
  <c r="O22" i="37" a="1"/>
  <c r="I31" i="37" a="1"/>
  <c r="M26" i="37" a="1"/>
  <c r="N19" i="37" a="1"/>
  <c r="N22" i="37" a="1"/>
  <c r="L26" i="37" a="1"/>
  <c r="J30" i="37" a="1"/>
  <c r="M29" i="37" a="1"/>
  <c r="D22" i="37" a="1"/>
  <c r="P28" i="37" a="1"/>
  <c r="G21" i="37" a="1"/>
  <c r="E25" i="37" a="1"/>
  <c r="K20" i="37" a="1"/>
  <c r="F28" i="37" a="1"/>
  <c r="M19" i="37" a="1"/>
  <c r="O25" i="37" a="1"/>
  <c r="H24" i="37" a="1"/>
  <c r="G31" i="37" a="1"/>
  <c r="J20" i="37" a="1"/>
  <c r="K23" i="37" a="1"/>
  <c r="I27" i="37" a="1"/>
  <c r="D19" i="37" a="1"/>
  <c r="I3" i="37" a="1"/>
  <c r="I53" i="37" l="1"/>
  <c r="J63" i="37"/>
  <c r="P61" i="37"/>
  <c r="F57" i="37"/>
  <c r="J62" i="37"/>
  <c r="F54" i="37"/>
  <c r="O51" i="37"/>
  <c r="K58" i="37"/>
  <c r="L58" i="37"/>
  <c r="P51" i="37"/>
  <c r="M58" i="37"/>
  <c r="K55" i="37"/>
  <c r="P53" i="37"/>
  <c r="I62" i="37"/>
  <c r="L55" i="37"/>
  <c r="G57" i="37"/>
  <c r="K52" i="37"/>
  <c r="K62" i="37"/>
  <c r="L62" i="37"/>
  <c r="H63" i="37"/>
  <c r="G60" i="37"/>
  <c r="D57" i="37"/>
  <c r="E57" i="37"/>
  <c r="D52" i="37"/>
  <c r="N58" i="37"/>
  <c r="D54" i="37"/>
  <c r="O60" i="37"/>
  <c r="E54" i="37"/>
  <c r="H59" i="37"/>
  <c r="L52" i="37"/>
  <c r="I59" i="37"/>
  <c r="M52" i="37"/>
  <c r="M62" i="37"/>
  <c r="F53" i="37"/>
  <c r="K56" i="37"/>
  <c r="D55" i="37"/>
  <c r="O61" i="37"/>
  <c r="J53" i="37"/>
  <c r="J55" i="37"/>
  <c r="H60" i="37"/>
  <c r="K53" i="37"/>
  <c r="I52" i="37"/>
  <c r="I60" i="37"/>
  <c r="J52" i="37"/>
  <c r="O58" i="37"/>
  <c r="M55" i="37"/>
  <c r="P60" i="37"/>
  <c r="H57" i="37"/>
  <c r="E51" i="37"/>
  <c r="N55" i="37"/>
  <c r="D61" i="37"/>
  <c r="N57" i="37"/>
  <c r="F51" i="37"/>
  <c r="G54" i="37"/>
  <c r="O55" i="37"/>
  <c r="O57" i="37"/>
  <c r="J59" i="37"/>
  <c r="E61" i="37"/>
  <c r="G56" i="37"/>
  <c r="G51" i="37"/>
  <c r="N52" i="37"/>
  <c r="M54" i="37"/>
  <c r="H56" i="37"/>
  <c r="P57" i="37"/>
  <c r="K59" i="37"/>
  <c r="F61" i="37"/>
  <c r="G63" i="37"/>
  <c r="L51" i="37"/>
  <c r="N54" i="37"/>
  <c r="M51" i="37"/>
  <c r="G53" i="37"/>
  <c r="I56" i="37"/>
  <c r="D58" i="37"/>
  <c r="L59" i="37"/>
  <c r="L61" i="37"/>
  <c r="O54" i="37"/>
  <c r="M61" i="37"/>
  <c r="N51" i="37"/>
  <c r="H53" i="37"/>
  <c r="J56" i="37"/>
  <c r="E58" i="37"/>
  <c r="E60" i="37"/>
  <c r="I63" i="37"/>
  <c r="P54" i="37"/>
  <c r="F60" i="37"/>
  <c r="N61" i="37"/>
  <c r="H54" i="37"/>
  <c r="L56" i="37"/>
  <c r="M59" i="37"/>
  <c r="K63" i="37"/>
  <c r="H51" i="37"/>
  <c r="L53" i="37"/>
  <c r="P55" i="37"/>
  <c r="D59" i="37"/>
  <c r="O62" i="37"/>
  <c r="M53" i="37"/>
  <c r="H58" i="37"/>
  <c r="I61" i="37"/>
  <c r="P62" i="37"/>
  <c r="M63" i="37"/>
  <c r="I57" i="37"/>
  <c r="D62" i="37"/>
  <c r="E52" i="37"/>
  <c r="M56" i="37"/>
  <c r="N59" i="37"/>
  <c r="E62" i="37"/>
  <c r="P52" i="37"/>
  <c r="O59" i="37"/>
  <c r="M60" i="37"/>
  <c r="E55" i="37"/>
  <c r="P58" i="37"/>
  <c r="G61" i="37"/>
  <c r="I54" i="37"/>
  <c r="G58" i="37"/>
  <c r="H61" i="37"/>
  <c r="I51" i="37"/>
  <c r="G55" i="37"/>
  <c r="K57" i="37"/>
  <c r="D53" i="37"/>
  <c r="K51" i="37"/>
  <c r="E63" i="37"/>
  <c r="F58" i="37"/>
  <c r="J60" i="37"/>
  <c r="N62" i="37"/>
  <c r="O52" i="37"/>
  <c r="F55" i="37"/>
  <c r="J57" i="37"/>
  <c r="K60" i="37"/>
  <c r="L63" i="37"/>
  <c r="F52" i="37"/>
  <c r="J54" i="37"/>
  <c r="D56" i="37"/>
  <c r="N56" i="37"/>
  <c r="E59" i="37"/>
  <c r="L60" i="37"/>
  <c r="F62" i="37"/>
  <c r="J51" i="37"/>
  <c r="G52" i="37"/>
  <c r="N53" i="37"/>
  <c r="K54" i="37"/>
  <c r="H55" i="37"/>
  <c r="E56" i="37"/>
  <c r="O56" i="37"/>
  <c r="L57" i="37"/>
  <c r="I58" i="37"/>
  <c r="F59" i="37"/>
  <c r="P59" i="37"/>
  <c r="J61" i="37"/>
  <c r="G62" i="37"/>
  <c r="D63" i="37"/>
  <c r="N63" i="37"/>
  <c r="H52" i="37"/>
  <c r="E53" i="37"/>
  <c r="O53" i="37"/>
  <c r="L54" i="37"/>
  <c r="I55" i="37"/>
  <c r="F56" i="37"/>
  <c r="P56" i="37"/>
  <c r="M57" i="37"/>
  <c r="J58" i="37"/>
  <c r="G59" i="37"/>
  <c r="D60" i="37"/>
  <c r="N60" i="37"/>
  <c r="K61" i="37"/>
  <c r="H62" i="37"/>
  <c r="O63" i="37"/>
  <c r="P63" i="37"/>
  <c r="F63" i="37"/>
  <c r="D51" i="37"/>
  <c r="AV37" i="37"/>
  <c r="AU44" i="37"/>
  <c r="AS38" i="37"/>
  <c r="AS35" i="37"/>
  <c r="AP39" i="37"/>
  <c r="AM40" i="37"/>
  <c r="AJ41" i="37"/>
  <c r="AJ38" i="37"/>
  <c r="AT41" i="37"/>
  <c r="AU41" i="37"/>
  <c r="AO46" i="37"/>
  <c r="AR42" i="37"/>
  <c r="AM47" i="37"/>
  <c r="AL44" i="37"/>
  <c r="AK41" i="37"/>
  <c r="AV44" i="37"/>
  <c r="AR35" i="37"/>
  <c r="AR45" i="37"/>
  <c r="AT38" i="37"/>
  <c r="AS45" i="37"/>
  <c r="AO36" i="37"/>
  <c r="AQ42" i="37"/>
  <c r="AP36" i="37"/>
  <c r="AQ39" i="37"/>
  <c r="AP46" i="37"/>
  <c r="AN43" i="37"/>
  <c r="AL47" i="37"/>
  <c r="AL37" i="37"/>
  <c r="AO43" i="37"/>
  <c r="AM37" i="37"/>
  <c r="AN40" i="37"/>
  <c r="AK44" i="37"/>
  <c r="AV47" i="37"/>
  <c r="AQ36" i="37"/>
  <c r="AN37" i="37"/>
  <c r="AK38" i="37"/>
  <c r="AV41" i="37"/>
  <c r="AS42" i="37"/>
  <c r="AP43" i="37"/>
  <c r="AN47" i="37"/>
  <c r="AR36" i="37"/>
  <c r="AO37" i="37"/>
  <c r="AV38" i="37"/>
  <c r="AJ42" i="37"/>
  <c r="AT42" i="37"/>
  <c r="AQ43" i="37"/>
  <c r="AO47" i="37"/>
  <c r="AS36" i="37"/>
  <c r="AP37" i="37"/>
  <c r="AM38" i="37"/>
  <c r="AK42" i="37"/>
  <c r="AU42" i="37"/>
  <c r="AR43" i="37"/>
  <c r="AP47" i="37"/>
  <c r="AM35" i="37"/>
  <c r="AT36" i="37"/>
  <c r="AQ37" i="37"/>
  <c r="AU39" i="37"/>
  <c r="AL42" i="37"/>
  <c r="AV42" i="37"/>
  <c r="AS43" i="37"/>
  <c r="AQ47" i="37"/>
  <c r="AU36" i="37"/>
  <c r="AR37" i="37"/>
  <c r="AO38" i="37"/>
  <c r="AS40" i="37"/>
  <c r="AM42" i="37"/>
  <c r="AJ43" i="37"/>
  <c r="AN45" i="37"/>
  <c r="AR47" i="37"/>
  <c r="AS37" i="37"/>
  <c r="AT40" i="37"/>
  <c r="AK43" i="37"/>
  <c r="AR44" i="37"/>
  <c r="AL46" i="37"/>
  <c r="AS47" i="37"/>
  <c r="AT35" i="37"/>
  <c r="AL41" i="37"/>
  <c r="AQ46" i="37"/>
  <c r="AK35" i="37"/>
  <c r="AP40" i="37"/>
  <c r="AR46" i="37"/>
  <c r="AV35" i="37"/>
  <c r="AN41" i="37"/>
  <c r="AS46" i="37"/>
  <c r="AR40" i="37"/>
  <c r="AM45" i="37"/>
  <c r="AK36" i="37"/>
  <c r="AP41" i="37"/>
  <c r="AU46" i="37"/>
  <c r="AO35" i="37"/>
  <c r="AM39" i="37"/>
  <c r="AQ41" i="37"/>
  <c r="AU43" i="37"/>
  <c r="AO45" i="37"/>
  <c r="AV46" i="37"/>
  <c r="AU38" i="37"/>
  <c r="AJ45" i="37"/>
  <c r="AU35" i="37"/>
  <c r="AM41" i="37"/>
  <c r="AK45" i="37"/>
  <c r="AL35" i="37"/>
  <c r="AQ40" i="37"/>
  <c r="AL45" i="37"/>
  <c r="AJ36" i="37"/>
  <c r="AO41" i="37"/>
  <c r="AP44" i="37"/>
  <c r="AN35" i="37"/>
  <c r="AV39" i="37"/>
  <c r="AQ44" i="37"/>
  <c r="AV36" i="37"/>
  <c r="AJ40" i="37"/>
  <c r="AP35" i="37"/>
  <c r="AM36" i="37"/>
  <c r="AJ37" i="37"/>
  <c r="AT37" i="37"/>
  <c r="AQ38" i="37"/>
  <c r="AN39" i="37"/>
  <c r="AK40" i="37"/>
  <c r="AU40" i="37"/>
  <c r="AR41" i="37"/>
  <c r="AO42" i="37"/>
  <c r="AL43" i="37"/>
  <c r="AV43" i="37"/>
  <c r="AS44" i="37"/>
  <c r="AP45" i="37"/>
  <c r="AM46" i="37"/>
  <c r="AJ47" i="37"/>
  <c r="AT47" i="37"/>
  <c r="AO40" i="37"/>
  <c r="AT45" i="37"/>
  <c r="AS39" i="37"/>
  <c r="AU45" i="37"/>
  <c r="AT39" i="37"/>
  <c r="AV45" i="37"/>
  <c r="AK39" i="37"/>
  <c r="AT46" i="37"/>
  <c r="AK46" i="37"/>
  <c r="AN42" i="37"/>
  <c r="AR39" i="37"/>
  <c r="AM44" i="37"/>
  <c r="AL38" i="37"/>
  <c r="AN44" i="37"/>
  <c r="AJ39" i="37"/>
  <c r="AO44" i="37"/>
  <c r="AN38" i="37"/>
  <c r="AJ46" i="37"/>
  <c r="AL39" i="37"/>
  <c r="AT43" i="37"/>
  <c r="AL36" i="37"/>
  <c r="AP38" i="37"/>
  <c r="AQ35" i="37"/>
  <c r="AN36" i="37"/>
  <c r="AK37" i="37"/>
  <c r="AU37" i="37"/>
  <c r="AR38" i="37"/>
  <c r="AO39" i="37"/>
  <c r="AL40" i="37"/>
  <c r="AV40" i="37"/>
  <c r="AS41" i="37"/>
  <c r="AP42" i="37"/>
  <c r="AM43" i="37"/>
  <c r="AJ44" i="37"/>
  <c r="AT44" i="37"/>
  <c r="AQ45" i="37"/>
  <c r="AN46" i="37"/>
  <c r="AK47" i="37"/>
  <c r="AU47" i="37"/>
  <c r="AJ35" i="37"/>
  <c r="AC35" i="37"/>
  <c r="AE38" i="37"/>
  <c r="AC42" i="37"/>
  <c r="AA39" i="37"/>
  <c r="AD35" i="37"/>
  <c r="Z43" i="37"/>
  <c r="Z36" i="37"/>
  <c r="AA36" i="37"/>
  <c r="AF44" i="37"/>
  <c r="W37" i="37"/>
  <c r="T45" i="37"/>
  <c r="AC45" i="37"/>
  <c r="X37" i="37"/>
  <c r="V41" i="37"/>
  <c r="AD45" i="37"/>
  <c r="T38" i="37"/>
  <c r="AE41" i="37"/>
  <c r="Z46" i="37"/>
  <c r="U38" i="37"/>
  <c r="AA46" i="37"/>
  <c r="AD38" i="37"/>
  <c r="AB42" i="37"/>
  <c r="W47" i="37"/>
  <c r="X47" i="37"/>
  <c r="Y43" i="37"/>
  <c r="AB39" i="37"/>
  <c r="V44" i="37"/>
  <c r="X40" i="37"/>
  <c r="W44" i="37"/>
  <c r="Y40" i="37"/>
  <c r="U41" i="37"/>
  <c r="AF41" i="37"/>
  <c r="AE35" i="37"/>
  <c r="V38" i="37"/>
  <c r="AC39" i="37"/>
  <c r="Z40" i="37"/>
  <c r="AD42" i="37"/>
  <c r="U45" i="37"/>
  <c r="Y47" i="37"/>
  <c r="V35" i="37"/>
  <c r="AC36" i="37"/>
  <c r="Z37" i="37"/>
  <c r="T39" i="37"/>
  <c r="AD39" i="37"/>
  <c r="X41" i="37"/>
  <c r="U42" i="37"/>
  <c r="AB43" i="37"/>
  <c r="Y44" i="37"/>
  <c r="AF45" i="37"/>
  <c r="Z47" i="37"/>
  <c r="W35" i="37"/>
  <c r="T36" i="37"/>
  <c r="AA37" i="37"/>
  <c r="U39" i="37"/>
  <c r="AE39" i="37"/>
  <c r="Y41" i="37"/>
  <c r="V42" i="37"/>
  <c r="AC43" i="37"/>
  <c r="W45" i="37"/>
  <c r="AA47" i="37"/>
  <c r="X35" i="37"/>
  <c r="U36" i="37"/>
  <c r="AB37" i="37"/>
  <c r="V39" i="37"/>
  <c r="AF39" i="37"/>
  <c r="Z41" i="37"/>
  <c r="T43" i="37"/>
  <c r="AA44" i="37"/>
  <c r="U46" i="37"/>
  <c r="AB47" i="37"/>
  <c r="V36" i="37"/>
  <c r="AF36" i="37"/>
  <c r="Z38" i="37"/>
  <c r="W39" i="37"/>
  <c r="AD40" i="37"/>
  <c r="AA41" i="37"/>
  <c r="U43" i="37"/>
  <c r="AB44" i="37"/>
  <c r="V46" i="37"/>
  <c r="AC47" i="37"/>
  <c r="Z35" i="37"/>
  <c r="U40" i="37"/>
  <c r="V43" i="37"/>
  <c r="AC44" i="37"/>
  <c r="Z45" i="37"/>
  <c r="W46" i="37"/>
  <c r="AD47" i="37"/>
  <c r="Y37" i="37"/>
  <c r="T42" i="37"/>
  <c r="X44" i="37"/>
  <c r="AE45" i="37"/>
  <c r="AF35" i="37"/>
  <c r="W38" i="37"/>
  <c r="AA40" i="37"/>
  <c r="AE42" i="37"/>
  <c r="V45" i="37"/>
  <c r="AC46" i="37"/>
  <c r="AD36" i="37"/>
  <c r="X38" i="37"/>
  <c r="AB40" i="37"/>
  <c r="AF42" i="37"/>
  <c r="Z44" i="37"/>
  <c r="T46" i="37"/>
  <c r="AD46" i="37"/>
  <c r="AE36" i="37"/>
  <c r="Y38" i="37"/>
  <c r="AC40" i="37"/>
  <c r="W42" i="37"/>
  <c r="AD43" i="37"/>
  <c r="X45" i="37"/>
  <c r="AE46" i="37"/>
  <c r="Y35" i="37"/>
  <c r="AC37" i="37"/>
  <c r="T40" i="37"/>
  <c r="X42" i="37"/>
  <c r="AE43" i="37"/>
  <c r="Y45" i="37"/>
  <c r="AF46" i="37"/>
  <c r="W36" i="37"/>
  <c r="T37" i="37"/>
  <c r="AD37" i="37"/>
  <c r="AA38" i="37"/>
  <c r="X39" i="37"/>
  <c r="AE40" i="37"/>
  <c r="AB41" i="37"/>
  <c r="Y42" i="37"/>
  <c r="AF43" i="37"/>
  <c r="T47" i="37"/>
  <c r="U35" i="37"/>
  <c r="AB36" i="37"/>
  <c r="AF38" i="37"/>
  <c r="W41" i="37"/>
  <c r="AA43" i="37"/>
  <c r="AB46" i="37"/>
  <c r="AA35" i="37"/>
  <c r="X36" i="37"/>
  <c r="U37" i="37"/>
  <c r="AE37" i="37"/>
  <c r="AB38" i="37"/>
  <c r="Y39" i="37"/>
  <c r="V40" i="37"/>
  <c r="AF40" i="37"/>
  <c r="AC41" i="37"/>
  <c r="Z42" i="37"/>
  <c r="W43" i="37"/>
  <c r="T44" i="37"/>
  <c r="AD44" i="37"/>
  <c r="AA45" i="37"/>
  <c r="X46" i="37"/>
  <c r="U47" i="37"/>
  <c r="AE47" i="37"/>
  <c r="AB35" i="37"/>
  <c r="Y36" i="37"/>
  <c r="V37" i="37"/>
  <c r="AF37" i="37"/>
  <c r="AC38" i="37"/>
  <c r="Z39" i="37"/>
  <c r="W40" i="37"/>
  <c r="T41" i="37"/>
  <c r="AD41" i="37"/>
  <c r="AA42" i="37"/>
  <c r="X43" i="37"/>
  <c r="U44" i="37"/>
  <c r="AE44" i="37"/>
  <c r="AB45" i="37"/>
  <c r="Y46" i="37"/>
  <c r="V47" i="37"/>
  <c r="AF47" i="37"/>
  <c r="T35" i="37"/>
  <c r="J36" i="37"/>
  <c r="H40" i="37"/>
  <c r="F44" i="37"/>
  <c r="K36" i="37"/>
  <c r="L39" i="37"/>
  <c r="G44" i="37"/>
  <c r="L36" i="37"/>
  <c r="K43" i="37"/>
  <c r="L37" i="37"/>
  <c r="D38" i="37"/>
  <c r="O41" i="37"/>
  <c r="M45" i="37"/>
  <c r="F41" i="37"/>
  <c r="H47" i="37"/>
  <c r="O35" i="37"/>
  <c r="P38" i="37"/>
  <c r="N42" i="37"/>
  <c r="O45" i="37"/>
  <c r="M36" i="37"/>
  <c r="N39" i="37"/>
  <c r="O42" i="37"/>
  <c r="M46" i="37"/>
  <c r="D36" i="37"/>
  <c r="H38" i="37"/>
  <c r="L40" i="37"/>
  <c r="M43" i="37"/>
  <c r="N46" i="37"/>
  <c r="E36" i="37"/>
  <c r="F39" i="37"/>
  <c r="J41" i="37"/>
  <c r="N43" i="37"/>
  <c r="O46" i="37"/>
  <c r="I35" i="37"/>
  <c r="F36" i="37"/>
  <c r="P36" i="37"/>
  <c r="M37" i="37"/>
  <c r="J38" i="37"/>
  <c r="G39" i="37"/>
  <c r="D40" i="37"/>
  <c r="N40" i="37"/>
  <c r="K41" i="37"/>
  <c r="H42" i="37"/>
  <c r="E43" i="37"/>
  <c r="O43" i="37"/>
  <c r="L44" i="37"/>
  <c r="I45" i="37"/>
  <c r="F46" i="37"/>
  <c r="P46" i="37"/>
  <c r="M47" i="37"/>
  <c r="K39" i="37"/>
  <c r="P44" i="37"/>
  <c r="N35" i="37"/>
  <c r="I40" i="37"/>
  <c r="J43" i="37"/>
  <c r="J40" i="37"/>
  <c r="H44" i="37"/>
  <c r="P35" i="37"/>
  <c r="H41" i="37"/>
  <c r="P45" i="37"/>
  <c r="N36" i="37"/>
  <c r="I41" i="37"/>
  <c r="D46" i="37"/>
  <c r="H35" i="37"/>
  <c r="M40" i="37"/>
  <c r="H45" i="37"/>
  <c r="G36" i="37"/>
  <c r="N37" i="37"/>
  <c r="H39" i="37"/>
  <c r="E40" i="37"/>
  <c r="O40" i="37"/>
  <c r="L41" i="37"/>
  <c r="I42" i="37"/>
  <c r="F43" i="37"/>
  <c r="P43" i="37"/>
  <c r="M44" i="37"/>
  <c r="J45" i="37"/>
  <c r="G46" i="37"/>
  <c r="D47" i="37"/>
  <c r="N47" i="37"/>
  <c r="N38" i="37"/>
  <c r="I43" i="37"/>
  <c r="O38" i="37"/>
  <c r="N45" i="37"/>
  <c r="M39" i="37"/>
  <c r="E45" i="37"/>
  <c r="G38" i="37"/>
  <c r="E42" i="37"/>
  <c r="F45" i="37"/>
  <c r="E39" i="37"/>
  <c r="P42" i="37"/>
  <c r="G45" i="37"/>
  <c r="O36" i="37"/>
  <c r="G42" i="37"/>
  <c r="E46" i="37"/>
  <c r="J35" i="37"/>
  <c r="D37" i="37"/>
  <c r="K38" i="37"/>
  <c r="K35" i="37"/>
  <c r="H36" i="37"/>
  <c r="E37" i="37"/>
  <c r="O37" i="37"/>
  <c r="L38" i="37"/>
  <c r="I39" i="37"/>
  <c r="F40" i="37"/>
  <c r="P40" i="37"/>
  <c r="M41" i="37"/>
  <c r="J42" i="37"/>
  <c r="G43" i="37"/>
  <c r="D44" i="37"/>
  <c r="N44" i="37"/>
  <c r="K45" i="37"/>
  <c r="H46" i="37"/>
  <c r="E47" i="37"/>
  <c r="O47" i="37"/>
  <c r="G37" i="37"/>
  <c r="L42" i="37"/>
  <c r="J46" i="37"/>
  <c r="E38" i="37"/>
  <c r="P41" i="37"/>
  <c r="D45" i="37"/>
  <c r="E35" i="37"/>
  <c r="F38" i="37"/>
  <c r="D42" i="37"/>
  <c r="L46" i="37"/>
  <c r="F35" i="37"/>
  <c r="D39" i="37"/>
  <c r="I44" i="37"/>
  <c r="P47" i="37"/>
  <c r="M35" i="37"/>
  <c r="E41" i="37"/>
  <c r="G47" i="37"/>
  <c r="H37" i="37"/>
  <c r="M42" i="37"/>
  <c r="K46" i="37"/>
  <c r="I37" i="37"/>
  <c r="G41" i="37"/>
  <c r="I47" i="37"/>
  <c r="J37" i="37"/>
  <c r="K40" i="37"/>
  <c r="L43" i="37"/>
  <c r="J47" i="37"/>
  <c r="G35" i="37"/>
  <c r="K37" i="37"/>
  <c r="O39" i="37"/>
  <c r="F42" i="37"/>
  <c r="J44" i="37"/>
  <c r="K47" i="37"/>
  <c r="I38" i="37"/>
  <c r="P39" i="37"/>
  <c r="D43" i="37"/>
  <c r="K44" i="37"/>
  <c r="L47" i="37"/>
  <c r="L35" i="37"/>
  <c r="I36" i="37"/>
  <c r="F37" i="37"/>
  <c r="P37" i="37"/>
  <c r="M38" i="37"/>
  <c r="J39" i="37"/>
  <c r="G40" i="37"/>
  <c r="D41" i="37"/>
  <c r="N41" i="37"/>
  <c r="K42" i="37"/>
  <c r="H43" i="37"/>
  <c r="E44" i="37"/>
  <c r="O44" i="37"/>
  <c r="L45" i="37"/>
  <c r="I46" i="37"/>
  <c r="F47" i="37"/>
  <c r="D35" i="37"/>
  <c r="I27" i="37"/>
  <c r="K23" i="37"/>
  <c r="J20" i="37"/>
  <c r="G31" i="37"/>
  <c r="H24" i="37"/>
  <c r="O25" i="37"/>
  <c r="M19" i="37"/>
  <c r="F28" i="37"/>
  <c r="K20" i="37"/>
  <c r="E25" i="37"/>
  <c r="G21" i="37"/>
  <c r="P28" i="37"/>
  <c r="D22" i="37"/>
  <c r="M29" i="37"/>
  <c r="J30" i="37"/>
  <c r="L26" i="37"/>
  <c r="N22" i="37"/>
  <c r="N19" i="37"/>
  <c r="M26" i="37"/>
  <c r="I31" i="37"/>
  <c r="O22" i="37"/>
  <c r="I24" i="37"/>
  <c r="J27" i="37"/>
  <c r="N29" i="37"/>
  <c r="O19" i="37"/>
  <c r="P22" i="37"/>
  <c r="J24" i="37"/>
  <c r="K27" i="37"/>
  <c r="E29" i="37"/>
  <c r="F19" i="37"/>
  <c r="J21" i="37"/>
  <c r="N23" i="37"/>
  <c r="E26" i="37"/>
  <c r="I28" i="37"/>
  <c r="J31" i="37"/>
  <c r="G19" i="37"/>
  <c r="D20" i="37"/>
  <c r="N20" i="37"/>
  <c r="K21" i="37"/>
  <c r="H22" i="37"/>
  <c r="E23" i="37"/>
  <c r="O23" i="37"/>
  <c r="L24" i="37"/>
  <c r="I25" i="37"/>
  <c r="F26" i="37"/>
  <c r="P26" i="37"/>
  <c r="M27" i="37"/>
  <c r="J28" i="37"/>
  <c r="G29" i="37"/>
  <c r="D30" i="37"/>
  <c r="N30" i="37"/>
  <c r="K31" i="37"/>
  <c r="H19" i="37"/>
  <c r="E20" i="37"/>
  <c r="O20" i="37"/>
  <c r="L21" i="37"/>
  <c r="I22" i="37"/>
  <c r="F23" i="37"/>
  <c r="P23" i="37"/>
  <c r="M24" i="37"/>
  <c r="J25" i="37"/>
  <c r="G26" i="37"/>
  <c r="D27" i="37"/>
  <c r="N27" i="37"/>
  <c r="K28" i="37"/>
  <c r="H29" i="37"/>
  <c r="E30" i="37"/>
  <c r="O30" i="37"/>
  <c r="L31" i="37"/>
  <c r="H21" i="37"/>
  <c r="P25" i="37"/>
  <c r="K30" i="37"/>
  <c r="L20" i="37"/>
  <c r="M23" i="37"/>
  <c r="G25" i="37"/>
  <c r="H28" i="37"/>
  <c r="M20" i="37"/>
  <c r="K24" i="37"/>
  <c r="P29" i="37"/>
  <c r="I19" i="37"/>
  <c r="M21" i="37"/>
  <c r="N24" i="37"/>
  <c r="E27" i="37"/>
  <c r="F30" i="37"/>
  <c r="G20" i="37"/>
  <c r="O24" i="37"/>
  <c r="G30" i="37"/>
  <c r="D28" i="37"/>
  <c r="E22" i="37"/>
  <c r="F25" i="37"/>
  <c r="D29" i="37"/>
  <c r="F22" i="37"/>
  <c r="N26" i="37"/>
  <c r="O29" i="37"/>
  <c r="G22" i="37"/>
  <c r="O26" i="37"/>
  <c r="M30" i="37"/>
  <c r="F20" i="37"/>
  <c r="G23" i="37"/>
  <c r="K25" i="37"/>
  <c r="L28" i="37"/>
  <c r="M31" i="37"/>
  <c r="N21" i="37"/>
  <c r="H23" i="37"/>
  <c r="I26" i="37"/>
  <c r="M28" i="37"/>
  <c r="D31" i="37"/>
  <c r="E21" i="37"/>
  <c r="I23" i="37"/>
  <c r="G27" i="37"/>
  <c r="O31" i="37"/>
  <c r="L19" i="37"/>
  <c r="P21" i="37"/>
  <c r="M22" i="37"/>
  <c r="G24" i="37"/>
  <c r="D25" i="37"/>
  <c r="N25" i="37"/>
  <c r="K26" i="37"/>
  <c r="H27" i="37"/>
  <c r="E28" i="37"/>
  <c r="O28" i="37"/>
  <c r="L29" i="37"/>
  <c r="F31" i="37"/>
  <c r="P31" i="37"/>
  <c r="L23" i="37"/>
  <c r="G28" i="37"/>
  <c r="H31" i="37"/>
  <c r="E19" i="37"/>
  <c r="I21" i="37"/>
  <c r="D26" i="37"/>
  <c r="L30" i="37"/>
  <c r="P19" i="37"/>
  <c r="D23" i="37"/>
  <c r="H25" i="37"/>
  <c r="L27" i="37"/>
  <c r="F29" i="37"/>
  <c r="P20" i="37"/>
  <c r="J22" i="37"/>
  <c r="D24" i="37"/>
  <c r="H26" i="37"/>
  <c r="O27" i="37"/>
  <c r="I29" i="37"/>
  <c r="P30" i="37"/>
  <c r="J19" i="37"/>
  <c r="D21" i="37"/>
  <c r="K22" i="37"/>
  <c r="E24" i="37"/>
  <c r="L25" i="37"/>
  <c r="F27" i="37"/>
  <c r="P27" i="37"/>
  <c r="J29" i="37"/>
  <c r="N31" i="37"/>
  <c r="K19" i="37"/>
  <c r="H20" i="37"/>
  <c r="O21" i="37"/>
  <c r="L22" i="37"/>
  <c r="F24" i="37"/>
  <c r="P24" i="37"/>
  <c r="M25" i="37"/>
  <c r="J26" i="37"/>
  <c r="N28" i="37"/>
  <c r="K29" i="37"/>
  <c r="H30" i="37"/>
  <c r="E31" i="37"/>
  <c r="I20" i="37"/>
  <c r="F21" i="37"/>
  <c r="J23" i="37"/>
  <c r="I30" i="37"/>
  <c r="D19" i="37"/>
  <c r="I3" i="37"/>
  <c r="AV66" i="37"/>
  <c r="AU66" i="37"/>
  <c r="AT66" i="37"/>
  <c r="AS66" i="37"/>
  <c r="AK66" i="37"/>
  <c r="AJ66" i="37"/>
  <c r="AF66" i="37"/>
  <c r="AE66" i="37"/>
  <c r="AD66" i="37"/>
  <c r="AC66" i="37"/>
  <c r="U66" i="37"/>
  <c r="T66" i="37"/>
  <c r="P66" i="37"/>
  <c r="O66" i="37"/>
  <c r="N66" i="37"/>
  <c r="M66" i="37"/>
  <c r="E66" i="37"/>
  <c r="D66" i="37"/>
  <c r="AV50" i="37"/>
  <c r="AU50" i="37"/>
  <c r="AT50" i="37"/>
  <c r="AS50" i="37"/>
  <c r="AK50" i="37"/>
  <c r="AJ50" i="37"/>
  <c r="AF50" i="37"/>
  <c r="AE50" i="37"/>
  <c r="AD50" i="37"/>
  <c r="AC50" i="37"/>
  <c r="U50" i="37"/>
  <c r="T50" i="37"/>
  <c r="P50" i="37"/>
  <c r="O50" i="37"/>
  <c r="N50" i="37"/>
  <c r="M50" i="37"/>
  <c r="E50" i="37"/>
  <c r="D50" i="37"/>
  <c r="AV34" i="37"/>
  <c r="AU34" i="37"/>
  <c r="AT34" i="37"/>
  <c r="AS34" i="37"/>
  <c r="AK34" i="37"/>
  <c r="AJ34" i="37"/>
  <c r="AF34" i="37"/>
  <c r="AE34" i="37"/>
  <c r="AD34" i="37"/>
  <c r="AC34" i="37"/>
  <c r="U34" i="37"/>
  <c r="T34" i="37"/>
  <c r="P34" i="37"/>
  <c r="O34" i="37"/>
  <c r="N34" i="37"/>
  <c r="M34" i="37"/>
  <c r="E34" i="37"/>
  <c r="D34" i="37"/>
  <c r="P18" i="37"/>
  <c r="O18" i="37"/>
  <c r="N18" i="37"/>
  <c r="M18" i="37"/>
  <c r="E18" i="37"/>
  <c r="D18" i="37"/>
  <c r="P2" i="37"/>
  <c r="O2" i="37"/>
  <c r="N2" i="37"/>
  <c r="M2" i="37"/>
  <c r="E2" i="37"/>
  <c r="D2" i="37"/>
  <c r="D23" i="20"/>
  <c r="D24" i="20"/>
  <c r="D25" i="20"/>
  <c r="D26" i="20"/>
  <c r="L15" i="37" a="1"/>
  <c r="O14" i="37" a="1"/>
  <c r="E14" i="37" a="1"/>
  <c r="H13" i="37" a="1"/>
  <c r="K12" i="37" a="1"/>
  <c r="N11" i="37" a="1"/>
  <c r="D11" i="37" a="1"/>
  <c r="G10" i="37" a="1"/>
  <c r="J9" i="37" a="1"/>
  <c r="M8" i="37" a="1"/>
  <c r="P7" i="37" a="1"/>
  <c r="F7" i="37" a="1"/>
  <c r="I6" i="37" a="1"/>
  <c r="L5" i="37" a="1"/>
  <c r="O4" i="37" a="1"/>
  <c r="E4" i="37" a="1"/>
  <c r="H3" i="37" a="1"/>
  <c r="K15" i="37" a="1"/>
  <c r="N14" i="37" a="1"/>
  <c r="D14" i="37" a="1"/>
  <c r="G13" i="37" a="1"/>
  <c r="J12" i="37" a="1"/>
  <c r="M11" i="37" a="1"/>
  <c r="P10" i="37" a="1"/>
  <c r="F10" i="37" a="1"/>
  <c r="I9" i="37" a="1"/>
  <c r="L8" i="37" a="1"/>
  <c r="O7" i="37" a="1"/>
  <c r="E7" i="37" a="1"/>
  <c r="H6" i="37" a="1"/>
  <c r="K5" i="37" a="1"/>
  <c r="N4" i="37" a="1"/>
  <c r="D4" i="37" a="1"/>
  <c r="G3" i="37" a="1"/>
  <c r="J15" i="37" a="1"/>
  <c r="M14" i="37" a="1"/>
  <c r="P13" i="37" a="1"/>
  <c r="F13" i="37" a="1"/>
  <c r="I12" i="37" a="1"/>
  <c r="L11" i="37" a="1"/>
  <c r="O10" i="37" a="1"/>
  <c r="E10" i="37" a="1"/>
  <c r="H9" i="37" a="1"/>
  <c r="K8" i="37" a="1"/>
  <c r="N7" i="37" a="1"/>
  <c r="D7" i="37" a="1"/>
  <c r="G6" i="37" a="1"/>
  <c r="J5" i="37" a="1"/>
  <c r="M4" i="37" a="1"/>
  <c r="P3" i="37" a="1"/>
  <c r="F3" i="37" a="1"/>
  <c r="P14" i="37" a="1"/>
  <c r="M13" i="37" a="1"/>
  <c r="M12" i="37" a="1"/>
  <c r="J11" i="37" a="1"/>
  <c r="J10" i="37" a="1"/>
  <c r="G9" i="37" a="1"/>
  <c r="G8" i="37" a="1"/>
  <c r="G7" i="37" a="1"/>
  <c r="D6" i="37" a="1"/>
  <c r="D5" i="37" a="1"/>
  <c r="N3" i="37" a="1"/>
  <c r="O15" i="37" a="1"/>
  <c r="L14" i="37" a="1"/>
  <c r="L13" i="37" a="1"/>
  <c r="L12" i="37" a="1"/>
  <c r="I11" i="37" a="1"/>
  <c r="I10" i="37" a="1"/>
  <c r="F9" i="37" a="1"/>
  <c r="P6" i="37" a="1"/>
  <c r="P5" i="37" a="1"/>
  <c r="P4" i="37" a="1"/>
  <c r="M3" i="37" a="1"/>
  <c r="N15" i="37" a="1"/>
  <c r="K13" i="37" a="1"/>
  <c r="H12" i="37" a="1"/>
  <c r="H11" i="37" a="1"/>
  <c r="H10" i="37" a="1"/>
  <c r="E8" i="37" a="1"/>
  <c r="O6" i="37" a="1"/>
  <c r="L4" i="37" a="1"/>
  <c r="L3" i="37" a="1"/>
  <c r="M15" i="37" a="1"/>
  <c r="G12" i="37" a="1"/>
  <c r="D10" i="37" a="1"/>
  <c r="D8" i="37" a="1"/>
  <c r="N5" i="37" a="1"/>
  <c r="K3" i="37" a="1"/>
  <c r="I14" i="37" a="1"/>
  <c r="I13" i="37" a="1"/>
  <c r="F11" i="37" a="1"/>
  <c r="P8" i="37" a="1"/>
  <c r="M6" i="37" a="1"/>
  <c r="J4" i="37" a="1"/>
  <c r="P15" i="37" a="1"/>
  <c r="F8" i="37" a="1"/>
  <c r="K14" i="37" a="1"/>
  <c r="E9" i="37" a="1"/>
  <c r="O5" i="37" a="1"/>
  <c r="J14" i="37" a="1"/>
  <c r="J13" i="37" a="1"/>
  <c r="G11" i="37" a="1"/>
  <c r="D9" i="37" a="1"/>
  <c r="N6" i="37" a="1"/>
  <c r="K4" i="37" a="1"/>
  <c r="I15" i="37" a="1"/>
  <c r="F12" i="37" a="1"/>
  <c r="P9" i="37" a="1"/>
  <c r="M7" i="37" a="1"/>
  <c r="M5" i="37" a="1"/>
  <c r="J3" i="37" a="1"/>
  <c r="H15" i="37" a="1"/>
  <c r="D13" i="37" a="1"/>
  <c r="M10" i="37" a="1"/>
  <c r="I8" i="37" a="1"/>
  <c r="E6" i="37" a="1"/>
  <c r="I5" i="37" a="1"/>
  <c r="G15" i="37" a="1"/>
  <c r="P12" i="37" a="1"/>
  <c r="L10" i="37" a="1"/>
  <c r="H8" i="37" a="1"/>
  <c r="E3" i="37" a="1"/>
  <c r="L7" i="37" a="1"/>
  <c r="H5" i="37" a="1"/>
  <c r="F15" i="37" a="1"/>
  <c r="O12" i="37" a="1"/>
  <c r="K10" i="37" a="1"/>
  <c r="O9" i="37" a="1"/>
  <c r="K7" i="37" a="1"/>
  <c r="G5" i="37" a="1"/>
  <c r="E15" i="37" a="1"/>
  <c r="N12" i="37" a="1"/>
  <c r="E12" i="37" a="1"/>
  <c r="N9" i="37" a="1"/>
  <c r="J7" i="37" a="1"/>
  <c r="F5" i="37" a="1"/>
  <c r="D15" i="37" a="1"/>
  <c r="H14" i="37" a="1"/>
  <c r="D12" i="37" a="1"/>
  <c r="M9" i="37" a="1"/>
  <c r="I7" i="37" a="1"/>
  <c r="E5" i="37" a="1"/>
  <c r="I4" i="37" a="1"/>
  <c r="G14" i="37" a="1"/>
  <c r="P11" i="37" a="1"/>
  <c r="L9" i="37" a="1"/>
  <c r="H7" i="37" a="1"/>
  <c r="L6" i="37" a="1"/>
  <c r="H4" i="37" a="1"/>
  <c r="F14" i="37" a="1"/>
  <c r="O11" i="37" a="1"/>
  <c r="K9" i="37" a="1"/>
  <c r="O8" i="37" a="1"/>
  <c r="K6" i="37" a="1"/>
  <c r="G4" i="37" a="1"/>
  <c r="O13" i="37" a="1"/>
  <c r="K11" i="37" a="1"/>
  <c r="E11" i="37" a="1"/>
  <c r="J6" i="37" a="1"/>
  <c r="F4" i="37" a="1"/>
  <c r="N13" i="37" a="1"/>
  <c r="N10" i="37" a="1"/>
  <c r="J8" i="37" a="1"/>
  <c r="O3" i="37" a="1"/>
  <c r="N8" i="37" a="1"/>
  <c r="E13" i="37" a="1"/>
  <c r="F6" i="37" a="1"/>
  <c r="D3" i="37" a="1"/>
  <c r="AS47" i="35" a="1"/>
  <c r="F26" i="20" a="1"/>
  <c r="F25" i="20" a="1"/>
  <c r="F24" i="20" a="1"/>
  <c r="F17" i="20" a="1"/>
  <c r="F6" i="37" l="1"/>
  <c r="E13" i="37"/>
  <c r="N8" i="37"/>
  <c r="O3" i="37"/>
  <c r="J8" i="37"/>
  <c r="N10" i="37"/>
  <c r="N13" i="37"/>
  <c r="F4" i="37"/>
  <c r="J6" i="37"/>
  <c r="E11" i="37"/>
  <c r="K11" i="37"/>
  <c r="O13" i="37"/>
  <c r="G4" i="37"/>
  <c r="K6" i="37"/>
  <c r="O8" i="37"/>
  <c r="K9" i="37"/>
  <c r="O11" i="37"/>
  <c r="F14" i="37"/>
  <c r="H4" i="37"/>
  <c r="L6" i="37"/>
  <c r="H7" i="37"/>
  <c r="L9" i="37"/>
  <c r="P11" i="37"/>
  <c r="G14" i="37"/>
  <c r="I4" i="37"/>
  <c r="E5" i="37"/>
  <c r="I7" i="37"/>
  <c r="M9" i="37"/>
  <c r="D12" i="37"/>
  <c r="H14" i="37"/>
  <c r="D15" i="37"/>
  <c r="F5" i="37"/>
  <c r="J7" i="37"/>
  <c r="N9" i="37"/>
  <c r="E12" i="37"/>
  <c r="N12" i="37"/>
  <c r="E15" i="37"/>
  <c r="G5" i="37"/>
  <c r="K7" i="37"/>
  <c r="O9" i="37"/>
  <c r="K10" i="37"/>
  <c r="O12" i="37"/>
  <c r="F15" i="37"/>
  <c r="H5" i="37"/>
  <c r="L7" i="37"/>
  <c r="E3" i="37"/>
  <c r="H8" i="37"/>
  <c r="L10" i="37"/>
  <c r="P12" i="37"/>
  <c r="G15" i="37"/>
  <c r="I5" i="37"/>
  <c r="E6" i="37"/>
  <c r="I8" i="37"/>
  <c r="M10" i="37"/>
  <c r="D13" i="37"/>
  <c r="H15" i="37"/>
  <c r="J3" i="37"/>
  <c r="M5" i="37"/>
  <c r="M7" i="37"/>
  <c r="P9" i="37"/>
  <c r="F12" i="37"/>
  <c r="I15" i="37"/>
  <c r="K4" i="37"/>
  <c r="N6" i="37"/>
  <c r="D9" i="37"/>
  <c r="G11" i="37"/>
  <c r="J13" i="37"/>
  <c r="J14" i="37"/>
  <c r="O5" i="37"/>
  <c r="E9" i="37"/>
  <c r="K14" i="37"/>
  <c r="F8" i="37"/>
  <c r="P15" i="37"/>
  <c r="J4" i="37"/>
  <c r="M6" i="37"/>
  <c r="P8" i="37"/>
  <c r="F11" i="37"/>
  <c r="I13" i="37"/>
  <c r="I14" i="37"/>
  <c r="K3" i="37"/>
  <c r="N5" i="37"/>
  <c r="D8" i="37"/>
  <c r="D10" i="37"/>
  <c r="G12" i="37"/>
  <c r="M15" i="37"/>
  <c r="L3" i="37"/>
  <c r="L4" i="37"/>
  <c r="O6" i="37"/>
  <c r="E8" i="37"/>
  <c r="H10" i="37"/>
  <c r="H11" i="37"/>
  <c r="H12" i="37"/>
  <c r="K13" i="37"/>
  <c r="N15" i="37"/>
  <c r="M3" i="37"/>
  <c r="P4" i="37"/>
  <c r="P5" i="37"/>
  <c r="P6" i="37"/>
  <c r="F9" i="37"/>
  <c r="I10" i="37"/>
  <c r="I11" i="37"/>
  <c r="L12" i="37"/>
  <c r="L13" i="37"/>
  <c r="L14" i="37"/>
  <c r="O15" i="37"/>
  <c r="N3" i="37"/>
  <c r="D5" i="37"/>
  <c r="D6" i="37"/>
  <c r="G7" i="37"/>
  <c r="G8" i="37"/>
  <c r="G9" i="37"/>
  <c r="J10" i="37"/>
  <c r="J11" i="37"/>
  <c r="M12" i="37"/>
  <c r="M13" i="37"/>
  <c r="P14" i="37"/>
  <c r="F3" i="37"/>
  <c r="P3" i="37"/>
  <c r="M4" i="37"/>
  <c r="J5" i="37"/>
  <c r="G6" i="37"/>
  <c r="D7" i="37"/>
  <c r="N7" i="37"/>
  <c r="K8" i="37"/>
  <c r="H9" i="37"/>
  <c r="E10" i="37"/>
  <c r="O10" i="37"/>
  <c r="L11" i="37"/>
  <c r="I12" i="37"/>
  <c r="F13" i="37"/>
  <c r="P13" i="37"/>
  <c r="M14" i="37"/>
  <c r="J15" i="37"/>
  <c r="G3" i="37"/>
  <c r="D4" i="37"/>
  <c r="N4" i="37"/>
  <c r="K5" i="37"/>
  <c r="H6" i="37"/>
  <c r="E7" i="37"/>
  <c r="O7" i="37"/>
  <c r="L8" i="37"/>
  <c r="I9" i="37"/>
  <c r="F10" i="37"/>
  <c r="P10" i="37"/>
  <c r="M11" i="37"/>
  <c r="J12" i="37"/>
  <c r="G13" i="37"/>
  <c r="D14" i="37"/>
  <c r="N14" i="37"/>
  <c r="K15" i="37"/>
  <c r="H3" i="37"/>
  <c r="E4" i="37"/>
  <c r="O4" i="37"/>
  <c r="L5" i="37"/>
  <c r="I6" i="37"/>
  <c r="F7" i="37"/>
  <c r="P7" i="37"/>
  <c r="M8" i="37"/>
  <c r="J9" i="37"/>
  <c r="G10" i="37"/>
  <c r="D11" i="37"/>
  <c r="N11" i="37"/>
  <c r="K12" i="37"/>
  <c r="H13" i="37"/>
  <c r="E14" i="37"/>
  <c r="O14" i="37"/>
  <c r="L15" i="37"/>
  <c r="D3" i="37"/>
  <c r="AS47" i="35"/>
  <c r="F26" i="20"/>
  <c r="F25" i="20"/>
  <c r="F24" i="20"/>
  <c r="F17" i="20"/>
  <c r="G17" i="20" a="1"/>
  <c r="G17" i="20" l="1"/>
  <c r="L17" i="20"/>
  <c r="D15" i="20"/>
  <c r="D14" i="20"/>
  <c r="D16" i="20"/>
  <c r="D17" i="20"/>
  <c r="D22" i="20"/>
  <c r="D21" i="20"/>
  <c r="D20" i="20"/>
  <c r="D19" i="20"/>
  <c r="D18" i="20"/>
  <c r="AV66" i="36"/>
  <c r="AU66" i="36"/>
  <c r="AT66" i="36"/>
  <c r="AS66" i="36"/>
  <c r="AK66" i="36"/>
  <c r="AJ66" i="36"/>
  <c r="AF66" i="36"/>
  <c r="AE66" i="36"/>
  <c r="AD66" i="36"/>
  <c r="AC66" i="36"/>
  <c r="U66" i="36"/>
  <c r="T66" i="36"/>
  <c r="P66" i="36"/>
  <c r="O66" i="36"/>
  <c r="N66" i="36"/>
  <c r="M66" i="36"/>
  <c r="E66" i="36"/>
  <c r="D66" i="36"/>
  <c r="AV50" i="36"/>
  <c r="AU50" i="36"/>
  <c r="AT50" i="36"/>
  <c r="AS50" i="36"/>
  <c r="AK50" i="36"/>
  <c r="AJ50" i="36"/>
  <c r="AF50" i="36"/>
  <c r="AE50" i="36"/>
  <c r="AD50" i="36"/>
  <c r="AC50" i="36"/>
  <c r="U50" i="36"/>
  <c r="T50" i="36"/>
  <c r="P50" i="36"/>
  <c r="O50" i="36"/>
  <c r="N50" i="36"/>
  <c r="M50" i="36"/>
  <c r="E50" i="36"/>
  <c r="D50" i="36"/>
  <c r="AV34" i="36"/>
  <c r="AU34" i="36"/>
  <c r="AT34" i="36"/>
  <c r="AS34" i="36"/>
  <c r="AK34" i="36"/>
  <c r="AJ34" i="36"/>
  <c r="AF34" i="36"/>
  <c r="AE34" i="36"/>
  <c r="AD34" i="36"/>
  <c r="AC34" i="36"/>
  <c r="U34" i="36"/>
  <c r="T34" i="36"/>
  <c r="P34" i="36"/>
  <c r="O34" i="36"/>
  <c r="N34" i="36"/>
  <c r="M34" i="36"/>
  <c r="E34" i="36"/>
  <c r="D34" i="36"/>
  <c r="P18" i="36"/>
  <c r="O18" i="36"/>
  <c r="N18" i="36"/>
  <c r="M18" i="36"/>
  <c r="E18" i="36"/>
  <c r="D18" i="36"/>
  <c r="P2" i="36"/>
  <c r="O2" i="36"/>
  <c r="N2" i="36"/>
  <c r="M2" i="36"/>
  <c r="E2" i="36"/>
  <c r="D2" i="36"/>
  <c r="AV66" i="35"/>
  <c r="AU66" i="35"/>
  <c r="AT66" i="35"/>
  <c r="AS66" i="35"/>
  <c r="AK66" i="35"/>
  <c r="AJ66" i="35"/>
  <c r="AV50" i="35"/>
  <c r="AU50" i="35"/>
  <c r="AT50" i="35"/>
  <c r="AS50" i="35"/>
  <c r="AK50" i="35"/>
  <c r="AJ50" i="35"/>
  <c r="AV34" i="35"/>
  <c r="AU34" i="35"/>
  <c r="AT34" i="35"/>
  <c r="AS34" i="35"/>
  <c r="AK34" i="35"/>
  <c r="AJ34" i="35"/>
  <c r="AF66" i="35"/>
  <c r="AE66" i="35"/>
  <c r="AD66" i="35"/>
  <c r="AC66" i="35"/>
  <c r="U66" i="35"/>
  <c r="T66" i="35"/>
  <c r="AF50" i="35"/>
  <c r="AE50" i="35"/>
  <c r="AD50" i="35"/>
  <c r="AC50" i="35"/>
  <c r="U50" i="35"/>
  <c r="T50" i="35"/>
  <c r="AF34" i="35"/>
  <c r="AE34" i="35"/>
  <c r="AD34" i="35"/>
  <c r="AC34" i="35"/>
  <c r="U34" i="35"/>
  <c r="T34" i="35"/>
  <c r="P66" i="35"/>
  <c r="O66" i="35"/>
  <c r="N66" i="35"/>
  <c r="M66" i="35"/>
  <c r="E66" i="35"/>
  <c r="D66" i="35"/>
  <c r="P50" i="35"/>
  <c r="O50" i="35"/>
  <c r="N50" i="35"/>
  <c r="M50" i="35"/>
  <c r="E50" i="35"/>
  <c r="D50" i="35"/>
  <c r="P34" i="35"/>
  <c r="O34" i="35"/>
  <c r="N34" i="35"/>
  <c r="M34" i="35"/>
  <c r="E34" i="35"/>
  <c r="D34" i="35"/>
  <c r="P18" i="35"/>
  <c r="O18" i="35"/>
  <c r="N18" i="35"/>
  <c r="M18" i="35"/>
  <c r="E18" i="35"/>
  <c r="D18" i="35"/>
  <c r="P2" i="35"/>
  <c r="O2" i="35"/>
  <c r="N2" i="35"/>
  <c r="M2" i="35"/>
  <c r="E2" i="35"/>
  <c r="D2" i="35"/>
  <c r="A4" i="34"/>
  <c r="A5" i="34" s="1"/>
  <c r="A6" i="34" s="1"/>
  <c r="A7" i="34" s="1"/>
  <c r="A8" i="34" s="1"/>
  <c r="A9" i="34" s="1"/>
  <c r="A10" i="34" s="1"/>
  <c r="A11" i="34" s="1"/>
  <c r="A12" i="34" s="1"/>
  <c r="A13" i="34" s="1"/>
  <c r="A14" i="34" s="1"/>
  <c r="A15" i="34" s="1"/>
  <c r="A16" i="34" s="1"/>
  <c r="A17" i="34" s="1"/>
  <c r="A18" i="34" s="1"/>
  <c r="A19" i="34" s="1"/>
  <c r="A20" i="34" s="1"/>
  <c r="A21" i="34" s="1"/>
  <c r="A22" i="34" s="1"/>
  <c r="A23" i="34" s="1"/>
  <c r="A24" i="34" s="1"/>
  <c r="A25" i="34" s="1"/>
  <c r="A26" i="34" s="1"/>
  <c r="A27" i="34" s="1"/>
  <c r="A28" i="34" s="1"/>
  <c r="A29" i="34" s="1"/>
  <c r="A30" i="34" s="1"/>
  <c r="A31" i="34" s="1"/>
  <c r="A32" i="34" s="1"/>
  <c r="A33" i="34" s="1"/>
  <c r="A34" i="34" s="1"/>
  <c r="A35" i="34" s="1"/>
  <c r="A36" i="34" s="1"/>
  <c r="A37" i="34" s="1"/>
  <c r="A38" i="34" s="1"/>
  <c r="A39" i="34" s="1"/>
  <c r="A40" i="34" s="1"/>
  <c r="A41" i="34" s="1"/>
  <c r="A42" i="34" s="1"/>
  <c r="A43" i="34" s="1"/>
  <c r="A44" i="34" s="1"/>
  <c r="A45" i="34" s="1"/>
  <c r="A46" i="34" s="1"/>
  <c r="A47" i="34" s="1"/>
  <c r="A48" i="34" s="1"/>
  <c r="A49" i="34" s="1"/>
  <c r="A50" i="34" s="1"/>
  <c r="A51" i="34" s="1"/>
  <c r="A52" i="34" s="1"/>
  <c r="A53" i="34" s="1"/>
  <c r="A54" i="34" s="1"/>
  <c r="A55" i="34" s="1"/>
  <c r="A56" i="34" s="1"/>
  <c r="A57" i="34" s="1"/>
  <c r="A58" i="34" s="1"/>
  <c r="A59" i="34" s="1"/>
  <c r="A60" i="34" s="1"/>
  <c r="A61" i="34" s="1"/>
  <c r="A62" i="34" s="1"/>
  <c r="A63" i="34" s="1"/>
  <c r="A64" i="34" s="1"/>
  <c r="A65" i="34" s="1"/>
  <c r="A66" i="34" s="1"/>
  <c r="A67" i="34" s="1"/>
  <c r="A68" i="34" s="1"/>
  <c r="A69" i="34" s="1"/>
  <c r="A70" i="34" s="1"/>
  <c r="A71" i="34" s="1"/>
  <c r="A72" i="34" s="1"/>
  <c r="A73" i="34" s="1"/>
  <c r="A74" i="34" s="1"/>
  <c r="A75" i="34" s="1"/>
  <c r="A76" i="34" s="1"/>
  <c r="A77" i="34" s="1"/>
  <c r="A78" i="34" s="1"/>
  <c r="A79" i="34" s="1"/>
  <c r="A80" i="34" s="1"/>
  <c r="A81" i="34" s="1"/>
  <c r="A82" i="34" s="1"/>
  <c r="A83" i="34" s="1"/>
  <c r="A84" i="34" s="1"/>
  <c r="A85" i="34" s="1"/>
  <c r="A86" i="34" s="1"/>
  <c r="A87" i="34" s="1"/>
  <c r="A88" i="34" s="1"/>
  <c r="A89" i="34" s="1"/>
  <c r="A90" i="34" s="1"/>
  <c r="A91" i="34" s="1"/>
  <c r="A92" i="34" s="1"/>
  <c r="A93" i="34" s="1"/>
  <c r="A94" i="34" s="1"/>
  <c r="A95" i="34" s="1"/>
  <c r="A96" i="34" s="1"/>
  <c r="A97" i="34" s="1"/>
  <c r="A98" i="34" s="1"/>
  <c r="A99" i="34" s="1"/>
  <c r="A100" i="34" s="1"/>
  <c r="A101" i="34" s="1"/>
  <c r="A102" i="34" s="1"/>
  <c r="A103" i="34" s="1"/>
  <c r="A104" i="34" s="1"/>
  <c r="A105" i="34" s="1"/>
  <c r="A106" i="34" s="1"/>
  <c r="A107" i="34" s="1"/>
  <c r="A108" i="34" s="1"/>
  <c r="A109" i="34" s="1"/>
  <c r="A110" i="34" s="1"/>
  <c r="A111" i="34" s="1"/>
  <c r="A112" i="34" s="1"/>
  <c r="A113" i="34" s="1"/>
  <c r="A114" i="34" s="1"/>
  <c r="A115" i="34" s="1"/>
  <c r="A116" i="34" s="1"/>
  <c r="A117" i="34" s="1"/>
  <c r="A118" i="34" s="1"/>
  <c r="A119" i="34" s="1"/>
  <c r="A120" i="34" s="1"/>
  <c r="A121" i="34" s="1"/>
  <c r="A122" i="34" s="1"/>
  <c r="A123" i="34" s="1"/>
  <c r="A124" i="34" s="1"/>
  <c r="A125" i="34" s="1"/>
  <c r="A126" i="34" s="1"/>
  <c r="A127" i="34" s="1"/>
  <c r="A128" i="34" s="1"/>
  <c r="A129" i="34" s="1"/>
  <c r="A130" i="34" s="1"/>
  <c r="A131" i="34" s="1"/>
  <c r="A132" i="34" s="1"/>
  <c r="A133" i="34" s="1"/>
  <c r="A134" i="34" s="1"/>
  <c r="A135" i="34" s="1"/>
  <c r="A136" i="34" s="1"/>
  <c r="A137" i="34" s="1"/>
  <c r="A138" i="34" s="1"/>
  <c r="A139" i="34" s="1"/>
  <c r="A140" i="34" s="1"/>
  <c r="A141" i="34" s="1"/>
  <c r="A142" i="34" s="1"/>
  <c r="A143" i="34" s="1"/>
  <c r="A144" i="34" s="1"/>
  <c r="A145" i="34" s="1"/>
  <c r="A146" i="34" s="1"/>
  <c r="A147" i="34" s="1"/>
  <c r="A148" i="34" s="1"/>
  <c r="A149" i="34" s="1"/>
  <c r="A150" i="34" s="1"/>
  <c r="A151" i="34" s="1"/>
  <c r="A152" i="34" s="1"/>
  <c r="A153" i="34" s="1"/>
  <c r="A154" i="34" s="1"/>
  <c r="A155" i="34" s="1"/>
  <c r="A156" i="34" s="1"/>
  <c r="A3" i="34"/>
  <c r="A2" i="34"/>
  <c r="A4" i="33"/>
  <c r="A5" i="33" s="1"/>
  <c r="A6" i="33" s="1"/>
  <c r="A7" i="33" s="1"/>
  <c r="A8" i="33" s="1"/>
  <c r="A9" i="33" s="1"/>
  <c r="A10" i="33" s="1"/>
  <c r="A11" i="33" s="1"/>
  <c r="A12" i="33" s="1"/>
  <c r="A13" i="33" s="1"/>
  <c r="A14" i="33" s="1"/>
  <c r="A15" i="33" s="1"/>
  <c r="A16" i="33" s="1"/>
  <c r="A17" i="33" s="1"/>
  <c r="A18" i="33" s="1"/>
  <c r="A19" i="33" s="1"/>
  <c r="A20" i="33" s="1"/>
  <c r="A21" i="33" s="1"/>
  <c r="A22" i="33" s="1"/>
  <c r="A23" i="33" s="1"/>
  <c r="A24" i="33" s="1"/>
  <c r="A25" i="33" s="1"/>
  <c r="A26" i="33" s="1"/>
  <c r="A27" i="33" s="1"/>
  <c r="A28" i="33" s="1"/>
  <c r="A29" i="33" s="1"/>
  <c r="A30" i="33" s="1"/>
  <c r="A31" i="33" s="1"/>
  <c r="A32" i="33" s="1"/>
  <c r="A33" i="33" s="1"/>
  <c r="A34" i="33" s="1"/>
  <c r="A35" i="33" s="1"/>
  <c r="A36" i="33" s="1"/>
  <c r="A37" i="33" s="1"/>
  <c r="A38" i="33" s="1"/>
  <c r="A39" i="33" s="1"/>
  <c r="A40" i="33" s="1"/>
  <c r="A41" i="33" s="1"/>
  <c r="A42" i="33" s="1"/>
  <c r="A43" i="33" s="1"/>
  <c r="A44" i="33" s="1"/>
  <c r="A45" i="33" s="1"/>
  <c r="A46" i="33" s="1"/>
  <c r="A47" i="33" s="1"/>
  <c r="A48" i="33" s="1"/>
  <c r="A49" i="33" s="1"/>
  <c r="A50" i="33" s="1"/>
  <c r="A51" i="33" s="1"/>
  <c r="A52" i="33" s="1"/>
  <c r="A53" i="33" s="1"/>
  <c r="A54" i="33" s="1"/>
  <c r="A55" i="33" s="1"/>
  <c r="A56" i="33" s="1"/>
  <c r="A57" i="33" s="1"/>
  <c r="A58" i="33" s="1"/>
  <c r="A59" i="33" s="1"/>
  <c r="A60" i="33" s="1"/>
  <c r="A61" i="33" s="1"/>
  <c r="A62" i="33" s="1"/>
  <c r="A63" i="33" s="1"/>
  <c r="A64" i="33" s="1"/>
  <c r="A65" i="33" s="1"/>
  <c r="A66" i="33" s="1"/>
  <c r="A67" i="33" s="1"/>
  <c r="A68" i="33" s="1"/>
  <c r="A69" i="33" s="1"/>
  <c r="A70" i="33" s="1"/>
  <c r="A71" i="33" s="1"/>
  <c r="A72" i="33" s="1"/>
  <c r="A73" i="33" s="1"/>
  <c r="A74" i="33" s="1"/>
  <c r="A75" i="33" s="1"/>
  <c r="A76" i="33" s="1"/>
  <c r="A77" i="33" s="1"/>
  <c r="A78" i="33" s="1"/>
  <c r="A79" i="33" s="1"/>
  <c r="A80" i="33" s="1"/>
  <c r="A81" i="33" s="1"/>
  <c r="A82" i="33" s="1"/>
  <c r="A83" i="33" s="1"/>
  <c r="A84" i="33" s="1"/>
  <c r="A85" i="33" s="1"/>
  <c r="A86" i="33" s="1"/>
  <c r="A87" i="33" s="1"/>
  <c r="A88" i="33" s="1"/>
  <c r="A89" i="33" s="1"/>
  <c r="A90" i="33" s="1"/>
  <c r="A91" i="33" s="1"/>
  <c r="A92" i="33" s="1"/>
  <c r="A93" i="33" s="1"/>
  <c r="A94" i="33" s="1"/>
  <c r="A95" i="33" s="1"/>
  <c r="A96" i="33" s="1"/>
  <c r="A97" i="33" s="1"/>
  <c r="A98" i="33" s="1"/>
  <c r="A99" i="33" s="1"/>
  <c r="A100" i="33" s="1"/>
  <c r="A101" i="33" s="1"/>
  <c r="A102" i="33" s="1"/>
  <c r="A103" i="33" s="1"/>
  <c r="A104" i="33" s="1"/>
  <c r="A105" i="33" s="1"/>
  <c r="A106" i="33" s="1"/>
  <c r="A107" i="33" s="1"/>
  <c r="A108" i="33" s="1"/>
  <c r="A109" i="33" s="1"/>
  <c r="A110" i="33" s="1"/>
  <c r="A111" i="33" s="1"/>
  <c r="A112" i="33" s="1"/>
  <c r="A113" i="33" s="1"/>
  <c r="A114" i="33" s="1"/>
  <c r="A115" i="33" s="1"/>
  <c r="A116" i="33" s="1"/>
  <c r="A117" i="33" s="1"/>
  <c r="A118" i="33" s="1"/>
  <c r="A119" i="33" s="1"/>
  <c r="A120" i="33" s="1"/>
  <c r="A121" i="33" s="1"/>
  <c r="A122" i="33" s="1"/>
  <c r="A123" i="33" s="1"/>
  <c r="A124" i="33" s="1"/>
  <c r="A125" i="33" s="1"/>
  <c r="A126" i="33" s="1"/>
  <c r="A127" i="33" s="1"/>
  <c r="A128" i="33" s="1"/>
  <c r="A129" i="33" s="1"/>
  <c r="A130" i="33" s="1"/>
  <c r="A131" i="33" s="1"/>
  <c r="A132" i="33" s="1"/>
  <c r="A133" i="33" s="1"/>
  <c r="A134" i="33" s="1"/>
  <c r="A135" i="33" s="1"/>
  <c r="A136" i="33" s="1"/>
  <c r="A137" i="33" s="1"/>
  <c r="A138" i="33" s="1"/>
  <c r="A139" i="33" s="1"/>
  <c r="A140" i="33" s="1"/>
  <c r="A141" i="33" s="1"/>
  <c r="A142" i="33" s="1"/>
  <c r="A143" i="33" s="1"/>
  <c r="A144" i="33" s="1"/>
  <c r="A145" i="33" s="1"/>
  <c r="A146" i="33" s="1"/>
  <c r="A147" i="33" s="1"/>
  <c r="A148" i="33" s="1"/>
  <c r="A149" i="33" s="1"/>
  <c r="A150" i="33" s="1"/>
  <c r="A151" i="33" s="1"/>
  <c r="A152" i="33" s="1"/>
  <c r="A153" i="33" s="1"/>
  <c r="A154" i="33" s="1"/>
  <c r="A155" i="33" s="1"/>
  <c r="A156" i="33" s="1"/>
  <c r="A3" i="33"/>
  <c r="A2" i="33"/>
  <c r="A4" i="32"/>
  <c r="A5" i="32"/>
  <c r="A6" i="32"/>
  <c r="A7" i="32" s="1"/>
  <c r="A8" i="32" s="1"/>
  <c r="A9" i="32" s="1"/>
  <c r="A10" i="32" s="1"/>
  <c r="A11" i="32" s="1"/>
  <c r="A12" i="32" s="1"/>
  <c r="A13" i="32" s="1"/>
  <c r="A14" i="32" s="1"/>
  <c r="A15" i="32" s="1"/>
  <c r="A16" i="32" s="1"/>
  <c r="A17" i="32" s="1"/>
  <c r="A18" i="32" s="1"/>
  <c r="A19" i="32" s="1"/>
  <c r="A20" i="32" s="1"/>
  <c r="A21" i="32" s="1"/>
  <c r="A22" i="32" s="1"/>
  <c r="A23" i="32" s="1"/>
  <c r="A24" i="32" s="1"/>
  <c r="A25" i="32" s="1"/>
  <c r="A26" i="32" s="1"/>
  <c r="A27" i="32" s="1"/>
  <c r="A28" i="32" s="1"/>
  <c r="A29" i="32" s="1"/>
  <c r="A30" i="32" s="1"/>
  <c r="A31" i="32" s="1"/>
  <c r="A32" i="32" s="1"/>
  <c r="A33" i="32" s="1"/>
  <c r="A34" i="32" s="1"/>
  <c r="A35" i="32" s="1"/>
  <c r="A36" i="32" s="1"/>
  <c r="A37" i="32" s="1"/>
  <c r="A38" i="32" s="1"/>
  <c r="A39" i="32" s="1"/>
  <c r="A40" i="32" s="1"/>
  <c r="A41" i="32" s="1"/>
  <c r="A42" i="32" s="1"/>
  <c r="A43" i="32" s="1"/>
  <c r="A44" i="32" s="1"/>
  <c r="A45" i="32" s="1"/>
  <c r="A46" i="32" s="1"/>
  <c r="A47" i="32" s="1"/>
  <c r="A48" i="32" s="1"/>
  <c r="A49" i="32" s="1"/>
  <c r="A50" i="32" s="1"/>
  <c r="A51" i="32" s="1"/>
  <c r="A52" i="32" s="1"/>
  <c r="A53" i="32" s="1"/>
  <c r="A54" i="32" s="1"/>
  <c r="A55" i="32" s="1"/>
  <c r="A56" i="32" s="1"/>
  <c r="A57" i="32" s="1"/>
  <c r="A58" i="32" s="1"/>
  <c r="A59" i="32" s="1"/>
  <c r="A60" i="32" s="1"/>
  <c r="A61" i="32" s="1"/>
  <c r="A62" i="32" s="1"/>
  <c r="A63" i="32" s="1"/>
  <c r="A64" i="32" s="1"/>
  <c r="A65" i="32" s="1"/>
  <c r="A66" i="32" s="1"/>
  <c r="A67" i="32" s="1"/>
  <c r="A68" i="32" s="1"/>
  <c r="A69" i="32" s="1"/>
  <c r="A70" i="32" s="1"/>
  <c r="A71" i="32" s="1"/>
  <c r="A72" i="32" s="1"/>
  <c r="A73" i="32" s="1"/>
  <c r="A74" i="32" s="1"/>
  <c r="A75" i="32" s="1"/>
  <c r="A76" i="32" s="1"/>
  <c r="A77" i="32" s="1"/>
  <c r="A78" i="32" s="1"/>
  <c r="A79" i="32" s="1"/>
  <c r="A80" i="32" s="1"/>
  <c r="A81" i="32" s="1"/>
  <c r="A82" i="32" s="1"/>
  <c r="A83" i="32" s="1"/>
  <c r="A84" i="32" s="1"/>
  <c r="A85" i="32" s="1"/>
  <c r="A86" i="32" s="1"/>
  <c r="A87" i="32" s="1"/>
  <c r="A88" i="32" s="1"/>
  <c r="A89" i="32" s="1"/>
  <c r="A90" i="32" s="1"/>
  <c r="A91" i="32" s="1"/>
  <c r="A92" i="32" s="1"/>
  <c r="A93" i="32" s="1"/>
  <c r="A94" i="32" s="1"/>
  <c r="A95" i="32" s="1"/>
  <c r="A96" i="32" s="1"/>
  <c r="A97" i="32" s="1"/>
  <c r="A98" i="32" s="1"/>
  <c r="A99" i="32" s="1"/>
  <c r="A100" i="32" s="1"/>
  <c r="A101" i="32" s="1"/>
  <c r="A102" i="32" s="1"/>
  <c r="A103" i="32" s="1"/>
  <c r="A104" i="32" s="1"/>
  <c r="A105" i="32" s="1"/>
  <c r="A106" i="32" s="1"/>
  <c r="A107" i="32" s="1"/>
  <c r="A108" i="32" s="1"/>
  <c r="A109" i="32" s="1"/>
  <c r="A110" i="32" s="1"/>
  <c r="A111" i="32" s="1"/>
  <c r="A112" i="32" s="1"/>
  <c r="A113" i="32" s="1"/>
  <c r="A114" i="32" s="1"/>
  <c r="A115" i="32" s="1"/>
  <c r="A116" i="32" s="1"/>
  <c r="A117" i="32" s="1"/>
  <c r="A118" i="32" s="1"/>
  <c r="A119" i="32" s="1"/>
  <c r="A120" i="32" s="1"/>
  <c r="A121" i="32" s="1"/>
  <c r="A122" i="32" s="1"/>
  <c r="A123" i="32" s="1"/>
  <c r="A124" i="32" s="1"/>
  <c r="A125" i="32" s="1"/>
  <c r="A126" i="32" s="1"/>
  <c r="A127" i="32" s="1"/>
  <c r="A128" i="32" s="1"/>
  <c r="A129" i="32" s="1"/>
  <c r="A130" i="32" s="1"/>
  <c r="A131" i="32" s="1"/>
  <c r="A132" i="32" s="1"/>
  <c r="A133" i="32" s="1"/>
  <c r="A134" i="32" s="1"/>
  <c r="A135" i="32" s="1"/>
  <c r="A136" i="32" s="1"/>
  <c r="A137" i="32" s="1"/>
  <c r="A138" i="32" s="1"/>
  <c r="A139" i="32" s="1"/>
  <c r="A140" i="32" s="1"/>
  <c r="A141" i="32" s="1"/>
  <c r="A142" i="32" s="1"/>
  <c r="A143" i="32" s="1"/>
  <c r="A144" i="32" s="1"/>
  <c r="A145" i="32" s="1"/>
  <c r="A146" i="32" s="1"/>
  <c r="A147" i="32" s="1"/>
  <c r="A148" i="32" s="1"/>
  <c r="A149" i="32" s="1"/>
  <c r="A150" i="32" s="1"/>
  <c r="A151" i="32" s="1"/>
  <c r="A152" i="32" s="1"/>
  <c r="A153" i="32" s="1"/>
  <c r="A154" i="32" s="1"/>
  <c r="A155" i="32" s="1"/>
  <c r="A156" i="32" s="1"/>
  <c r="A3" i="32"/>
  <c r="A2" i="32"/>
  <c r="A4" i="31"/>
  <c r="A5" i="31" s="1"/>
  <c r="A6" i="31" s="1"/>
  <c r="A7" i="31" s="1"/>
  <c r="A8" i="31" s="1"/>
  <c r="A9" i="31" s="1"/>
  <c r="A10" i="31" s="1"/>
  <c r="A11" i="31" s="1"/>
  <c r="A12" i="31" s="1"/>
  <c r="A13" i="31" s="1"/>
  <c r="A14" i="31" s="1"/>
  <c r="A15" i="31" s="1"/>
  <c r="A16" i="31" s="1"/>
  <c r="A17" i="31" s="1"/>
  <c r="A18" i="31" s="1"/>
  <c r="A19" i="31" s="1"/>
  <c r="A20" i="31" s="1"/>
  <c r="A21" i="31" s="1"/>
  <c r="A22" i="31" s="1"/>
  <c r="A23" i="31" s="1"/>
  <c r="A24" i="31" s="1"/>
  <c r="A25" i="31" s="1"/>
  <c r="A26" i="31" s="1"/>
  <c r="A27" i="31" s="1"/>
  <c r="A28" i="31" s="1"/>
  <c r="A29" i="31" s="1"/>
  <c r="A30" i="31" s="1"/>
  <c r="A31" i="31" s="1"/>
  <c r="A32" i="31" s="1"/>
  <c r="A33" i="31" s="1"/>
  <c r="A34" i="31" s="1"/>
  <c r="A35" i="31" s="1"/>
  <c r="A36" i="31" s="1"/>
  <c r="A37" i="31" s="1"/>
  <c r="A38" i="31" s="1"/>
  <c r="A39" i="31" s="1"/>
  <c r="A40" i="31" s="1"/>
  <c r="A41" i="31" s="1"/>
  <c r="A42" i="31" s="1"/>
  <c r="A43" i="31" s="1"/>
  <c r="A44" i="31" s="1"/>
  <c r="A45" i="31" s="1"/>
  <c r="A46" i="31" s="1"/>
  <c r="A47" i="31" s="1"/>
  <c r="A48" i="31" s="1"/>
  <c r="A49" i="31" s="1"/>
  <c r="A50" i="31" s="1"/>
  <c r="A51" i="31" s="1"/>
  <c r="A52" i="31" s="1"/>
  <c r="A53" i="31" s="1"/>
  <c r="A54" i="31" s="1"/>
  <c r="A55" i="31" s="1"/>
  <c r="A56" i="31" s="1"/>
  <c r="A57" i="31" s="1"/>
  <c r="A58" i="31" s="1"/>
  <c r="A59" i="31" s="1"/>
  <c r="A60" i="31" s="1"/>
  <c r="A61" i="31" s="1"/>
  <c r="A62" i="31" s="1"/>
  <c r="A63" i="31" s="1"/>
  <c r="A64" i="31" s="1"/>
  <c r="A65" i="31" s="1"/>
  <c r="A66" i="31" s="1"/>
  <c r="A67" i="31" s="1"/>
  <c r="A68" i="31" s="1"/>
  <c r="A69" i="31" s="1"/>
  <c r="A70" i="31" s="1"/>
  <c r="A71" i="31" s="1"/>
  <c r="A72" i="31" s="1"/>
  <c r="A73" i="31" s="1"/>
  <c r="A74" i="31" s="1"/>
  <c r="A75" i="31" s="1"/>
  <c r="A76" i="31" s="1"/>
  <c r="A77" i="31" s="1"/>
  <c r="A78" i="31" s="1"/>
  <c r="A79" i="31" s="1"/>
  <c r="A80" i="31" s="1"/>
  <c r="A81" i="31" s="1"/>
  <c r="A82" i="31" s="1"/>
  <c r="A83" i="31" s="1"/>
  <c r="A84" i="31" s="1"/>
  <c r="A85" i="31" s="1"/>
  <c r="A86" i="31" s="1"/>
  <c r="A87" i="31" s="1"/>
  <c r="A88" i="31" s="1"/>
  <c r="A89" i="31" s="1"/>
  <c r="A90" i="31" s="1"/>
  <c r="A91" i="31" s="1"/>
  <c r="A92" i="31" s="1"/>
  <c r="A93" i="31" s="1"/>
  <c r="A94" i="31" s="1"/>
  <c r="A95" i="31" s="1"/>
  <c r="A96" i="31" s="1"/>
  <c r="A97" i="31" s="1"/>
  <c r="A98" i="31" s="1"/>
  <c r="A99" i="31" s="1"/>
  <c r="A100" i="31" s="1"/>
  <c r="A101" i="31" s="1"/>
  <c r="A102" i="31" s="1"/>
  <c r="A103" i="31" s="1"/>
  <c r="A104" i="31" s="1"/>
  <c r="A105" i="31" s="1"/>
  <c r="A106" i="31" s="1"/>
  <c r="A107" i="31" s="1"/>
  <c r="A108" i="31" s="1"/>
  <c r="A109" i="31" s="1"/>
  <c r="A110" i="31" s="1"/>
  <c r="A111" i="31" s="1"/>
  <c r="A112" i="31" s="1"/>
  <c r="A113" i="31" s="1"/>
  <c r="A114" i="31" s="1"/>
  <c r="A115" i="31" s="1"/>
  <c r="A116" i="31" s="1"/>
  <c r="A117" i="31" s="1"/>
  <c r="A118" i="31" s="1"/>
  <c r="A119" i="31" s="1"/>
  <c r="A120" i="31" s="1"/>
  <c r="A121" i="31" s="1"/>
  <c r="A122" i="31" s="1"/>
  <c r="A123" i="31" s="1"/>
  <c r="A124" i="31" s="1"/>
  <c r="A125" i="31" s="1"/>
  <c r="A126" i="31" s="1"/>
  <c r="A127" i="31" s="1"/>
  <c r="A128" i="31" s="1"/>
  <c r="A129" i="31" s="1"/>
  <c r="A130" i="31" s="1"/>
  <c r="A131" i="31" s="1"/>
  <c r="A132" i="31" s="1"/>
  <c r="A133" i="31" s="1"/>
  <c r="A134" i="31" s="1"/>
  <c r="A135" i="31" s="1"/>
  <c r="A136" i="31" s="1"/>
  <c r="A137" i="31" s="1"/>
  <c r="A138" i="31" s="1"/>
  <c r="A139" i="31" s="1"/>
  <c r="A140" i="31" s="1"/>
  <c r="A141" i="31" s="1"/>
  <c r="A142" i="31" s="1"/>
  <c r="A143" i="31" s="1"/>
  <c r="A144" i="31" s="1"/>
  <c r="A145" i="31" s="1"/>
  <c r="A146" i="31" s="1"/>
  <c r="A147" i="31" s="1"/>
  <c r="A148" i="31" s="1"/>
  <c r="A149" i="31" s="1"/>
  <c r="A150" i="31" s="1"/>
  <c r="A151" i="31" s="1"/>
  <c r="A152" i="31" s="1"/>
  <c r="A153" i="31" s="1"/>
  <c r="A154" i="31" s="1"/>
  <c r="A155" i="31" s="1"/>
  <c r="A156" i="31" s="1"/>
  <c r="A3" i="31"/>
  <c r="A2" i="31"/>
  <c r="A4" i="30"/>
  <c r="A5" i="30"/>
  <c r="A6" i="30"/>
  <c r="A7" i="30"/>
  <c r="A8" i="30"/>
  <c r="A9" i="30"/>
  <c r="A10" i="30"/>
  <c r="A11" i="30"/>
  <c r="A12" i="30"/>
  <c r="A13" i="30"/>
  <c r="A14" i="30"/>
  <c r="A15" i="30"/>
  <c r="A16" i="30"/>
  <c r="A17" i="30"/>
  <c r="A18" i="30"/>
  <c r="A19" i="30"/>
  <c r="A20" i="30"/>
  <c r="A21" i="30"/>
  <c r="A22" i="30"/>
  <c r="A23" i="30"/>
  <c r="A24" i="30" s="1"/>
  <c r="A25" i="30" s="1"/>
  <c r="A26" i="30" s="1"/>
  <c r="A27" i="30" s="1"/>
  <c r="A28" i="30" s="1"/>
  <c r="A29" i="30" s="1"/>
  <c r="A30" i="30" s="1"/>
  <c r="A31" i="30" s="1"/>
  <c r="A32" i="30" s="1"/>
  <c r="A33" i="30" s="1"/>
  <c r="A34" i="30" s="1"/>
  <c r="A35" i="30" s="1"/>
  <c r="A36" i="30" s="1"/>
  <c r="A37" i="30" s="1"/>
  <c r="A38" i="30" s="1"/>
  <c r="A39" i="30" s="1"/>
  <c r="A40" i="30" s="1"/>
  <c r="A41" i="30" s="1"/>
  <c r="A42" i="30" s="1"/>
  <c r="A43" i="30" s="1"/>
  <c r="A44" i="30" s="1"/>
  <c r="A45" i="30" s="1"/>
  <c r="A46" i="30" s="1"/>
  <c r="A47" i="30" s="1"/>
  <c r="A48" i="30" s="1"/>
  <c r="A49" i="30" s="1"/>
  <c r="A50" i="30" s="1"/>
  <c r="A51" i="30" s="1"/>
  <c r="A52" i="30" s="1"/>
  <c r="A53" i="30" s="1"/>
  <c r="A54" i="30" s="1"/>
  <c r="A55" i="30" s="1"/>
  <c r="A56" i="30" s="1"/>
  <c r="A57" i="30" s="1"/>
  <c r="A58" i="30" s="1"/>
  <c r="A59" i="30" s="1"/>
  <c r="A60" i="30" s="1"/>
  <c r="A61" i="30" s="1"/>
  <c r="A62" i="30" s="1"/>
  <c r="A63" i="30" s="1"/>
  <c r="A64" i="30" s="1"/>
  <c r="A65" i="30" s="1"/>
  <c r="A66" i="30" s="1"/>
  <c r="A67" i="30" s="1"/>
  <c r="A68" i="30" s="1"/>
  <c r="A69" i="30" s="1"/>
  <c r="A70" i="30" s="1"/>
  <c r="A71" i="30" s="1"/>
  <c r="A72" i="30" s="1"/>
  <c r="A73" i="30" s="1"/>
  <c r="A74" i="30" s="1"/>
  <c r="A75" i="30" s="1"/>
  <c r="A76" i="30" s="1"/>
  <c r="A77" i="30" s="1"/>
  <c r="A78" i="30" s="1"/>
  <c r="A79" i="30" s="1"/>
  <c r="A80" i="30" s="1"/>
  <c r="A81" i="30" s="1"/>
  <c r="A82" i="30" s="1"/>
  <c r="A83" i="30" s="1"/>
  <c r="A84" i="30" s="1"/>
  <c r="A85" i="30" s="1"/>
  <c r="A86" i="30" s="1"/>
  <c r="A87" i="30" s="1"/>
  <c r="A88" i="30" s="1"/>
  <c r="A89" i="30" s="1"/>
  <c r="A90" i="30" s="1"/>
  <c r="A91" i="30" s="1"/>
  <c r="A92" i="30" s="1"/>
  <c r="A93" i="30" s="1"/>
  <c r="A94" i="30" s="1"/>
  <c r="A95" i="30" s="1"/>
  <c r="A96" i="30" s="1"/>
  <c r="A97" i="30" s="1"/>
  <c r="A98" i="30" s="1"/>
  <c r="A99" i="30" s="1"/>
  <c r="A100" i="30" s="1"/>
  <c r="A101" i="30" s="1"/>
  <c r="A102" i="30" s="1"/>
  <c r="A103" i="30" s="1"/>
  <c r="A104" i="30" s="1"/>
  <c r="A105" i="30" s="1"/>
  <c r="A106" i="30" s="1"/>
  <c r="A107" i="30" s="1"/>
  <c r="A108" i="30" s="1"/>
  <c r="A109" i="30" s="1"/>
  <c r="A110" i="30" s="1"/>
  <c r="A111" i="30" s="1"/>
  <c r="A112" i="30" s="1"/>
  <c r="A113" i="30" s="1"/>
  <c r="A114" i="30" s="1"/>
  <c r="A115" i="30" s="1"/>
  <c r="A116" i="30" s="1"/>
  <c r="A117" i="30" s="1"/>
  <c r="A118" i="30" s="1"/>
  <c r="A119" i="30" s="1"/>
  <c r="A120" i="30" s="1"/>
  <c r="A121" i="30" s="1"/>
  <c r="A122" i="30" s="1"/>
  <c r="A123" i="30" s="1"/>
  <c r="A124" i="30" s="1"/>
  <c r="A125" i="30" s="1"/>
  <c r="A126" i="30" s="1"/>
  <c r="A127" i="30" s="1"/>
  <c r="A128" i="30" s="1"/>
  <c r="A129" i="30" s="1"/>
  <c r="A130" i="30" s="1"/>
  <c r="A131" i="30" s="1"/>
  <c r="A132" i="30" s="1"/>
  <c r="A133" i="30" s="1"/>
  <c r="A134" i="30" s="1"/>
  <c r="A135" i="30" s="1"/>
  <c r="A136" i="30" s="1"/>
  <c r="A137" i="30" s="1"/>
  <c r="A138" i="30" s="1"/>
  <c r="A139" i="30" s="1"/>
  <c r="A140" i="30" s="1"/>
  <c r="A141" i="30" s="1"/>
  <c r="A142" i="30" s="1"/>
  <c r="A143" i="30" s="1"/>
  <c r="A144" i="30" s="1"/>
  <c r="A145" i="30" s="1"/>
  <c r="A146" i="30" s="1"/>
  <c r="A147" i="30" s="1"/>
  <c r="A148" i="30" s="1"/>
  <c r="A149" i="30" s="1"/>
  <c r="A150" i="30" s="1"/>
  <c r="A151" i="30" s="1"/>
  <c r="A152" i="30" s="1"/>
  <c r="A153" i="30" s="1"/>
  <c r="A154" i="30" s="1"/>
  <c r="A155" i="30" s="1"/>
  <c r="A156" i="30" s="1"/>
  <c r="A3" i="30"/>
  <c r="A2" i="30"/>
  <c r="A4" i="29"/>
  <c r="A5" i="29" s="1"/>
  <c r="A6" i="29" s="1"/>
  <c r="A7" i="29" s="1"/>
  <c r="A8" i="29" s="1"/>
  <c r="A9" i="29" s="1"/>
  <c r="A10" i="29" s="1"/>
  <c r="A11" i="29" s="1"/>
  <c r="A12" i="29" s="1"/>
  <c r="A13" i="29" s="1"/>
  <c r="A14" i="29" s="1"/>
  <c r="A15" i="29" s="1"/>
  <c r="A16" i="29" s="1"/>
  <c r="A17" i="29" s="1"/>
  <c r="A18" i="29" s="1"/>
  <c r="A19" i="29" s="1"/>
  <c r="A20" i="29" s="1"/>
  <c r="A21" i="29" s="1"/>
  <c r="A22" i="29" s="1"/>
  <c r="A23" i="29" s="1"/>
  <c r="A24" i="29" s="1"/>
  <c r="A25" i="29" s="1"/>
  <c r="A26" i="29" s="1"/>
  <c r="A27" i="29" s="1"/>
  <c r="A28" i="29" s="1"/>
  <c r="A29" i="29" s="1"/>
  <c r="A30" i="29" s="1"/>
  <c r="A31" i="29" s="1"/>
  <c r="A32" i="29" s="1"/>
  <c r="A33" i="29" s="1"/>
  <c r="A34" i="29" s="1"/>
  <c r="A35" i="29" s="1"/>
  <c r="A36" i="29" s="1"/>
  <c r="A37" i="29" s="1"/>
  <c r="A38" i="29" s="1"/>
  <c r="A39" i="29" s="1"/>
  <c r="A40" i="29" s="1"/>
  <c r="A41" i="29" s="1"/>
  <c r="A42" i="29" s="1"/>
  <c r="A43" i="29" s="1"/>
  <c r="A44" i="29" s="1"/>
  <c r="A45" i="29" s="1"/>
  <c r="A46" i="29" s="1"/>
  <c r="A47" i="29" s="1"/>
  <c r="A48" i="29" s="1"/>
  <c r="A49" i="29" s="1"/>
  <c r="A50" i="29" s="1"/>
  <c r="A51" i="29" s="1"/>
  <c r="A52" i="29" s="1"/>
  <c r="A53" i="29" s="1"/>
  <c r="A54" i="29" s="1"/>
  <c r="A55" i="29" s="1"/>
  <c r="A56" i="29" s="1"/>
  <c r="A57" i="29" s="1"/>
  <c r="A58" i="29" s="1"/>
  <c r="A59" i="29" s="1"/>
  <c r="A60" i="29" s="1"/>
  <c r="A61" i="29" s="1"/>
  <c r="A62" i="29" s="1"/>
  <c r="A63" i="29" s="1"/>
  <c r="A64" i="29" s="1"/>
  <c r="A65" i="29" s="1"/>
  <c r="A66" i="29" s="1"/>
  <c r="A67" i="29" s="1"/>
  <c r="A68" i="29" s="1"/>
  <c r="A69" i="29" s="1"/>
  <c r="A70" i="29" s="1"/>
  <c r="A71" i="29" s="1"/>
  <c r="A72" i="29" s="1"/>
  <c r="A73" i="29" s="1"/>
  <c r="A74" i="29" s="1"/>
  <c r="A75" i="29" s="1"/>
  <c r="A76" i="29" s="1"/>
  <c r="A77" i="29" s="1"/>
  <c r="A78" i="29" s="1"/>
  <c r="A79" i="29" s="1"/>
  <c r="A80" i="29" s="1"/>
  <c r="A81" i="29" s="1"/>
  <c r="A82" i="29" s="1"/>
  <c r="A83" i="29" s="1"/>
  <c r="A84" i="29" s="1"/>
  <c r="A85" i="29" s="1"/>
  <c r="A86" i="29" s="1"/>
  <c r="A87" i="29" s="1"/>
  <c r="A88" i="29" s="1"/>
  <c r="A89" i="29" s="1"/>
  <c r="A90" i="29" s="1"/>
  <c r="A91" i="29" s="1"/>
  <c r="A92" i="29" s="1"/>
  <c r="A93" i="29" s="1"/>
  <c r="A94" i="29" s="1"/>
  <c r="A95" i="29" s="1"/>
  <c r="A96" i="29" s="1"/>
  <c r="A97" i="29" s="1"/>
  <c r="A98" i="29" s="1"/>
  <c r="A99" i="29" s="1"/>
  <c r="A100" i="29" s="1"/>
  <c r="A101" i="29" s="1"/>
  <c r="A102" i="29" s="1"/>
  <c r="A103" i="29" s="1"/>
  <c r="A104" i="29" s="1"/>
  <c r="A105" i="29" s="1"/>
  <c r="A106" i="29" s="1"/>
  <c r="A107" i="29" s="1"/>
  <c r="A108" i="29" s="1"/>
  <c r="A109" i="29" s="1"/>
  <c r="A110" i="29" s="1"/>
  <c r="A111" i="29" s="1"/>
  <c r="A112" i="29" s="1"/>
  <c r="A113" i="29" s="1"/>
  <c r="A114" i="29" s="1"/>
  <c r="A115" i="29" s="1"/>
  <c r="A116" i="29" s="1"/>
  <c r="A117" i="29" s="1"/>
  <c r="A118" i="29" s="1"/>
  <c r="A119" i="29" s="1"/>
  <c r="A120" i="29" s="1"/>
  <c r="A121" i="29" s="1"/>
  <c r="A122" i="29" s="1"/>
  <c r="A123" i="29" s="1"/>
  <c r="A124" i="29" s="1"/>
  <c r="A125" i="29" s="1"/>
  <c r="A126" i="29" s="1"/>
  <c r="A127" i="29" s="1"/>
  <c r="A128" i="29" s="1"/>
  <c r="A129" i="29" s="1"/>
  <c r="A130" i="29" s="1"/>
  <c r="A131" i="29" s="1"/>
  <c r="A132" i="29" s="1"/>
  <c r="A133" i="29" s="1"/>
  <c r="A134" i="29" s="1"/>
  <c r="A135" i="29" s="1"/>
  <c r="A136" i="29" s="1"/>
  <c r="A137" i="29" s="1"/>
  <c r="A138" i="29" s="1"/>
  <c r="A139" i="29" s="1"/>
  <c r="A140" i="29" s="1"/>
  <c r="A141" i="29" s="1"/>
  <c r="A142" i="29" s="1"/>
  <c r="A143" i="29" s="1"/>
  <c r="A144" i="29" s="1"/>
  <c r="A145" i="29" s="1"/>
  <c r="A146" i="29" s="1"/>
  <c r="A147" i="29" s="1"/>
  <c r="A148" i="29" s="1"/>
  <c r="A149" i="29" s="1"/>
  <c r="A150" i="29" s="1"/>
  <c r="A151" i="29" s="1"/>
  <c r="A152" i="29" s="1"/>
  <c r="A153" i="29" s="1"/>
  <c r="A154" i="29" s="1"/>
  <c r="A155" i="29" s="1"/>
  <c r="A156" i="29" s="1"/>
  <c r="A3" i="29"/>
  <c r="A2" i="29"/>
  <c r="A4" i="28"/>
  <c r="A5" i="28"/>
  <c r="A6" i="28"/>
  <c r="A7" i="28"/>
  <c r="A8" i="28"/>
  <c r="A9" i="28"/>
  <c r="A10" i="28"/>
  <c r="A11" i="28" s="1"/>
  <c r="A12" i="28" s="1"/>
  <c r="A13" i="28" s="1"/>
  <c r="A14" i="28" s="1"/>
  <c r="A15" i="28" s="1"/>
  <c r="A16" i="28" s="1"/>
  <c r="A17" i="28" s="1"/>
  <c r="A18" i="28" s="1"/>
  <c r="A19" i="28" s="1"/>
  <c r="A20" i="28" s="1"/>
  <c r="A21" i="28" s="1"/>
  <c r="A22" i="28" s="1"/>
  <c r="A23" i="28" s="1"/>
  <c r="A24" i="28" s="1"/>
  <c r="A25" i="28" s="1"/>
  <c r="A26" i="28" s="1"/>
  <c r="A27" i="28" s="1"/>
  <c r="A28" i="28" s="1"/>
  <c r="A29" i="28" s="1"/>
  <c r="A30" i="28" s="1"/>
  <c r="A31" i="28" s="1"/>
  <c r="A32" i="28" s="1"/>
  <c r="A33" i="28" s="1"/>
  <c r="A34" i="28" s="1"/>
  <c r="A35" i="28" s="1"/>
  <c r="A36" i="28" s="1"/>
  <c r="A37" i="28" s="1"/>
  <c r="A38" i="28" s="1"/>
  <c r="A39" i="28" s="1"/>
  <c r="A40" i="28" s="1"/>
  <c r="A41" i="28" s="1"/>
  <c r="A42" i="28" s="1"/>
  <c r="A43" i="28" s="1"/>
  <c r="A44" i="28" s="1"/>
  <c r="A45" i="28" s="1"/>
  <c r="A46" i="28" s="1"/>
  <c r="A47" i="28" s="1"/>
  <c r="A48" i="28" s="1"/>
  <c r="A49" i="28" s="1"/>
  <c r="A50" i="28" s="1"/>
  <c r="A51" i="28" s="1"/>
  <c r="A52" i="28" s="1"/>
  <c r="A53" i="28" s="1"/>
  <c r="A54" i="28" s="1"/>
  <c r="A55" i="28" s="1"/>
  <c r="A56" i="28" s="1"/>
  <c r="A57" i="28" s="1"/>
  <c r="A58" i="28" s="1"/>
  <c r="A59" i="28" s="1"/>
  <c r="A60" i="28" s="1"/>
  <c r="A61" i="28" s="1"/>
  <c r="A62" i="28" s="1"/>
  <c r="A63" i="28" s="1"/>
  <c r="A64" i="28" s="1"/>
  <c r="A65" i="28" s="1"/>
  <c r="A66" i="28" s="1"/>
  <c r="A67" i="28" s="1"/>
  <c r="A68" i="28" s="1"/>
  <c r="A69" i="28" s="1"/>
  <c r="A70" i="28" s="1"/>
  <c r="A71" i="28" s="1"/>
  <c r="A72" i="28" s="1"/>
  <c r="A73" i="28" s="1"/>
  <c r="A74" i="28" s="1"/>
  <c r="A75" i="28" s="1"/>
  <c r="A76" i="28" s="1"/>
  <c r="A77" i="28" s="1"/>
  <c r="A78" i="28" s="1"/>
  <c r="A79" i="28" s="1"/>
  <c r="A80" i="28" s="1"/>
  <c r="A81" i="28" s="1"/>
  <c r="A82" i="28" s="1"/>
  <c r="A83" i="28" s="1"/>
  <c r="A84" i="28" s="1"/>
  <c r="A85" i="28" s="1"/>
  <c r="A86" i="28" s="1"/>
  <c r="A87" i="28" s="1"/>
  <c r="A88" i="28" s="1"/>
  <c r="A89" i="28" s="1"/>
  <c r="A90" i="28" s="1"/>
  <c r="A91" i="28" s="1"/>
  <c r="A92" i="28" s="1"/>
  <c r="A93" i="28" s="1"/>
  <c r="A94" i="28" s="1"/>
  <c r="A95" i="28" s="1"/>
  <c r="A96" i="28" s="1"/>
  <c r="A97" i="28" s="1"/>
  <c r="A98" i="28" s="1"/>
  <c r="A99" i="28" s="1"/>
  <c r="A100" i="28" s="1"/>
  <c r="A101" i="28" s="1"/>
  <c r="A102" i="28" s="1"/>
  <c r="A103" i="28" s="1"/>
  <c r="A104" i="28" s="1"/>
  <c r="A105" i="28" s="1"/>
  <c r="A106" i="28" s="1"/>
  <c r="A107" i="28" s="1"/>
  <c r="A108" i="28" s="1"/>
  <c r="A109" i="28" s="1"/>
  <c r="A110" i="28" s="1"/>
  <c r="A111" i="28" s="1"/>
  <c r="A112" i="28" s="1"/>
  <c r="A113" i="28" s="1"/>
  <c r="A114" i="28" s="1"/>
  <c r="A115" i="28" s="1"/>
  <c r="A116" i="28" s="1"/>
  <c r="A117" i="28" s="1"/>
  <c r="A118" i="28" s="1"/>
  <c r="A119" i="28" s="1"/>
  <c r="A120" i="28" s="1"/>
  <c r="A121" i="28" s="1"/>
  <c r="A122" i="28" s="1"/>
  <c r="A123" i="28" s="1"/>
  <c r="A124" i="28" s="1"/>
  <c r="A125" i="28" s="1"/>
  <c r="A126" i="28" s="1"/>
  <c r="A127" i="28" s="1"/>
  <c r="A128" i="28" s="1"/>
  <c r="A129" i="28" s="1"/>
  <c r="A130" i="28" s="1"/>
  <c r="A131" i="28" s="1"/>
  <c r="A132" i="28" s="1"/>
  <c r="A133" i="28" s="1"/>
  <c r="A134" i="28" s="1"/>
  <c r="A135" i="28" s="1"/>
  <c r="A136" i="28" s="1"/>
  <c r="A137" i="28" s="1"/>
  <c r="A138" i="28" s="1"/>
  <c r="A139" i="28" s="1"/>
  <c r="A140" i="28" s="1"/>
  <c r="A141" i="28" s="1"/>
  <c r="A142" i="28" s="1"/>
  <c r="A143" i="28" s="1"/>
  <c r="A144" i="28" s="1"/>
  <c r="A145" i="28" s="1"/>
  <c r="A146" i="28" s="1"/>
  <c r="A147" i="28" s="1"/>
  <c r="A148" i="28" s="1"/>
  <c r="A149" i="28" s="1"/>
  <c r="A150" i="28" s="1"/>
  <c r="A151" i="28" s="1"/>
  <c r="A152" i="28" s="1"/>
  <c r="A153" i="28" s="1"/>
  <c r="A154" i="28" s="1"/>
  <c r="A155" i="28" s="1"/>
  <c r="A156" i="28" s="1"/>
  <c r="A3" i="28"/>
  <c r="A2" i="28"/>
  <c r="A4" i="27"/>
  <c r="A5" i="27" s="1"/>
  <c r="A6" i="27" s="1"/>
  <c r="A7" i="27" s="1"/>
  <c r="A8" i="27" s="1"/>
  <c r="A9" i="27" s="1"/>
  <c r="A10" i="27" s="1"/>
  <c r="A11" i="27" s="1"/>
  <c r="A12" i="27" s="1"/>
  <c r="A13" i="27" s="1"/>
  <c r="A14" i="27" s="1"/>
  <c r="A15" i="27" s="1"/>
  <c r="A16" i="27" s="1"/>
  <c r="A17" i="27" s="1"/>
  <c r="A18" i="27" s="1"/>
  <c r="A19" i="27" s="1"/>
  <c r="A20" i="27" s="1"/>
  <c r="A21" i="27" s="1"/>
  <c r="A22" i="27" s="1"/>
  <c r="A23" i="27" s="1"/>
  <c r="A24" i="27" s="1"/>
  <c r="A25" i="27" s="1"/>
  <c r="A26" i="27" s="1"/>
  <c r="A27" i="27" s="1"/>
  <c r="A28" i="27" s="1"/>
  <c r="A29" i="27" s="1"/>
  <c r="A30" i="27" s="1"/>
  <c r="A31" i="27" s="1"/>
  <c r="A32" i="27" s="1"/>
  <c r="A33" i="27" s="1"/>
  <c r="A34" i="27" s="1"/>
  <c r="A35" i="27" s="1"/>
  <c r="A36" i="27" s="1"/>
  <c r="A37" i="27" s="1"/>
  <c r="A38" i="27" s="1"/>
  <c r="A39" i="27" s="1"/>
  <c r="A40" i="27" s="1"/>
  <c r="A41" i="27" s="1"/>
  <c r="A42" i="27" s="1"/>
  <c r="A43" i="27" s="1"/>
  <c r="A44" i="27" s="1"/>
  <c r="A45" i="27" s="1"/>
  <c r="A46" i="27" s="1"/>
  <c r="A47" i="27" s="1"/>
  <c r="A48" i="27" s="1"/>
  <c r="A49" i="27" s="1"/>
  <c r="A50" i="27" s="1"/>
  <c r="A51" i="27" s="1"/>
  <c r="A52" i="27" s="1"/>
  <c r="A53" i="27" s="1"/>
  <c r="A54" i="27" s="1"/>
  <c r="A55" i="27" s="1"/>
  <c r="A56" i="27" s="1"/>
  <c r="A57" i="27" s="1"/>
  <c r="A58" i="27" s="1"/>
  <c r="A59" i="27" s="1"/>
  <c r="A60" i="27" s="1"/>
  <c r="A61" i="27" s="1"/>
  <c r="A62" i="27" s="1"/>
  <c r="A63" i="27" s="1"/>
  <c r="A64" i="27" s="1"/>
  <c r="A65" i="27" s="1"/>
  <c r="A66" i="27" s="1"/>
  <c r="A67" i="27" s="1"/>
  <c r="A68" i="27" s="1"/>
  <c r="A69" i="27" s="1"/>
  <c r="A70" i="27" s="1"/>
  <c r="A71" i="27" s="1"/>
  <c r="A72" i="27" s="1"/>
  <c r="A73" i="27" s="1"/>
  <c r="A74" i="27" s="1"/>
  <c r="A75" i="27" s="1"/>
  <c r="A76" i="27" s="1"/>
  <c r="A77" i="27" s="1"/>
  <c r="A78" i="27" s="1"/>
  <c r="A79" i="27" s="1"/>
  <c r="A80" i="27" s="1"/>
  <c r="A81" i="27" s="1"/>
  <c r="A82" i="27" s="1"/>
  <c r="A83" i="27" s="1"/>
  <c r="A84" i="27" s="1"/>
  <c r="A85" i="27" s="1"/>
  <c r="A86" i="27" s="1"/>
  <c r="A87" i="27" s="1"/>
  <c r="A88" i="27" s="1"/>
  <c r="A89" i="27" s="1"/>
  <c r="A90" i="27" s="1"/>
  <c r="A91" i="27" s="1"/>
  <c r="A92" i="27" s="1"/>
  <c r="A93" i="27" s="1"/>
  <c r="A94" i="27" s="1"/>
  <c r="A95" i="27" s="1"/>
  <c r="A96" i="27" s="1"/>
  <c r="A97" i="27" s="1"/>
  <c r="A98" i="27" s="1"/>
  <c r="A99" i="27" s="1"/>
  <c r="A100" i="27" s="1"/>
  <c r="A101" i="27" s="1"/>
  <c r="A102" i="27" s="1"/>
  <c r="A103" i="27" s="1"/>
  <c r="A104" i="27" s="1"/>
  <c r="A105" i="27" s="1"/>
  <c r="A106" i="27" s="1"/>
  <c r="A107" i="27" s="1"/>
  <c r="A108" i="27" s="1"/>
  <c r="A109" i="27" s="1"/>
  <c r="A110" i="27" s="1"/>
  <c r="A111" i="27" s="1"/>
  <c r="A112" i="27" s="1"/>
  <c r="A113" i="27" s="1"/>
  <c r="A114" i="27" s="1"/>
  <c r="A115" i="27" s="1"/>
  <c r="A116" i="27" s="1"/>
  <c r="A117" i="27" s="1"/>
  <c r="A118" i="27" s="1"/>
  <c r="A119" i="27" s="1"/>
  <c r="A120" i="27" s="1"/>
  <c r="A121" i="27" s="1"/>
  <c r="A122" i="27" s="1"/>
  <c r="A123" i="27" s="1"/>
  <c r="A124" i="27" s="1"/>
  <c r="A125" i="27" s="1"/>
  <c r="A126" i="27" s="1"/>
  <c r="A127" i="27" s="1"/>
  <c r="A128" i="27" s="1"/>
  <c r="A129" i="27" s="1"/>
  <c r="A130" i="27" s="1"/>
  <c r="A131" i="27" s="1"/>
  <c r="A132" i="27" s="1"/>
  <c r="A133" i="27" s="1"/>
  <c r="A134" i="27" s="1"/>
  <c r="A135" i="27" s="1"/>
  <c r="A136" i="27" s="1"/>
  <c r="A137" i="27" s="1"/>
  <c r="A138" i="27" s="1"/>
  <c r="A139" i="27" s="1"/>
  <c r="A140" i="27" s="1"/>
  <c r="A141" i="27" s="1"/>
  <c r="A142" i="27" s="1"/>
  <c r="A143" i="27" s="1"/>
  <c r="A144" i="27" s="1"/>
  <c r="A145" i="27" s="1"/>
  <c r="A146" i="27" s="1"/>
  <c r="A147" i="27" s="1"/>
  <c r="A148" i="27" s="1"/>
  <c r="A149" i="27" s="1"/>
  <c r="A150" i="27" s="1"/>
  <c r="A151" i="27" s="1"/>
  <c r="A152" i="27" s="1"/>
  <c r="A153" i="27" s="1"/>
  <c r="A154" i="27" s="1"/>
  <c r="A155" i="27" s="1"/>
  <c r="A156" i="27" s="1"/>
  <c r="A3" i="27"/>
  <c r="A2" i="27"/>
  <c r="A4" i="26"/>
  <c r="A5" i="26"/>
  <c r="A6" i="26"/>
  <c r="A7" i="26"/>
  <c r="A8" i="26" s="1"/>
  <c r="A9" i="26" s="1"/>
  <c r="A10" i="26" s="1"/>
  <c r="A11" i="26" s="1"/>
  <c r="A12" i="26" s="1"/>
  <c r="A13" i="26" s="1"/>
  <c r="A14" i="26" s="1"/>
  <c r="A15" i="26" s="1"/>
  <c r="A16" i="26" s="1"/>
  <c r="A17" i="26" s="1"/>
  <c r="A18" i="26" s="1"/>
  <c r="A19" i="26" s="1"/>
  <c r="A20" i="26" s="1"/>
  <c r="A21" i="26" s="1"/>
  <c r="A22" i="26" s="1"/>
  <c r="A23" i="26" s="1"/>
  <c r="A24" i="26" s="1"/>
  <c r="A25" i="26" s="1"/>
  <c r="A26" i="26" s="1"/>
  <c r="A27" i="26" s="1"/>
  <c r="A28" i="26" s="1"/>
  <c r="A29" i="26" s="1"/>
  <c r="A30" i="26" s="1"/>
  <c r="A31" i="26" s="1"/>
  <c r="A32" i="26" s="1"/>
  <c r="A33" i="26" s="1"/>
  <c r="A34" i="26" s="1"/>
  <c r="A35" i="26" s="1"/>
  <c r="A36" i="26" s="1"/>
  <c r="A37" i="26" s="1"/>
  <c r="A38" i="26" s="1"/>
  <c r="A39" i="26" s="1"/>
  <c r="A40" i="26" s="1"/>
  <c r="A41" i="26" s="1"/>
  <c r="A42" i="26" s="1"/>
  <c r="A43" i="26" s="1"/>
  <c r="A44" i="26" s="1"/>
  <c r="A45" i="26" s="1"/>
  <c r="A46" i="26" s="1"/>
  <c r="A47" i="26" s="1"/>
  <c r="A48" i="26" s="1"/>
  <c r="A49" i="26" s="1"/>
  <c r="A50" i="26" s="1"/>
  <c r="A51" i="26" s="1"/>
  <c r="A52" i="26" s="1"/>
  <c r="A53" i="26" s="1"/>
  <c r="A54" i="26" s="1"/>
  <c r="A55" i="26" s="1"/>
  <c r="A56" i="26" s="1"/>
  <c r="A57" i="26" s="1"/>
  <c r="A58" i="26" s="1"/>
  <c r="A59" i="26" s="1"/>
  <c r="A60" i="26" s="1"/>
  <c r="A61" i="26" s="1"/>
  <c r="A62" i="26" s="1"/>
  <c r="A63" i="26" s="1"/>
  <c r="A64" i="26" s="1"/>
  <c r="A65" i="26" s="1"/>
  <c r="A66" i="26" s="1"/>
  <c r="A67" i="26" s="1"/>
  <c r="A68" i="26" s="1"/>
  <c r="A69" i="26" s="1"/>
  <c r="A70" i="26" s="1"/>
  <c r="A71" i="26" s="1"/>
  <c r="A72" i="26" s="1"/>
  <c r="A73" i="26" s="1"/>
  <c r="A74" i="26" s="1"/>
  <c r="A75" i="26" s="1"/>
  <c r="A76" i="26" s="1"/>
  <c r="A77" i="26" s="1"/>
  <c r="A78" i="26" s="1"/>
  <c r="A79" i="26" s="1"/>
  <c r="A80" i="26" s="1"/>
  <c r="A81" i="26" s="1"/>
  <c r="A82" i="26" s="1"/>
  <c r="A83" i="26" s="1"/>
  <c r="A84" i="26" s="1"/>
  <c r="A85" i="26" s="1"/>
  <c r="A86" i="26" s="1"/>
  <c r="A87" i="26" s="1"/>
  <c r="A88" i="26" s="1"/>
  <c r="A89" i="26" s="1"/>
  <c r="A90" i="26" s="1"/>
  <c r="A91" i="26" s="1"/>
  <c r="A92" i="26" s="1"/>
  <c r="A93" i="26" s="1"/>
  <c r="A94" i="26" s="1"/>
  <c r="A95" i="26" s="1"/>
  <c r="A96" i="26" s="1"/>
  <c r="A97" i="26" s="1"/>
  <c r="A98" i="26" s="1"/>
  <c r="A99" i="26" s="1"/>
  <c r="A100" i="26" s="1"/>
  <c r="A101" i="26" s="1"/>
  <c r="A102" i="26" s="1"/>
  <c r="A103" i="26" s="1"/>
  <c r="A104" i="26" s="1"/>
  <c r="A105" i="26" s="1"/>
  <c r="A106" i="26" s="1"/>
  <c r="A107" i="26" s="1"/>
  <c r="A108" i="26" s="1"/>
  <c r="A109" i="26" s="1"/>
  <c r="A110" i="26" s="1"/>
  <c r="A111" i="26" s="1"/>
  <c r="A112" i="26" s="1"/>
  <c r="A113" i="26" s="1"/>
  <c r="A114" i="26" s="1"/>
  <c r="A115" i="26" s="1"/>
  <c r="A116" i="26" s="1"/>
  <c r="A117" i="26" s="1"/>
  <c r="A118" i="26" s="1"/>
  <c r="A119" i="26" s="1"/>
  <c r="A120" i="26" s="1"/>
  <c r="A121" i="26" s="1"/>
  <c r="A122" i="26" s="1"/>
  <c r="A123" i="26" s="1"/>
  <c r="A124" i="26" s="1"/>
  <c r="A125" i="26" s="1"/>
  <c r="A126" i="26" s="1"/>
  <c r="A127" i="26" s="1"/>
  <c r="A128" i="26" s="1"/>
  <c r="A129" i="26" s="1"/>
  <c r="A130" i="26" s="1"/>
  <c r="A131" i="26" s="1"/>
  <c r="A132" i="26" s="1"/>
  <c r="A133" i="26" s="1"/>
  <c r="A134" i="26" s="1"/>
  <c r="A135" i="26" s="1"/>
  <c r="A136" i="26" s="1"/>
  <c r="A137" i="26" s="1"/>
  <c r="A138" i="26" s="1"/>
  <c r="A139" i="26" s="1"/>
  <c r="A140" i="26" s="1"/>
  <c r="A141" i="26" s="1"/>
  <c r="A142" i="26" s="1"/>
  <c r="A143" i="26" s="1"/>
  <c r="A144" i="26" s="1"/>
  <c r="A145" i="26" s="1"/>
  <c r="A146" i="26" s="1"/>
  <c r="A147" i="26" s="1"/>
  <c r="A148" i="26" s="1"/>
  <c r="A149" i="26" s="1"/>
  <c r="A150" i="26" s="1"/>
  <c r="A151" i="26" s="1"/>
  <c r="A152" i="26" s="1"/>
  <c r="A153" i="26" s="1"/>
  <c r="A154" i="26" s="1"/>
  <c r="A155" i="26" s="1"/>
  <c r="A156" i="26" s="1"/>
  <c r="A3" i="26"/>
  <c r="A2" i="26"/>
  <c r="A4" i="25"/>
  <c r="A5" i="25"/>
  <c r="A6" i="25"/>
  <c r="A7" i="25"/>
  <c r="A8" i="25" s="1"/>
  <c r="A9" i="25" s="1"/>
  <c r="A10" i="25" s="1"/>
  <c r="A11" i="25" s="1"/>
  <c r="A12" i="25" s="1"/>
  <c r="A13" i="25" s="1"/>
  <c r="A14" i="25" s="1"/>
  <c r="A15" i="25" s="1"/>
  <c r="A16" i="25" s="1"/>
  <c r="A17" i="25" s="1"/>
  <c r="A18" i="25" s="1"/>
  <c r="A19" i="25" s="1"/>
  <c r="A20" i="25" s="1"/>
  <c r="A21" i="25" s="1"/>
  <c r="A22" i="25" s="1"/>
  <c r="A23" i="25" s="1"/>
  <c r="A24" i="25" s="1"/>
  <c r="A25" i="25" s="1"/>
  <c r="A26" i="25" s="1"/>
  <c r="A27" i="25" s="1"/>
  <c r="A28" i="25" s="1"/>
  <c r="A29" i="25" s="1"/>
  <c r="A30" i="25" s="1"/>
  <c r="A31" i="25" s="1"/>
  <c r="A32" i="25" s="1"/>
  <c r="A33" i="25" s="1"/>
  <c r="A34" i="25" s="1"/>
  <c r="A35" i="25" s="1"/>
  <c r="A36" i="25" s="1"/>
  <c r="A37" i="25" s="1"/>
  <c r="A38" i="25" s="1"/>
  <c r="A39" i="25" s="1"/>
  <c r="A40" i="25" s="1"/>
  <c r="A41" i="25" s="1"/>
  <c r="A42" i="25" s="1"/>
  <c r="A43" i="25" s="1"/>
  <c r="A44" i="25" s="1"/>
  <c r="A45" i="25" s="1"/>
  <c r="A46" i="25" s="1"/>
  <c r="A47" i="25" s="1"/>
  <c r="A48" i="25" s="1"/>
  <c r="A49" i="25" s="1"/>
  <c r="A50" i="25" s="1"/>
  <c r="A51" i="25" s="1"/>
  <c r="A52" i="25" s="1"/>
  <c r="A53" i="25" s="1"/>
  <c r="A54" i="25" s="1"/>
  <c r="A55" i="25" s="1"/>
  <c r="A56" i="25" s="1"/>
  <c r="A57" i="25" s="1"/>
  <c r="A58" i="25" s="1"/>
  <c r="A59" i="25" s="1"/>
  <c r="A60" i="25" s="1"/>
  <c r="A61" i="25" s="1"/>
  <c r="A62" i="25" s="1"/>
  <c r="A63" i="25" s="1"/>
  <c r="A64" i="25" s="1"/>
  <c r="A65" i="25" s="1"/>
  <c r="A66" i="25" s="1"/>
  <c r="A67" i="25" s="1"/>
  <c r="A68" i="25" s="1"/>
  <c r="A69" i="25" s="1"/>
  <c r="A70" i="25" s="1"/>
  <c r="A71" i="25" s="1"/>
  <c r="A72" i="25" s="1"/>
  <c r="A73" i="25" s="1"/>
  <c r="A74" i="25" s="1"/>
  <c r="A75" i="25" s="1"/>
  <c r="A76" i="25" s="1"/>
  <c r="A77" i="25" s="1"/>
  <c r="A78" i="25" s="1"/>
  <c r="A79" i="25" s="1"/>
  <c r="A80" i="25" s="1"/>
  <c r="A81" i="25" s="1"/>
  <c r="A82" i="25" s="1"/>
  <c r="A83" i="25" s="1"/>
  <c r="A84" i="25" s="1"/>
  <c r="A85" i="25" s="1"/>
  <c r="A86" i="25" s="1"/>
  <c r="A87" i="25" s="1"/>
  <c r="A88" i="25" s="1"/>
  <c r="A89" i="25" s="1"/>
  <c r="A90" i="25" s="1"/>
  <c r="A91" i="25" s="1"/>
  <c r="A92" i="25" s="1"/>
  <c r="A93" i="25" s="1"/>
  <c r="A94" i="25" s="1"/>
  <c r="A95" i="25" s="1"/>
  <c r="A96" i="25" s="1"/>
  <c r="A97" i="25" s="1"/>
  <c r="A98" i="25" s="1"/>
  <c r="A99" i="25" s="1"/>
  <c r="A100" i="25" s="1"/>
  <c r="A101" i="25" s="1"/>
  <c r="A102" i="25" s="1"/>
  <c r="A103" i="25" s="1"/>
  <c r="A104" i="25" s="1"/>
  <c r="A105" i="25" s="1"/>
  <c r="A106" i="25" s="1"/>
  <c r="A107" i="25" s="1"/>
  <c r="A108" i="25" s="1"/>
  <c r="A109" i="25" s="1"/>
  <c r="A110" i="25" s="1"/>
  <c r="A111" i="25" s="1"/>
  <c r="A112" i="25" s="1"/>
  <c r="A113" i="25" s="1"/>
  <c r="A114" i="25" s="1"/>
  <c r="A115" i="25" s="1"/>
  <c r="A116" i="25" s="1"/>
  <c r="A117" i="25" s="1"/>
  <c r="A118" i="25" s="1"/>
  <c r="A119" i="25" s="1"/>
  <c r="A120" i="25" s="1"/>
  <c r="A121" i="25" s="1"/>
  <c r="A122" i="25" s="1"/>
  <c r="A123" i="25" s="1"/>
  <c r="A124" i="25" s="1"/>
  <c r="A125" i="25" s="1"/>
  <c r="A126" i="25" s="1"/>
  <c r="A127" i="25" s="1"/>
  <c r="A128" i="25" s="1"/>
  <c r="A129" i="25" s="1"/>
  <c r="A130" i="25" s="1"/>
  <c r="A131" i="25" s="1"/>
  <c r="A132" i="25" s="1"/>
  <c r="A133" i="25" s="1"/>
  <c r="A134" i="25" s="1"/>
  <c r="A135" i="25" s="1"/>
  <c r="A136" i="25" s="1"/>
  <c r="A137" i="25" s="1"/>
  <c r="A138" i="25" s="1"/>
  <c r="A139" i="25" s="1"/>
  <c r="A140" i="25" s="1"/>
  <c r="A141" i="25" s="1"/>
  <c r="A142" i="25" s="1"/>
  <c r="A143" i="25" s="1"/>
  <c r="A144" i="25" s="1"/>
  <c r="A145" i="25" s="1"/>
  <c r="A146" i="25" s="1"/>
  <c r="A147" i="25" s="1"/>
  <c r="A148" i="25" s="1"/>
  <c r="A149" i="25" s="1"/>
  <c r="A150" i="25" s="1"/>
  <c r="A151" i="25" s="1"/>
  <c r="A152" i="25" s="1"/>
  <c r="A153" i="25" s="1"/>
  <c r="A154" i="25" s="1"/>
  <c r="A155" i="25" s="1"/>
  <c r="A156" i="25" s="1"/>
  <c r="A3" i="25"/>
  <c r="A2" i="25"/>
  <c r="A4" i="24"/>
  <c r="A5" i="24" s="1"/>
  <c r="A6" i="24" s="1"/>
  <c r="A7" i="24" s="1"/>
  <c r="A8" i="24" s="1"/>
  <c r="A9" i="24" s="1"/>
  <c r="A10" i="24" s="1"/>
  <c r="A11" i="24" s="1"/>
  <c r="A12" i="24" s="1"/>
  <c r="A13" i="24" s="1"/>
  <c r="A14" i="24" s="1"/>
  <c r="A15" i="24" s="1"/>
  <c r="A16" i="24"/>
  <c r="A17" i="24"/>
  <c r="A18" i="24"/>
  <c r="A19" i="24"/>
  <c r="A20" i="24"/>
  <c r="A21" i="24"/>
  <c r="A22" i="24"/>
  <c r="A23" i="24"/>
  <c r="A24" i="24" s="1"/>
  <c r="A25" i="24" s="1"/>
  <c r="A26" i="24" s="1"/>
  <c r="A27" i="24" s="1"/>
  <c r="A28" i="24" s="1"/>
  <c r="A29" i="24" s="1"/>
  <c r="A30" i="24" s="1"/>
  <c r="A31" i="24" s="1"/>
  <c r="A32" i="24" s="1"/>
  <c r="A33" i="24" s="1"/>
  <c r="A34" i="24" s="1"/>
  <c r="A35" i="24" s="1"/>
  <c r="A36" i="24"/>
  <c r="A37" i="24" s="1"/>
  <c r="A38" i="24" s="1"/>
  <c r="A39" i="24" s="1"/>
  <c r="A40" i="24" s="1"/>
  <c r="A41" i="24" s="1"/>
  <c r="A42" i="24" s="1"/>
  <c r="A43" i="24" s="1"/>
  <c r="A44" i="24" s="1"/>
  <c r="A45" i="24" s="1"/>
  <c r="A46" i="24" s="1"/>
  <c r="A47" i="24" s="1"/>
  <c r="A48" i="24" s="1"/>
  <c r="A49" i="24" s="1"/>
  <c r="A50" i="24" s="1"/>
  <c r="A51" i="24" s="1"/>
  <c r="A52" i="24" s="1"/>
  <c r="A53" i="24" s="1"/>
  <c r="A54" i="24" s="1"/>
  <c r="A55" i="24" s="1"/>
  <c r="A56" i="24" s="1"/>
  <c r="A57" i="24" s="1"/>
  <c r="A58" i="24" s="1"/>
  <c r="A59" i="24" s="1"/>
  <c r="A60" i="24" s="1"/>
  <c r="A61" i="24" s="1"/>
  <c r="A62" i="24" s="1"/>
  <c r="A63" i="24" s="1"/>
  <c r="A64" i="24" s="1"/>
  <c r="A65" i="24" s="1"/>
  <c r="A66" i="24" s="1"/>
  <c r="A67" i="24" s="1"/>
  <c r="A68" i="24" s="1"/>
  <c r="A69" i="24" s="1"/>
  <c r="A70" i="24" s="1"/>
  <c r="A71" i="24" s="1"/>
  <c r="A72" i="24" s="1"/>
  <c r="A73" i="24" s="1"/>
  <c r="A74" i="24" s="1"/>
  <c r="A75" i="24" s="1"/>
  <c r="A76" i="24" s="1"/>
  <c r="A77" i="24" s="1"/>
  <c r="A78" i="24" s="1"/>
  <c r="A79" i="24" s="1"/>
  <c r="A80" i="24" s="1"/>
  <c r="A81" i="24" s="1"/>
  <c r="A82" i="24" s="1"/>
  <c r="A83" i="24" s="1"/>
  <c r="A84" i="24" s="1"/>
  <c r="A85" i="24" s="1"/>
  <c r="A86" i="24" s="1"/>
  <c r="A87" i="24" s="1"/>
  <c r="A88" i="24" s="1"/>
  <c r="A89" i="24" s="1"/>
  <c r="A90" i="24" s="1"/>
  <c r="A91" i="24" s="1"/>
  <c r="A92" i="24" s="1"/>
  <c r="A93" i="24" s="1"/>
  <c r="A94" i="24" s="1"/>
  <c r="A95" i="24" s="1"/>
  <c r="A96" i="24" s="1"/>
  <c r="A97" i="24" s="1"/>
  <c r="A98" i="24" s="1"/>
  <c r="A99" i="24" s="1"/>
  <c r="A100" i="24" s="1"/>
  <c r="A101" i="24" s="1"/>
  <c r="A102" i="24" s="1"/>
  <c r="A103" i="24" s="1"/>
  <c r="A104" i="24" s="1"/>
  <c r="A105" i="24" s="1"/>
  <c r="A106" i="24" s="1"/>
  <c r="A107" i="24" s="1"/>
  <c r="A108" i="24" s="1"/>
  <c r="A109" i="24" s="1"/>
  <c r="A110" i="24" s="1"/>
  <c r="A111" i="24" s="1"/>
  <c r="A112" i="24" s="1"/>
  <c r="A113" i="24" s="1"/>
  <c r="A114" i="24" s="1"/>
  <c r="A115" i="24" s="1"/>
  <c r="A116" i="24" s="1"/>
  <c r="A117" i="24" s="1"/>
  <c r="A118" i="24" s="1"/>
  <c r="A119" i="24" s="1"/>
  <c r="A120" i="24" s="1"/>
  <c r="A121" i="24" s="1"/>
  <c r="A122" i="24" s="1"/>
  <c r="A123" i="24" s="1"/>
  <c r="A124" i="24" s="1"/>
  <c r="A125" i="24" s="1"/>
  <c r="A126" i="24" s="1"/>
  <c r="A127" i="24" s="1"/>
  <c r="A128" i="24" s="1"/>
  <c r="A129" i="24" s="1"/>
  <c r="A130" i="24" s="1"/>
  <c r="A131" i="24" s="1"/>
  <c r="A132" i="24" s="1"/>
  <c r="A133" i="24" s="1"/>
  <c r="A134" i="24" s="1"/>
  <c r="A135" i="24" s="1"/>
  <c r="A136" i="24" s="1"/>
  <c r="A137" i="24" s="1"/>
  <c r="A138" i="24" s="1"/>
  <c r="A139" i="24" s="1"/>
  <c r="A140" i="24" s="1"/>
  <c r="A141" i="24" s="1"/>
  <c r="A142" i="24" s="1"/>
  <c r="A143" i="24" s="1"/>
  <c r="A144" i="24" s="1"/>
  <c r="A145" i="24" s="1"/>
  <c r="A146" i="24" s="1"/>
  <c r="A147" i="24" s="1"/>
  <c r="A148" i="24" s="1"/>
  <c r="A149" i="24" s="1"/>
  <c r="A150" i="24" s="1"/>
  <c r="A151" i="24" s="1"/>
  <c r="A152" i="24" s="1"/>
  <c r="A153" i="24" s="1"/>
  <c r="A154" i="24" s="1"/>
  <c r="A155" i="24" s="1"/>
  <c r="A156" i="24" s="1"/>
  <c r="A3" i="24"/>
  <c r="A2" i="24"/>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34" i="23" s="1"/>
  <c r="A35" i="23" s="1"/>
  <c r="A36" i="23" s="1"/>
  <c r="A37" i="23" s="1"/>
  <c r="A38" i="23" s="1"/>
  <c r="A39" i="23" s="1"/>
  <c r="A40" i="23" s="1"/>
  <c r="A41" i="23" s="1"/>
  <c r="A42" i="23" s="1"/>
  <c r="A43" i="23" s="1"/>
  <c r="A44" i="23" s="1"/>
  <c r="A45" i="23" s="1"/>
  <c r="A46" i="23" s="1"/>
  <c r="A47" i="23" s="1"/>
  <c r="A48" i="23" s="1"/>
  <c r="A49" i="23" s="1"/>
  <c r="A50" i="23" s="1"/>
  <c r="A51" i="23" s="1"/>
  <c r="A52" i="23" s="1"/>
  <c r="A53" i="23" s="1"/>
  <c r="A54" i="23" s="1"/>
  <c r="A55" i="23" s="1"/>
  <c r="A56" i="23" s="1"/>
  <c r="A57" i="23" s="1"/>
  <c r="A58" i="23" s="1"/>
  <c r="A59" i="23" s="1"/>
  <c r="A60" i="23" s="1"/>
  <c r="A61" i="23" s="1"/>
  <c r="A62" i="23" s="1"/>
  <c r="A63" i="23" s="1"/>
  <c r="A64" i="23" s="1"/>
  <c r="A65" i="23" s="1"/>
  <c r="A66" i="23" s="1"/>
  <c r="A67" i="23" s="1"/>
  <c r="A68" i="23" s="1"/>
  <c r="A69" i="23" s="1"/>
  <c r="A70" i="23" s="1"/>
  <c r="A71" i="23" s="1"/>
  <c r="A72" i="23" s="1"/>
  <c r="A73" i="23" s="1"/>
  <c r="A74" i="23" s="1"/>
  <c r="A75" i="23" s="1"/>
  <c r="A76" i="23" s="1"/>
  <c r="A77" i="23" s="1"/>
  <c r="A78" i="23" s="1"/>
  <c r="A79" i="23" s="1"/>
  <c r="A80" i="23" s="1"/>
  <c r="A81" i="23" s="1"/>
  <c r="A82" i="23" s="1"/>
  <c r="A83" i="23" s="1"/>
  <c r="A84" i="23" s="1"/>
  <c r="A85" i="23" s="1"/>
  <c r="A86" i="23" s="1"/>
  <c r="A87" i="23" s="1"/>
  <c r="A88" i="23" s="1"/>
  <c r="A89" i="23" s="1"/>
  <c r="A90" i="23" s="1"/>
  <c r="A91" i="23" s="1"/>
  <c r="A92" i="23" s="1"/>
  <c r="A93" i="23" s="1"/>
  <c r="A94" i="23" s="1"/>
  <c r="A95" i="23" s="1"/>
  <c r="A96" i="23" s="1"/>
  <c r="A97" i="23" s="1"/>
  <c r="A98" i="23" s="1"/>
  <c r="A99" i="23" s="1"/>
  <c r="A100" i="23" s="1"/>
  <c r="A101" i="23" s="1"/>
  <c r="A102" i="23" s="1"/>
  <c r="A103" i="23" s="1"/>
  <c r="A104" i="23" s="1"/>
  <c r="A105" i="23" s="1"/>
  <c r="A106" i="23" s="1"/>
  <c r="A107" i="23" s="1"/>
  <c r="A108" i="23" s="1"/>
  <c r="A109" i="23" s="1"/>
  <c r="A110" i="23" s="1"/>
  <c r="A111" i="23" s="1"/>
  <c r="A112" i="23" s="1"/>
  <c r="A113" i="23" s="1"/>
  <c r="A114" i="23" s="1"/>
  <c r="A115" i="23" s="1"/>
  <c r="A116" i="23" s="1"/>
  <c r="A117" i="23" s="1"/>
  <c r="A118" i="23" s="1"/>
  <c r="A119" i="23" s="1"/>
  <c r="A120" i="23" s="1"/>
  <c r="A121" i="23" s="1"/>
  <c r="A122" i="23" s="1"/>
  <c r="A123" i="23" s="1"/>
  <c r="A124" i="23" s="1"/>
  <c r="A125" i="23" s="1"/>
  <c r="A126" i="23" s="1"/>
  <c r="A127" i="23" s="1"/>
  <c r="A128" i="23" s="1"/>
  <c r="A129" i="23" s="1"/>
  <c r="A130" i="23" s="1"/>
  <c r="A131" i="23" s="1"/>
  <c r="A132" i="23" s="1"/>
  <c r="A133" i="23" s="1"/>
  <c r="A134" i="23" s="1"/>
  <c r="A135" i="23" s="1"/>
  <c r="A136" i="23" s="1"/>
  <c r="A137" i="23" s="1"/>
  <c r="A138" i="23" s="1"/>
  <c r="A139" i="23" s="1"/>
  <c r="A140" i="23" s="1"/>
  <c r="A141" i="23" s="1"/>
  <c r="A142" i="23" s="1"/>
  <c r="A143" i="23" s="1"/>
  <c r="A144" i="23" s="1"/>
  <c r="A145" i="23" s="1"/>
  <c r="A146" i="23" s="1"/>
  <c r="A147" i="23" s="1"/>
  <c r="A148" i="23" s="1"/>
  <c r="A149" i="23" s="1"/>
  <c r="A150" i="23" s="1"/>
  <c r="A151" i="23" s="1"/>
  <c r="A152" i="23" s="1"/>
  <c r="A153" i="23" s="1"/>
  <c r="A154" i="23" s="1"/>
  <c r="A155" i="23" s="1"/>
  <c r="A156" i="23" s="1"/>
  <c r="A3" i="23"/>
  <c r="A2" i="23"/>
  <c r="A4" i="22"/>
  <c r="A5" i="22"/>
  <c r="A6" i="22"/>
  <c r="A7" i="22"/>
  <c r="A8" i="22"/>
  <c r="A9" i="22"/>
  <c r="A10" i="22"/>
  <c r="A11" i="22" s="1"/>
  <c r="A12" i="22" s="1"/>
  <c r="A13" i="22" s="1"/>
  <c r="A14" i="22" s="1"/>
  <c r="A15" i="22" s="1"/>
  <c r="A16" i="22" s="1"/>
  <c r="A17" i="22" s="1"/>
  <c r="A18" i="22" s="1"/>
  <c r="A19" i="22" s="1"/>
  <c r="A20" i="22" s="1"/>
  <c r="A21" i="22" s="1"/>
  <c r="A22" i="22" s="1"/>
  <c r="A23" i="22" s="1"/>
  <c r="A24" i="22" s="1"/>
  <c r="A25" i="22" s="1"/>
  <c r="A26" i="22" s="1"/>
  <c r="A27" i="22" s="1"/>
  <c r="A28" i="22" s="1"/>
  <c r="A29" i="22" s="1"/>
  <c r="A30" i="22" s="1"/>
  <c r="A31" i="22" s="1"/>
  <c r="A32" i="22" s="1"/>
  <c r="A33" i="22" s="1"/>
  <c r="A34" i="22" s="1"/>
  <c r="A35" i="22" s="1"/>
  <c r="A36" i="22" s="1"/>
  <c r="A37" i="22" s="1"/>
  <c r="A38" i="22" s="1"/>
  <c r="A39" i="22" s="1"/>
  <c r="A40" i="22" s="1"/>
  <c r="A41" i="22" s="1"/>
  <c r="A42" i="22" s="1"/>
  <c r="A43" i="22" s="1"/>
  <c r="A44" i="22" s="1"/>
  <c r="A45"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7" i="22" s="1"/>
  <c r="A78" i="22" s="1"/>
  <c r="A79" i="22" s="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3" i="22"/>
  <c r="A2" i="22"/>
  <c r="A4" i="2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3" i="21"/>
  <c r="A2" i="21"/>
  <c r="A4" i="8"/>
  <c r="A5" i="8"/>
  <c r="A6" i="8"/>
  <c r="A7" i="8"/>
  <c r="A8" i="8"/>
  <c r="A9" i="8"/>
  <c r="A10" i="8" s="1"/>
  <c r="A11" i="8" s="1"/>
  <c r="A12" i="8" s="1"/>
  <c r="A13" i="8" s="1"/>
  <c r="A14" i="8" s="1"/>
  <c r="A15" i="8" s="1"/>
  <c r="A16" i="8" s="1"/>
  <c r="A17" i="8" s="1"/>
  <c r="A18" i="8" s="1"/>
  <c r="A19" i="8" s="1"/>
  <c r="A20" i="8" s="1"/>
  <c r="A21" i="8" s="1"/>
  <c r="A22" i="8" s="1"/>
  <c r="A23" i="8" s="1"/>
  <c r="A24" i="8" s="1"/>
  <c r="A25" i="8" s="1"/>
  <c r="A26" i="8" s="1"/>
  <c r="A27" i="8" s="1"/>
  <c r="A28" i="8" s="1"/>
  <c r="A29" i="8" s="1"/>
  <c r="A30" i="8" s="1"/>
  <c r="A31" i="8" s="1"/>
  <c r="A32" i="8" s="1"/>
  <c r="A33" i="8" s="1"/>
  <c r="A34" i="8" s="1"/>
  <c r="A35" i="8" s="1"/>
  <c r="A36" i="8" s="1"/>
  <c r="A37" i="8" s="1"/>
  <c r="A38" i="8" s="1"/>
  <c r="A39" i="8" s="1"/>
  <c r="A40" i="8" s="1"/>
  <c r="A41" i="8" s="1"/>
  <c r="A42" i="8" s="1"/>
  <c r="A43" i="8" s="1"/>
  <c r="A44" i="8" s="1"/>
  <c r="A45" i="8" s="1"/>
  <c r="A46" i="8" s="1"/>
  <c r="A47" i="8" s="1"/>
  <c r="A48" i="8" s="1"/>
  <c r="A49" i="8" s="1"/>
  <c r="A50" i="8" s="1"/>
  <c r="A51" i="8" s="1"/>
  <c r="A52" i="8" s="1"/>
  <c r="A53" i="8" s="1"/>
  <c r="A54" i="8" s="1"/>
  <c r="A55" i="8" s="1"/>
  <c r="A56" i="8" s="1"/>
  <c r="A57" i="8" s="1"/>
  <c r="A58" i="8" s="1"/>
  <c r="A59" i="8" s="1"/>
  <c r="A60" i="8" s="1"/>
  <c r="A61" i="8" s="1"/>
  <c r="A62" i="8" s="1"/>
  <c r="A63" i="8" s="1"/>
  <c r="A64" i="8" s="1"/>
  <c r="A65" i="8" s="1"/>
  <c r="A66" i="8" s="1"/>
  <c r="A67" i="8" s="1"/>
  <c r="A68" i="8" s="1"/>
  <c r="A69" i="8" s="1"/>
  <c r="A70" i="8" s="1"/>
  <c r="A71" i="8" s="1"/>
  <c r="A72" i="8" s="1"/>
  <c r="A73" i="8" s="1"/>
  <c r="A74" i="8" s="1"/>
  <c r="A75" i="8" s="1"/>
  <c r="A76" i="8" s="1"/>
  <c r="A77" i="8" s="1"/>
  <c r="A78" i="8" s="1"/>
  <c r="A79" i="8" s="1"/>
  <c r="A80" i="8" s="1"/>
  <c r="A81" i="8" s="1"/>
  <c r="A82" i="8" s="1"/>
  <c r="A83" i="8" s="1"/>
  <c r="A84" i="8" s="1"/>
  <c r="A85" i="8" s="1"/>
  <c r="A86" i="8" s="1"/>
  <c r="A87" i="8" s="1"/>
  <c r="A88" i="8" s="1"/>
  <c r="A89" i="8" s="1"/>
  <c r="A90" i="8" s="1"/>
  <c r="A91" i="8" s="1"/>
  <c r="A92" i="8" s="1"/>
  <c r="A93" i="8" s="1"/>
  <c r="A94" i="8" s="1"/>
  <c r="A95" i="8" s="1"/>
  <c r="A96" i="8" s="1"/>
  <c r="A97" i="8" s="1"/>
  <c r="A98" i="8" s="1"/>
  <c r="A99" i="8" s="1"/>
  <c r="A100" i="8" s="1"/>
  <c r="A101" i="8" s="1"/>
  <c r="A102" i="8" s="1"/>
  <c r="A103" i="8"/>
  <c r="A104" i="8" s="1"/>
  <c r="A105" i="8" s="1"/>
  <c r="A106" i="8" s="1"/>
  <c r="A107" i="8" s="1"/>
  <c r="A108" i="8" s="1"/>
  <c r="A109" i="8" s="1"/>
  <c r="A110" i="8" s="1"/>
  <c r="A111" i="8" s="1"/>
  <c r="A112" i="8" s="1"/>
  <c r="A113" i="8" s="1"/>
  <c r="A114" i="8" s="1"/>
  <c r="A115" i="8" s="1"/>
  <c r="A116" i="8" s="1"/>
  <c r="A117" i="8" s="1"/>
  <c r="A118" i="8" s="1"/>
  <c r="A119" i="8" s="1"/>
  <c r="A120" i="8" s="1"/>
  <c r="A121" i="8" s="1"/>
  <c r="A122" i="8" s="1"/>
  <c r="A123" i="8"/>
  <c r="A124" i="8" s="1"/>
  <c r="A125" i="8" s="1"/>
  <c r="A126" i="8" s="1"/>
  <c r="A127" i="8" s="1"/>
  <c r="A128" i="8" s="1"/>
  <c r="A129" i="8" s="1"/>
  <c r="A130" i="8" s="1"/>
  <c r="A131" i="8" s="1"/>
  <c r="A132" i="8" s="1"/>
  <c r="A133" i="8" s="1"/>
  <c r="A134" i="8" s="1"/>
  <c r="A135" i="8" s="1"/>
  <c r="A136" i="8" s="1"/>
  <c r="A137" i="8" s="1"/>
  <c r="A138" i="8" s="1"/>
  <c r="A139" i="8" s="1"/>
  <c r="A140" i="8" s="1"/>
  <c r="A141" i="8" s="1"/>
  <c r="A142" i="8" s="1"/>
  <c r="A143" i="8"/>
  <c r="A144" i="8" s="1"/>
  <c r="A145" i="8" s="1"/>
  <c r="A146" i="8" s="1"/>
  <c r="A147" i="8" s="1"/>
  <c r="A148" i="8" s="1"/>
  <c r="A149" i="8" s="1"/>
  <c r="A150" i="8" s="1"/>
  <c r="A151" i="8" s="1"/>
  <c r="A152" i="8" s="1"/>
  <c r="A153" i="8" s="1"/>
  <c r="A154" i="8" s="1"/>
  <c r="A155" i="8" s="1"/>
  <c r="A156" i="8" s="1"/>
  <c r="A3" i="8"/>
  <c r="A2" i="8"/>
  <c r="A4" i="9"/>
  <c r="A5" i="9"/>
  <c r="A6" i="9" s="1"/>
  <c r="A7" i="9" s="1"/>
  <c r="A8" i="9" s="1"/>
  <c r="A9" i="9" s="1"/>
  <c r="A10" i="9" s="1"/>
  <c r="A11" i="9" s="1"/>
  <c r="A12" i="9" s="1"/>
  <c r="A13" i="9" s="1"/>
  <c r="A14" i="9" s="1"/>
  <c r="A15" i="9" s="1"/>
  <c r="A16" i="9" s="1"/>
  <c r="A17" i="9" s="1"/>
  <c r="A18" i="9" s="1"/>
  <c r="A19" i="9" s="1"/>
  <c r="A20" i="9" s="1"/>
  <c r="A21" i="9" s="1"/>
  <c r="A22" i="9" s="1"/>
  <c r="A23" i="9"/>
  <c r="A24" i="9" s="1"/>
  <c r="A25" i="9" s="1"/>
  <c r="A26" i="9" s="1"/>
  <c r="A27" i="9" s="1"/>
  <c r="A28" i="9" s="1"/>
  <c r="A29" i="9" s="1"/>
  <c r="A30" i="9" s="1"/>
  <c r="A31" i="9" s="1"/>
  <c r="A32" i="9" s="1"/>
  <c r="A33" i="9" s="1"/>
  <c r="A34" i="9" s="1"/>
  <c r="A35" i="9" s="1"/>
  <c r="A36" i="9" s="1"/>
  <c r="A37" i="9" s="1"/>
  <c r="A38" i="9" s="1"/>
  <c r="A39" i="9" s="1"/>
  <c r="A40" i="9" s="1"/>
  <c r="A41" i="9" s="1"/>
  <c r="A42" i="9" s="1"/>
  <c r="A43" i="9"/>
  <c r="A44" i="9" s="1"/>
  <c r="A45" i="9" s="1"/>
  <c r="A46" i="9" s="1"/>
  <c r="A47" i="9" s="1"/>
  <c r="A48" i="9" s="1"/>
  <c r="A49" i="9" s="1"/>
  <c r="A50" i="9" s="1"/>
  <c r="A51" i="9" s="1"/>
  <c r="A52" i="9" s="1"/>
  <c r="A53" i="9" s="1"/>
  <c r="A54" i="9" s="1"/>
  <c r="A55" i="9" s="1"/>
  <c r="A56" i="9" s="1"/>
  <c r="A57" i="9" s="1"/>
  <c r="A58" i="9" s="1"/>
  <c r="A59" i="9" s="1"/>
  <c r="A60" i="9" s="1"/>
  <c r="A61" i="9" s="1"/>
  <c r="A62" i="9"/>
  <c r="A63" i="9" s="1"/>
  <c r="A64" i="9" s="1"/>
  <c r="A65" i="9" s="1"/>
  <c r="A66" i="9" s="1"/>
  <c r="A67" i="9" s="1"/>
  <c r="A68" i="9" s="1"/>
  <c r="A69" i="9" s="1"/>
  <c r="A70" i="9" s="1"/>
  <c r="A71" i="9" s="1"/>
  <c r="A72" i="9" s="1"/>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3" i="9"/>
  <c r="A2" i="9"/>
  <c r="A4" i="4"/>
  <c r="A5" i="4"/>
  <c r="A6" i="4"/>
  <c r="A7" i="4"/>
  <c r="A8" i="4"/>
  <c r="A9" i="4"/>
  <c r="A10" i="4"/>
  <c r="A11" i="4"/>
  <c r="A12" i="4"/>
  <c r="A13" i="4"/>
  <c r="A14" i="4" s="1"/>
  <c r="A15" i="4" s="1"/>
  <c r="A16" i="4" s="1"/>
  <c r="A17" i="4" s="1"/>
  <c r="A18" i="4" s="1"/>
  <c r="A19" i="4" s="1"/>
  <c r="A20" i="4" s="1"/>
  <c r="A21" i="4" s="1"/>
  <c r="A22" i="4" s="1"/>
  <c r="A23" i="4" s="1"/>
  <c r="A24" i="4" s="1"/>
  <c r="A25" i="4" s="1"/>
  <c r="A26" i="4" s="1"/>
  <c r="A27" i="4" s="1"/>
  <c r="A28" i="4" s="1"/>
  <c r="A29" i="4" s="1"/>
  <c r="A30" i="4" s="1"/>
  <c r="A31" i="4" s="1"/>
  <c r="A32" i="4" s="1"/>
  <c r="A33" i="4" s="1"/>
  <c r="A34" i="4" s="1"/>
  <c r="A35" i="4" s="1"/>
  <c r="A36" i="4" s="1"/>
  <c r="A37" i="4" s="1"/>
  <c r="A38" i="4" s="1"/>
  <c r="A39" i="4" s="1"/>
  <c r="A40" i="4" s="1"/>
  <c r="A41" i="4" s="1"/>
  <c r="A42" i="4" s="1"/>
  <c r="A43" i="4" s="1"/>
  <c r="A44" i="4" s="1"/>
  <c r="A45" i="4" s="1"/>
  <c r="A46" i="4" s="1"/>
  <c r="A47" i="4" s="1"/>
  <c r="A48" i="4" s="1"/>
  <c r="A49" i="4" s="1"/>
  <c r="A50" i="4" s="1"/>
  <c r="A51" i="4" s="1"/>
  <c r="A52" i="4" s="1"/>
  <c r="A53" i="4" s="1"/>
  <c r="A54" i="4" s="1"/>
  <c r="A55" i="4" s="1"/>
  <c r="A56" i="4" s="1"/>
  <c r="A57" i="4" s="1"/>
  <c r="A58" i="4" s="1"/>
  <c r="A59" i="4" s="1"/>
  <c r="A60" i="4" s="1"/>
  <c r="A61" i="4" s="1"/>
  <c r="A62" i="4" s="1"/>
  <c r="A63" i="4" s="1"/>
  <c r="A64" i="4" s="1"/>
  <c r="A65" i="4" s="1"/>
  <c r="A66" i="4" s="1"/>
  <c r="A67" i="4" s="1"/>
  <c r="A68" i="4" s="1"/>
  <c r="A69" i="4" s="1"/>
  <c r="A70" i="4" s="1"/>
  <c r="A71" i="4" s="1"/>
  <c r="A72" i="4" s="1"/>
  <c r="A73" i="4" s="1"/>
  <c r="A74" i="4" s="1"/>
  <c r="A75" i="4" s="1"/>
  <c r="A76" i="4" s="1"/>
  <c r="A77" i="4" s="1"/>
  <c r="A78" i="4" s="1"/>
  <c r="A79" i="4" s="1"/>
  <c r="A80" i="4" s="1"/>
  <c r="A81" i="4" s="1"/>
  <c r="A82" i="4" s="1"/>
  <c r="A83" i="4" s="1"/>
  <c r="A84" i="4" s="1"/>
  <c r="A85" i="4" s="1"/>
  <c r="A86" i="4" s="1"/>
  <c r="A87" i="4" s="1"/>
  <c r="A88" i="4" s="1"/>
  <c r="A89" i="4" s="1"/>
  <c r="A90" i="4" s="1"/>
  <c r="A91" i="4" s="1"/>
  <c r="A92" i="4" s="1"/>
  <c r="A93" i="4" s="1"/>
  <c r="A94" i="4" s="1"/>
  <c r="A95" i="4" s="1"/>
  <c r="A96" i="4" s="1"/>
  <c r="A97" i="4" s="1"/>
  <c r="A98" i="4" s="1"/>
  <c r="A99" i="4" s="1"/>
  <c r="A100" i="4" s="1"/>
  <c r="A101" i="4" s="1"/>
  <c r="A102" i="4" s="1"/>
  <c r="A103" i="4" s="1"/>
  <c r="A104" i="4" s="1"/>
  <c r="A105" i="4" s="1"/>
  <c r="A106" i="4" s="1"/>
  <c r="A107" i="4" s="1"/>
  <c r="A108" i="4" s="1"/>
  <c r="A109" i="4" s="1"/>
  <c r="A110" i="4" s="1"/>
  <c r="A111" i="4" s="1"/>
  <c r="A112" i="4" s="1"/>
  <c r="A113" i="4" s="1"/>
  <c r="A114" i="4" s="1"/>
  <c r="A115" i="4" s="1"/>
  <c r="A116" i="4" s="1"/>
  <c r="A117" i="4" s="1"/>
  <c r="A118" i="4" s="1"/>
  <c r="A119" i="4" s="1"/>
  <c r="A120" i="4" s="1"/>
  <c r="A121" i="4" s="1"/>
  <c r="A122" i="4" s="1"/>
  <c r="A123" i="4" s="1"/>
  <c r="A124" i="4" s="1"/>
  <c r="A125" i="4" s="1"/>
  <c r="A126" i="4" s="1"/>
  <c r="A127" i="4" s="1"/>
  <c r="A128" i="4" s="1"/>
  <c r="A129" i="4" s="1"/>
  <c r="A130" i="4" s="1"/>
  <c r="A131" i="4" s="1"/>
  <c r="A132" i="4" s="1"/>
  <c r="A133" i="4" s="1"/>
  <c r="A134" i="4" s="1"/>
  <c r="A135" i="4" s="1"/>
  <c r="A136" i="4" s="1"/>
  <c r="A137" i="4" s="1"/>
  <c r="A138" i="4" s="1"/>
  <c r="A139" i="4" s="1"/>
  <c r="A140" i="4" s="1"/>
  <c r="A141" i="4" s="1"/>
  <c r="A142" i="4" s="1"/>
  <c r="A143" i="4" s="1"/>
  <c r="A144" i="4" s="1"/>
  <c r="A145" i="4" s="1"/>
  <c r="A146" i="4" s="1"/>
  <c r="A147" i="4" s="1"/>
  <c r="A148" i="4" s="1"/>
  <c r="A149" i="4" s="1"/>
  <c r="A150" i="4" s="1"/>
  <c r="A151" i="4" s="1"/>
  <c r="A152" i="4" s="1"/>
  <c r="A153" i="4" s="1"/>
  <c r="A154" i="4" s="1"/>
  <c r="A155" i="4" s="1"/>
  <c r="A156" i="4" s="1"/>
  <c r="A3" i="4"/>
  <c r="A2" i="4"/>
  <c r="A4" i="3"/>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 r="A102" i="3" s="1"/>
  <c r="A103" i="3" s="1"/>
  <c r="A104" i="3" s="1"/>
  <c r="A105" i="3" s="1"/>
  <c r="A106" i="3" s="1"/>
  <c r="A107" i="3" s="1"/>
  <c r="A108" i="3" s="1"/>
  <c r="A109" i="3" s="1"/>
  <c r="A110" i="3" s="1"/>
  <c r="A111" i="3" s="1"/>
  <c r="A112" i="3" s="1"/>
  <c r="A113" i="3" s="1"/>
  <c r="A114" i="3" s="1"/>
  <c r="A115" i="3" s="1"/>
  <c r="A116" i="3" s="1"/>
  <c r="A117" i="3" s="1"/>
  <c r="A118" i="3" s="1"/>
  <c r="A119" i="3" s="1"/>
  <c r="A120" i="3" s="1"/>
  <c r="A121" i="3" s="1"/>
  <c r="A122" i="3" s="1"/>
  <c r="A123" i="3" s="1"/>
  <c r="A124" i="3" s="1"/>
  <c r="A125" i="3" s="1"/>
  <c r="A126" i="3" s="1"/>
  <c r="A127" i="3" s="1"/>
  <c r="A128" i="3" s="1"/>
  <c r="A129" i="3" s="1"/>
  <c r="A130" i="3" s="1"/>
  <c r="A131" i="3" s="1"/>
  <c r="A132" i="3" s="1"/>
  <c r="A133" i="3" s="1"/>
  <c r="A134" i="3" s="1"/>
  <c r="A135" i="3" s="1"/>
  <c r="A136" i="3" s="1"/>
  <c r="A137" i="3" s="1"/>
  <c r="A138" i="3" s="1"/>
  <c r="A139" i="3" s="1"/>
  <c r="A140" i="3" s="1"/>
  <c r="A141" i="3" s="1"/>
  <c r="A142" i="3" s="1"/>
  <c r="A143" i="3" s="1"/>
  <c r="A144" i="3" s="1"/>
  <c r="A145" i="3" s="1"/>
  <c r="A146" i="3" s="1"/>
  <c r="A147" i="3" s="1"/>
  <c r="A148" i="3" s="1"/>
  <c r="A149" i="3" s="1"/>
  <c r="A150" i="3" s="1"/>
  <c r="A151" i="3" s="1"/>
  <c r="A152" i="3" s="1"/>
  <c r="A153" i="3" s="1"/>
  <c r="A154" i="3" s="1"/>
  <c r="A155" i="3" s="1"/>
  <c r="A156" i="3" s="1"/>
  <c r="A3" i="3"/>
  <c r="A2" i="3"/>
  <c r="A4" i="2"/>
  <c r="A5" i="2"/>
  <c r="A6" i="2" s="1"/>
  <c r="A7" i="2" s="1"/>
  <c r="A8" i="2" s="1"/>
  <c r="A9" i="2" s="1"/>
  <c r="A10" i="2" s="1"/>
  <c r="A11" i="2" s="1"/>
  <c r="A12" i="2" s="1"/>
  <c r="A13" i="2" s="1"/>
  <c r="A14" i="2" s="1"/>
  <c r="A15" i="2" s="1"/>
  <c r="A16" i="2" s="1"/>
  <c r="A17" i="2" s="1"/>
  <c r="A18" i="2" s="1"/>
  <c r="A19" i="2" s="1"/>
  <c r="A20" i="2" s="1"/>
  <c r="A21" i="2" s="1"/>
  <c r="A22" i="2" s="1"/>
  <c r="A23" i="2" s="1"/>
  <c r="A24" i="2" s="1"/>
  <c r="A25" i="2" s="1"/>
  <c r="A26" i="2" s="1"/>
  <c r="A27" i="2" s="1"/>
  <c r="A28" i="2" s="1"/>
  <c r="A29" i="2" s="1"/>
  <c r="A30" i="2" s="1"/>
  <c r="A31" i="2" s="1"/>
  <c r="A32" i="2" s="1"/>
  <c r="A33" i="2" s="1"/>
  <c r="A34" i="2" s="1"/>
  <c r="A35" i="2" s="1"/>
  <c r="A36" i="2" s="1"/>
  <c r="A37" i="2" s="1"/>
  <c r="A38" i="2" s="1"/>
  <c r="A39" i="2" s="1"/>
  <c r="A40" i="2" s="1"/>
  <c r="A41" i="2" s="1"/>
  <c r="A42" i="2" s="1"/>
  <c r="A43" i="2" s="1"/>
  <c r="A44" i="2" s="1"/>
  <c r="A45" i="2" s="1"/>
  <c r="A46" i="2" s="1"/>
  <c r="A47" i="2" s="1"/>
  <c r="A48" i="2" s="1"/>
  <c r="A49" i="2" s="1"/>
  <c r="A50" i="2" s="1"/>
  <c r="A51" i="2" s="1"/>
  <c r="A52" i="2" s="1"/>
  <c r="A53" i="2" s="1"/>
  <c r="A54" i="2" s="1"/>
  <c r="A55" i="2" s="1"/>
  <c r="A56" i="2" s="1"/>
  <c r="A57" i="2" s="1"/>
  <c r="A58" i="2" s="1"/>
  <c r="A59" i="2" s="1"/>
  <c r="A60" i="2" s="1"/>
  <c r="A61" i="2" s="1"/>
  <c r="A62" i="2" s="1"/>
  <c r="A63" i="2" s="1"/>
  <c r="A64" i="2" s="1"/>
  <c r="A65" i="2" s="1"/>
  <c r="A66" i="2" s="1"/>
  <c r="A67" i="2" s="1"/>
  <c r="A68" i="2" s="1"/>
  <c r="A69" i="2" s="1"/>
  <c r="A70" i="2" s="1"/>
  <c r="A71" i="2" s="1"/>
  <c r="A72" i="2" s="1"/>
  <c r="A73" i="2" s="1"/>
  <c r="A74" i="2" s="1"/>
  <c r="A75" i="2" s="1"/>
  <c r="A76" i="2" s="1"/>
  <c r="A77" i="2" s="1"/>
  <c r="A78" i="2" s="1"/>
  <c r="A79" i="2" s="1"/>
  <c r="A80" i="2" s="1"/>
  <c r="A81" i="2" s="1"/>
  <c r="A82" i="2" s="1"/>
  <c r="A83" i="2" s="1"/>
  <c r="A84" i="2" s="1"/>
  <c r="A85" i="2" s="1"/>
  <c r="A86" i="2" s="1"/>
  <c r="A87" i="2" s="1"/>
  <c r="A88" i="2" s="1"/>
  <c r="A89" i="2" s="1"/>
  <c r="A90" i="2" s="1"/>
  <c r="A91" i="2" s="1"/>
  <c r="A92" i="2" s="1"/>
  <c r="A93" i="2" s="1"/>
  <c r="A94" i="2" s="1"/>
  <c r="A95" i="2" s="1"/>
  <c r="A96" i="2" s="1"/>
  <c r="A97" i="2" s="1"/>
  <c r="A98" i="2" s="1"/>
  <c r="A99" i="2" s="1"/>
  <c r="A100" i="2" s="1"/>
  <c r="A101" i="2" s="1"/>
  <c r="A102" i="2" s="1"/>
  <c r="A103" i="2" s="1"/>
  <c r="A104" i="2" s="1"/>
  <c r="A105" i="2" s="1"/>
  <c r="A106" i="2" s="1"/>
  <c r="A107" i="2" s="1"/>
  <c r="A108" i="2" s="1"/>
  <c r="A109" i="2" s="1"/>
  <c r="A110" i="2" s="1"/>
  <c r="A111" i="2" s="1"/>
  <c r="A112" i="2" s="1"/>
  <c r="A113" i="2" s="1"/>
  <c r="A114" i="2" s="1"/>
  <c r="A115" i="2" s="1"/>
  <c r="A116" i="2" s="1"/>
  <c r="A117" i="2" s="1"/>
  <c r="A118" i="2" s="1"/>
  <c r="A119" i="2" s="1"/>
  <c r="A120" i="2" s="1"/>
  <c r="A121" i="2" s="1"/>
  <c r="A122" i="2" s="1"/>
  <c r="A123" i="2" s="1"/>
  <c r="A124" i="2" s="1"/>
  <c r="A125" i="2" s="1"/>
  <c r="A126" i="2" s="1"/>
  <c r="A127" i="2" s="1"/>
  <c r="A128" i="2" s="1"/>
  <c r="A129" i="2" s="1"/>
  <c r="A130" i="2" s="1"/>
  <c r="A131" i="2" s="1"/>
  <c r="A132" i="2" s="1"/>
  <c r="A133" i="2" s="1"/>
  <c r="A134" i="2" s="1"/>
  <c r="A135" i="2" s="1"/>
  <c r="A136" i="2" s="1"/>
  <c r="A137" i="2" s="1"/>
  <c r="A138" i="2" s="1"/>
  <c r="A139" i="2" s="1"/>
  <c r="A140" i="2" s="1"/>
  <c r="A141" i="2" s="1"/>
  <c r="A142" i="2" s="1"/>
  <c r="A143" i="2" s="1"/>
  <c r="A144" i="2" s="1"/>
  <c r="A145" i="2" s="1"/>
  <c r="A146" i="2" s="1"/>
  <c r="A147" i="2" s="1"/>
  <c r="A148" i="2" s="1"/>
  <c r="A149" i="2" s="1"/>
  <c r="A150" i="2" s="1"/>
  <c r="A151" i="2" s="1"/>
  <c r="A152" i="2" s="1"/>
  <c r="A153" i="2" s="1"/>
  <c r="A154" i="2" s="1"/>
  <c r="A155" i="2" s="1"/>
  <c r="A156" i="2" s="1"/>
  <c r="A3" i="2"/>
  <c r="A2" i="2"/>
  <c r="A4" i="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3" i="1"/>
  <c r="L22" i="20"/>
  <c r="L21" i="20"/>
  <c r="L20" i="20"/>
  <c r="L19" i="20"/>
  <c r="L18" i="20"/>
  <c r="L16" i="20"/>
  <c r="L15" i="20"/>
  <c r="L14" i="20"/>
  <c r="H129" i="34"/>
  <c r="H130" i="34" s="1"/>
  <c r="H131" i="34" s="1"/>
  <c r="L128" i="34"/>
  <c r="H127" i="34"/>
  <c r="H128" i="34" s="1"/>
  <c r="L126" i="34"/>
  <c r="H96" i="34"/>
  <c r="H65" i="34"/>
  <c r="H66" i="34" s="1"/>
  <c r="H34" i="34"/>
  <c r="H35" i="34" s="1"/>
  <c r="H3" i="34"/>
  <c r="H127" i="33"/>
  <c r="H128" i="33" s="1"/>
  <c r="L127" i="33" s="1"/>
  <c r="L126" i="33"/>
  <c r="H96" i="33"/>
  <c r="H97" i="33" s="1"/>
  <c r="H98" i="33" s="1"/>
  <c r="H65" i="33"/>
  <c r="H66" i="33" s="1"/>
  <c r="H34" i="33"/>
  <c r="H3" i="33"/>
  <c r="H127" i="32"/>
  <c r="H128" i="32" s="1"/>
  <c r="H96" i="32"/>
  <c r="H97" i="32" s="1"/>
  <c r="H65" i="32"/>
  <c r="H34" i="32"/>
  <c r="H3" i="32"/>
  <c r="H4" i="32" s="1"/>
  <c r="H127" i="31"/>
  <c r="H128" i="31" s="1"/>
  <c r="H129" i="31" s="1"/>
  <c r="L126" i="31"/>
  <c r="H96" i="31"/>
  <c r="H65" i="31"/>
  <c r="H66" i="31" s="1"/>
  <c r="H34" i="31"/>
  <c r="H3" i="31"/>
  <c r="H129" i="30"/>
  <c r="H130" i="30" s="1"/>
  <c r="H131" i="30" s="1"/>
  <c r="L128" i="30"/>
  <c r="H127" i="30"/>
  <c r="H128" i="30" s="1"/>
  <c r="L126" i="30"/>
  <c r="H97" i="30"/>
  <c r="H96" i="30"/>
  <c r="H65" i="30"/>
  <c r="H66" i="30" s="1"/>
  <c r="H34" i="30"/>
  <c r="H3" i="30"/>
  <c r="H4" i="30" s="1"/>
  <c r="H5" i="30" s="1"/>
  <c r="L2" i="30"/>
  <c r="H127" i="29"/>
  <c r="H128" i="29" s="1"/>
  <c r="H129" i="29" s="1"/>
  <c r="L128" i="29" s="1"/>
  <c r="L126" i="29"/>
  <c r="H96" i="29"/>
  <c r="H97" i="29" s="1"/>
  <c r="H65" i="29"/>
  <c r="H34" i="29"/>
  <c r="H4" i="29"/>
  <c r="H5" i="29" s="1"/>
  <c r="H6" i="29" s="1"/>
  <c r="H7" i="29" s="1"/>
  <c r="H3" i="29"/>
  <c r="H127" i="28"/>
  <c r="H128" i="28" s="1"/>
  <c r="H129" i="28" s="1"/>
  <c r="L126" i="28"/>
  <c r="H96" i="28"/>
  <c r="H65" i="28"/>
  <c r="H66" i="28" s="1"/>
  <c r="H34" i="28"/>
  <c r="H3" i="28"/>
  <c r="H127" i="27"/>
  <c r="H128" i="27" s="1"/>
  <c r="L127" i="27" s="1"/>
  <c r="L126" i="27"/>
  <c r="H96" i="27"/>
  <c r="H65" i="27"/>
  <c r="H34" i="27"/>
  <c r="H3" i="27"/>
  <c r="H127" i="26"/>
  <c r="H96" i="26"/>
  <c r="H97" i="26" s="1"/>
  <c r="H98" i="26" s="1"/>
  <c r="H65" i="26"/>
  <c r="H34" i="26"/>
  <c r="H3" i="26"/>
  <c r="H4" i="26" s="1"/>
  <c r="H5" i="26" s="1"/>
  <c r="H127" i="25"/>
  <c r="H128" i="25" s="1"/>
  <c r="H129" i="25" s="1"/>
  <c r="L126" i="25"/>
  <c r="H96" i="25"/>
  <c r="H97" i="25" s="1"/>
  <c r="H65" i="25"/>
  <c r="H66" i="25" s="1"/>
  <c r="H67" i="25" s="1"/>
  <c r="H68" i="25" s="1"/>
  <c r="H34" i="25"/>
  <c r="H3" i="25"/>
  <c r="H4" i="25" s="1"/>
  <c r="H127" i="24"/>
  <c r="H128" i="24" s="1"/>
  <c r="H96" i="24"/>
  <c r="H65" i="24"/>
  <c r="H34" i="24"/>
  <c r="H3" i="24"/>
  <c r="H4" i="24" s="1"/>
  <c r="L2" i="24"/>
  <c r="H127" i="23"/>
  <c r="H128" i="23" s="1"/>
  <c r="H96" i="23"/>
  <c r="H65" i="23"/>
  <c r="H34" i="23"/>
  <c r="H3" i="23"/>
  <c r="H4" i="23" s="1"/>
  <c r="H127" i="22"/>
  <c r="H96" i="22"/>
  <c r="H65" i="22"/>
  <c r="H66" i="22" s="1"/>
  <c r="H34" i="22"/>
  <c r="H3" i="22"/>
  <c r="H4" i="22" s="1"/>
  <c r="H127" i="21"/>
  <c r="H128" i="21" s="1"/>
  <c r="H96" i="21"/>
  <c r="H65" i="21"/>
  <c r="H66" i="21" s="1"/>
  <c r="L64" i="21"/>
  <c r="H34" i="21"/>
  <c r="H35" i="21" s="1"/>
  <c r="H3" i="21"/>
  <c r="H4" i="21" s="1"/>
  <c r="H127" i="9"/>
  <c r="H96" i="9"/>
  <c r="H97" i="9" s="1"/>
  <c r="H65" i="9"/>
  <c r="H36" i="9"/>
  <c r="H37" i="9" s="1"/>
  <c r="L35" i="9"/>
  <c r="L34" i="9"/>
  <c r="H34" i="9"/>
  <c r="H35" i="9" s="1"/>
  <c r="L33" i="9"/>
  <c r="H3" i="9"/>
  <c r="H127" i="8"/>
  <c r="H128" i="8" s="1"/>
  <c r="H96" i="8"/>
  <c r="H65" i="8"/>
  <c r="H34" i="8"/>
  <c r="H3" i="8"/>
  <c r="H127" i="4"/>
  <c r="H128" i="4" s="1"/>
  <c r="L126" i="4"/>
  <c r="H96" i="4"/>
  <c r="H97" i="4" s="1"/>
  <c r="H98" i="4" s="1"/>
  <c r="H99" i="4" s="1"/>
  <c r="L95" i="4"/>
  <c r="H65" i="4"/>
  <c r="H34" i="4"/>
  <c r="H3" i="4"/>
  <c r="H127" i="3"/>
  <c r="H128" i="3" s="1"/>
  <c r="H96" i="3"/>
  <c r="H65" i="3"/>
  <c r="H66" i="3" s="1"/>
  <c r="H67" i="3" s="1"/>
  <c r="L64" i="3"/>
  <c r="H34" i="3"/>
  <c r="H35" i="3" s="1"/>
  <c r="H36" i="3" s="1"/>
  <c r="H37" i="3" s="1"/>
  <c r="L33" i="3"/>
  <c r="H3" i="3"/>
  <c r="H4" i="3" s="1"/>
  <c r="L2" i="3"/>
  <c r="H127" i="2"/>
  <c r="H96" i="2"/>
  <c r="H65" i="2"/>
  <c r="H66" i="2" s="1"/>
  <c r="H67" i="2" s="1"/>
  <c r="H34" i="2"/>
  <c r="H3" i="2"/>
  <c r="H127" i="1"/>
  <c r="H96" i="1"/>
  <c r="H65" i="1"/>
  <c r="H34" i="1"/>
  <c r="H35" i="1" s="1"/>
  <c r="H3" i="1"/>
  <c r="X78" i="36" a="1"/>
  <c r="P73" i="36" a="1"/>
  <c r="K68" i="36" a="1"/>
  <c r="F60" i="36" a="1"/>
  <c r="AC78" i="36" a="1"/>
  <c r="X73" i="36" a="1"/>
  <c r="P68" i="36" a="1"/>
  <c r="K60" i="36" a="1"/>
  <c r="AL78" i="36" a="1"/>
  <c r="AD73" i="36" a="1"/>
  <c r="Y68" i="36" a="1"/>
  <c r="T60" i="36" a="1"/>
  <c r="AF77" i="36" a="1"/>
  <c r="AP61" i="36" a="1"/>
  <c r="J73" i="36" a="1"/>
  <c r="T57" i="36" a="1"/>
  <c r="D68" i="36" a="1"/>
  <c r="AK72" i="36" a="1"/>
  <c r="AR56" i="36" a="1"/>
  <c r="F51" i="36" a="1"/>
  <c r="AT42" i="36" a="1"/>
  <c r="AN61" i="36" a="1"/>
  <c r="AJ45" i="36" a="1"/>
  <c r="AV71" i="36" a="1"/>
  <c r="T54" i="36" a="1"/>
  <c r="D39" i="36" a="1"/>
  <c r="I60" i="36" a="1"/>
  <c r="Z42" i="36" a="1"/>
  <c r="K79" i="36" a="1"/>
  <c r="AM58" i="36" a="1"/>
  <c r="AO43" i="36" a="1"/>
  <c r="T62" i="36" a="1"/>
  <c r="O60" i="36" a="1"/>
  <c r="N42" i="36" a="1"/>
  <c r="AA75" i="36" a="1"/>
  <c r="AL45" i="36" a="1"/>
  <c r="J36" i="36" a="1"/>
  <c r="P63" i="36" a="1"/>
  <c r="AU40" i="36" a="1"/>
  <c r="AD68" i="36" a="1"/>
  <c r="Z76" i="36" a="1"/>
  <c r="J54" i="36" a="1"/>
  <c r="AR39" i="36" a="1"/>
  <c r="AS68" i="36" a="1"/>
  <c r="AV52" i="36" a="1"/>
  <c r="T36" i="36" a="1"/>
  <c r="E55" i="36" a="1"/>
  <c r="P30" i="36" a="1"/>
  <c r="O8" i="36" a="1"/>
  <c r="I56" i="36" a="1"/>
  <c r="AM39" i="36" a="1"/>
  <c r="AN68" i="36" a="1"/>
  <c r="T38" i="36" a="1"/>
  <c r="AL52" i="36" a="1"/>
  <c r="K31" i="36" a="1"/>
  <c r="Y56" i="36" a="1"/>
  <c r="X45" i="36" a="1"/>
  <c r="H13" i="36" a="1"/>
  <c r="AV45" i="36" a="1"/>
  <c r="H14" i="36" a="1"/>
  <c r="AN53" i="36" a="1"/>
  <c r="I77" i="36" a="1"/>
  <c r="V37" i="36" a="1"/>
  <c r="P43" i="36" a="1"/>
  <c r="AF74" i="36" a="1"/>
  <c r="AN41" i="36" a="1"/>
  <c r="J7" i="36" a="1"/>
  <c r="AP70" i="36" a="1"/>
  <c r="AO37" i="36" a="1"/>
  <c r="N45" i="36" a="1"/>
  <c r="AN77" i="36" a="1"/>
  <c r="X40" i="36" a="1"/>
  <c r="AB70" i="36" a="1"/>
  <c r="AL36" i="36" a="1"/>
  <c r="AF57" i="36" a="1"/>
  <c r="M11" i="36" a="1"/>
  <c r="AT38" i="36" a="1"/>
  <c r="J24" i="36" a="1"/>
  <c r="U42" i="36" a="1"/>
  <c r="F69" i="36" a="1"/>
  <c r="H19" i="36" a="1"/>
  <c r="K12" i="36" a="1"/>
  <c r="E28" i="36" a="1"/>
  <c r="I15" i="36" a="1"/>
  <c r="H54" i="36" a="1"/>
  <c r="AM46" i="36" a="1"/>
  <c r="X56" i="36" a="1"/>
  <c r="M74" i="36" a="1"/>
  <c r="T46" i="36" a="1"/>
  <c r="V38" i="36" a="1"/>
  <c r="M15" i="36" a="1"/>
  <c r="AN36" i="36" a="1"/>
  <c r="AP54" i="36" a="1"/>
  <c r="M127" i="33" a="1"/>
  <c r="AJ76" i="35" a="1"/>
  <c r="AO77" i="35" a="1"/>
  <c r="AU74" i="35" a="1"/>
  <c r="AR67" i="35" a="1"/>
  <c r="AP76" i="35" a="1"/>
  <c r="AU78" i="35" a="1"/>
  <c r="AQ68" i="35" a="1"/>
  <c r="AK73" i="35" a="1"/>
  <c r="AS77" i="35" a="1"/>
  <c r="AR35" i="35" a="1"/>
  <c r="AJ36" i="35" a="1"/>
  <c r="AV47" i="35" a="1"/>
  <c r="AN38" i="35" a="1"/>
  <c r="AR47" i="35" a="1"/>
  <c r="AM45" i="35" a="1"/>
  <c r="AP36" i="35" a="1"/>
  <c r="AN40" i="35" a="1"/>
  <c r="AM52" i="35" a="1"/>
  <c r="AM56" i="35" a="1"/>
  <c r="AN52" i="35" a="1"/>
  <c r="AV58" i="35" a="1"/>
  <c r="AO58" i="35" a="1"/>
  <c r="AQ60" i="35" a="1"/>
  <c r="AJ58" i="35" a="1"/>
  <c r="AV60" i="35" a="1"/>
  <c r="AT51" i="35" a="1"/>
  <c r="AE79" i="35" a="1"/>
  <c r="Z77" i="35" a="1"/>
  <c r="T75" i="35" a="1"/>
  <c r="AB72" i="35" a="1"/>
  <c r="W76" i="35" a="1"/>
  <c r="AE74" i="35" a="1"/>
  <c r="K78" i="36" a="1"/>
  <c r="F73" i="36" a="1"/>
  <c r="AT67" i="36" a="1"/>
  <c r="AO59" i="36" a="1"/>
  <c r="P78" i="36" a="1"/>
  <c r="K73" i="36" a="1"/>
  <c r="F68" i="36" a="1"/>
  <c r="AT59" i="36" a="1"/>
  <c r="Y78" i="36" a="1"/>
  <c r="T73" i="36" a="1"/>
  <c r="L68" i="36" a="1"/>
  <c r="G60" i="36" a="1"/>
  <c r="T77" i="36" a="1"/>
  <c r="AA61" i="36" a="1"/>
  <c r="AQ72" i="36" a="1"/>
  <c r="E57" i="36" a="1"/>
  <c r="AL63" i="36" a="1"/>
  <c r="AL71" i="36" a="1"/>
  <c r="N56" i="36" a="1"/>
  <c r="AO47" i="36" a="1"/>
  <c r="AJ42" i="36" a="1"/>
  <c r="AE60" i="36" a="1"/>
  <c r="V45" i="36" a="1"/>
  <c r="AO70" i="36" a="1"/>
  <c r="AM53" i="36" a="1"/>
  <c r="V79" i="36" a="1"/>
  <c r="AL59" i="36" a="1"/>
  <c r="L42" i="36" a="1"/>
  <c r="AO78" i="36" a="1"/>
  <c r="AU57" i="36" a="1"/>
  <c r="AA43" i="36" a="1"/>
  <c r="AP79" i="36" a="1"/>
  <c r="AO56" i="36" a="1"/>
  <c r="AV40" i="36" a="1"/>
  <c r="AT74" i="36" a="1"/>
  <c r="U45" i="36" a="1"/>
  <c r="AE35" i="36" a="1"/>
  <c r="N62" i="36" a="1"/>
  <c r="AF40" i="36" a="1"/>
  <c r="Y67" i="36" a="1"/>
  <c r="AJ74" i="36" a="1"/>
  <c r="AO53" i="36" a="1"/>
  <c r="Y38" i="36" a="1"/>
  <c r="M67" i="36" a="1"/>
  <c r="Z52" i="36" a="1"/>
  <c r="D36" i="36" a="1"/>
  <c r="Y54" i="36" a="1"/>
  <c r="P29" i="36" a="1"/>
  <c r="E8" i="36" a="1"/>
  <c r="AD55" i="36" a="1"/>
  <c r="U39" i="36" a="1"/>
  <c r="H67" i="36" a="1"/>
  <c r="AV37" i="36" a="1"/>
  <c r="AM51" i="36" a="1"/>
  <c r="J29" i="36" a="1"/>
  <c r="L54" i="36" a="1"/>
  <c r="Z43" i="36" a="1"/>
  <c r="I12" i="36" a="1"/>
  <c r="P45" i="36" a="1"/>
  <c r="H12" i="36" a="1"/>
  <c r="J47" i="36" a="1"/>
  <c r="AQ75" i="36" a="1"/>
  <c r="AS36" i="36" a="1"/>
  <c r="H41" i="36" a="1"/>
  <c r="W73" i="36" a="1"/>
  <c r="AK40" i="36" a="1"/>
  <c r="K4" i="36" a="1"/>
  <c r="D61" i="36" a="1"/>
  <c r="AU35" i="36" a="1"/>
  <c r="AL42" i="36" a="1"/>
  <c r="AF70" i="36" a="1"/>
  <c r="AU38" i="36" a="1"/>
  <c r="U69" i="36" a="1"/>
  <c r="AN35" i="36" a="1"/>
  <c r="AM55" i="36" a="1"/>
  <c r="N8" i="36" a="1"/>
  <c r="Z38" i="36" a="1"/>
  <c r="AE56" i="36" a="1"/>
  <c r="N41" i="36" a="1"/>
  <c r="AA59" i="36" a="1"/>
  <c r="J3" i="36" a="1"/>
  <c r="G8" i="36" a="1"/>
  <c r="J14" i="36" a="1"/>
  <c r="P10" i="36" a="1"/>
  <c r="D35" i="36" a="1"/>
  <c r="E43" i="36" a="1"/>
  <c r="D52" i="36" a="1"/>
  <c r="D43" i="36" a="1"/>
  <c r="X44" i="36" a="1"/>
  <c r="F37" i="36" a="1"/>
  <c r="K13" i="36" a="1"/>
  <c r="X35" i="36" a="1"/>
  <c r="AE52" i="36" a="1"/>
  <c r="M126" i="31" a="1"/>
  <c r="AM75" i="35" a="1"/>
  <c r="AR76" i="35" a="1"/>
  <c r="AN73" i="35" a="1"/>
  <c r="AK79" i="35" a="1"/>
  <c r="AS75" i="35" a="1"/>
  <c r="AN77" i="35" a="1"/>
  <c r="AN79" i="35" a="1"/>
  <c r="AL70" i="35" a="1"/>
  <c r="AS71" i="35" a="1"/>
  <c r="AO39" i="35" a="1"/>
  <c r="AM35" i="35" a="1"/>
  <c r="AO46" i="35" a="1"/>
  <c r="AO47" i="35" a="1"/>
  <c r="AU46" i="35" a="1"/>
  <c r="AP44" i="35" a="1"/>
  <c r="AU35" i="35" a="1"/>
  <c r="AQ36" i="35" a="1"/>
  <c r="AS53" i="35" a="1"/>
  <c r="AP55" i="35" a="1"/>
  <c r="AQ51" i="35" a="1"/>
  <c r="AL58" i="35" a="1"/>
  <c r="AK56" i="35" a="1"/>
  <c r="AT59" i="35" a="1"/>
  <c r="AR55" i="35" a="1"/>
  <c r="AM60" i="35" a="1"/>
  <c r="AT61" i="35" a="1"/>
  <c r="U79" i="35" a="1"/>
  <c r="AC76" i="35" a="1"/>
  <c r="W74" i="35" a="1"/>
  <c r="AE71" i="35" a="1"/>
  <c r="V73" i="35" a="1"/>
  <c r="W70" i="35" a="1"/>
  <c r="U73" i="35" a="1"/>
  <c r="T74" i="35" a="1"/>
  <c r="AT77" i="36" a="1"/>
  <c r="AO72" i="36" a="1"/>
  <c r="AJ67" i="36" a="1"/>
  <c r="AB59" i="36" a="1"/>
  <c r="F78" i="36" a="1"/>
  <c r="AT72" i="36" a="1"/>
  <c r="AO67" i="36" a="1"/>
  <c r="AJ59" i="36" a="1"/>
  <c r="L78" i="36" a="1"/>
  <c r="G73" i="36" a="1"/>
  <c r="AU67" i="36" a="1"/>
  <c r="AP59" i="36" a="1"/>
  <c r="U76" i="36" a="1"/>
  <c r="AB60" i="36" a="1"/>
  <c r="AR71" i="36" a="1"/>
  <c r="V56" i="36" a="1"/>
  <c r="X62" i="36" a="1"/>
  <c r="W71" i="36" a="1"/>
  <c r="AK55" i="36" a="1"/>
  <c r="AB47" i="36" a="1"/>
  <c r="W42" i="36" a="1"/>
  <c r="AN59" i="36" a="1"/>
  <c r="H45" i="36" a="1"/>
  <c r="V70" i="36" a="1"/>
  <c r="I53" i="36" a="1"/>
  <c r="D79" i="36" a="1"/>
  <c r="AT58" i="36" a="1"/>
  <c r="AJ41" i="36" a="1"/>
  <c r="AS77" i="36" a="1"/>
  <c r="AC57" i="36" a="1"/>
  <c r="AN78" i="36" a="1"/>
  <c r="J79" i="36" a="1"/>
  <c r="P56" i="36" a="1"/>
  <c r="AJ40" i="36" a="1"/>
  <c r="AF72" i="36" a="1"/>
  <c r="D45" i="36" a="1"/>
  <c r="T35" i="36" a="1"/>
  <c r="N60" i="36" a="1"/>
  <c r="AC38" i="36" a="1"/>
  <c r="AL62" i="36" a="1"/>
  <c r="AU72" i="36" a="1"/>
  <c r="V53" i="36" a="1"/>
  <c r="AT37" i="36" a="1"/>
  <c r="AE63" i="36" a="1"/>
  <c r="AV51" i="36" a="1"/>
  <c r="P35" i="36" a="1"/>
  <c r="AV53" i="36" a="1"/>
  <c r="O28" i="36" a="1"/>
  <c r="H7" i="36" a="1"/>
  <c r="D55" i="36" a="1"/>
  <c r="E39" i="36" a="1"/>
  <c r="M63" i="36" a="1"/>
  <c r="P37" i="36" a="1"/>
  <c r="L51" i="36" a="1"/>
  <c r="J28" i="36" a="1"/>
  <c r="AK52" i="36" a="1"/>
  <c r="T42" i="36" a="1"/>
  <c r="J9" i="36" a="1"/>
  <c r="H44" i="36" a="1"/>
  <c r="I11" i="36" a="1"/>
  <c r="AQ45" i="36" a="1"/>
  <c r="AK74" i="36" a="1"/>
  <c r="AB35" i="36" a="1"/>
  <c r="K38" i="36" a="1"/>
  <c r="N72" i="36" a="1"/>
  <c r="AE39" i="36" a="1"/>
  <c r="AJ75" i="36" a="1"/>
  <c r="J42" i="36" a="1"/>
  <c r="AA35" i="36" a="1"/>
  <c r="H39" i="36" a="1"/>
  <c r="W69" i="36" a="1"/>
  <c r="AD37" i="36" a="1"/>
  <c r="M68" i="36" a="1"/>
  <c r="M31" i="36" a="1"/>
  <c r="AT54" i="36" a="1"/>
  <c r="O7" i="36" a="1"/>
  <c r="G38" i="36" a="1"/>
  <c r="U44" i="36" a="1"/>
  <c r="AN40" i="36" a="1"/>
  <c r="J52" i="36" a="1"/>
  <c r="E73" i="36" a="1"/>
  <c r="G6" i="36" a="1"/>
  <c r="AQ67" i="36" a="1"/>
  <c r="E3" i="36" a="1"/>
  <c r="H22" i="36" a="1"/>
  <c r="AU39" i="36" a="1"/>
  <c r="N43" i="36" a="1"/>
  <c r="AA38" i="36" a="1"/>
  <c r="U41" i="36" a="1"/>
  <c r="AL35" i="36" a="1"/>
  <c r="E9" i="36" a="1"/>
  <c r="N20" i="36" a="1"/>
  <c r="AQ43" i="36" a="1"/>
  <c r="M128" i="29" a="1"/>
  <c r="AP74" i="35" a="1"/>
  <c r="AU75" i="35" a="1"/>
  <c r="AM70" i="35" a="1"/>
  <c r="AS73" i="35" a="1"/>
  <c r="AV74" i="35" a="1"/>
  <c r="AQ76" i="35" a="1"/>
  <c r="AM76" i="35" a="1"/>
  <c r="AT67" i="35" a="1"/>
  <c r="AV76" i="35" a="1"/>
  <c r="AN36" i="35" a="1"/>
  <c r="AS46" i="35" a="1"/>
  <c r="AU47" i="35" a="1"/>
  <c r="AP40" i="35" a="1"/>
  <c r="AK46" i="35" a="1"/>
  <c r="AS43" i="35" a="1"/>
  <c r="AM47" i="35" a="1"/>
  <c r="AU41" i="35" a="1"/>
  <c r="AR63" i="35" a="1"/>
  <c r="AS54" i="35" a="1"/>
  <c r="AJ63" i="35" a="1"/>
  <c r="AO57" i="35" a="1"/>
  <c r="AJ53" i="35" a="1"/>
  <c r="AM58" i="35" a="1"/>
  <c r="AM53" i="35" a="1"/>
  <c r="AV54" i="35" a="1"/>
  <c r="AK54" i="35" a="1"/>
  <c r="X78" i="35" a="1"/>
  <c r="AF75" i="35" a="1"/>
  <c r="Z73" i="35" a="1"/>
  <c r="U71" i="35" a="1"/>
  <c r="AB71" i="35" a="1"/>
  <c r="V67" i="35" a="1"/>
  <c r="AA71" i="35" a="1"/>
  <c r="AF70" i="35" a="1"/>
  <c r="AJ77" i="36" a="1"/>
  <c r="AB72" i="36" a="1"/>
  <c r="W67" i="36" a="1"/>
  <c r="O59" i="36" a="1"/>
  <c r="AO77" i="36" a="1"/>
  <c r="AJ72" i="36" a="1"/>
  <c r="AB67" i="36" a="1"/>
  <c r="W59" i="36" a="1"/>
  <c r="AU77" i="36" a="1"/>
  <c r="AP72" i="36" a="1"/>
  <c r="AK67" i="36" a="1"/>
  <c r="AC59" i="36" a="1"/>
  <c r="F76" i="36" a="1"/>
  <c r="M60" i="36" a="1"/>
  <c r="AC71" i="36" a="1"/>
  <c r="AB55" i="36" a="1"/>
  <c r="J61" i="36" a="1"/>
  <c r="X70" i="36" a="1"/>
  <c r="W55" i="36" a="1"/>
  <c r="O47" i="36" a="1"/>
  <c r="X79" i="36" a="1"/>
  <c r="V59" i="36" a="1"/>
  <c r="AJ43" i="36" a="1"/>
  <c r="AC69" i="36" a="1"/>
  <c r="AP52" i="36" a="1"/>
  <c r="H78" i="36" a="1"/>
  <c r="AL57" i="36" a="1"/>
  <c r="I41" i="36" a="1"/>
  <c r="AA77" i="36" a="1"/>
  <c r="J57" i="36" a="1"/>
  <c r="U78" i="36" a="1"/>
  <c r="AF78" i="36" a="1"/>
  <c r="AS55" i="36" a="1"/>
  <c r="T40" i="36" a="1"/>
  <c r="AO69" i="36" a="1"/>
  <c r="AF44" i="36" a="1"/>
  <c r="I31" i="36" a="1"/>
  <c r="L59" i="36" a="1"/>
  <c r="E38" i="36" a="1"/>
  <c r="AK61" i="36" a="1"/>
  <c r="AP71" i="36" a="1"/>
  <c r="E53" i="36" a="1"/>
  <c r="AF37" i="36" a="1"/>
  <c r="F63" i="36" a="1"/>
  <c r="Y51" i="36" a="1"/>
  <c r="D30" i="36" a="1"/>
  <c r="Y53" i="36" a="1"/>
  <c r="O26" i="36" a="1"/>
  <c r="K6" i="36" a="1"/>
  <c r="AS53" i="36" a="1"/>
  <c r="AJ38" i="36" a="1"/>
  <c r="F61" i="36" a="1"/>
  <c r="AE36" i="36" a="1"/>
  <c r="M47" i="36" a="1"/>
  <c r="J27" i="36" a="1"/>
  <c r="K52" i="36" a="1"/>
  <c r="AP41" i="36" a="1"/>
  <c r="K8" i="36" a="1"/>
  <c r="AQ42" i="36" a="1"/>
  <c r="J10" i="36" a="1"/>
  <c r="O43" i="36" a="1"/>
  <c r="H71" i="36" a="1"/>
  <c r="F31" i="36" a="1"/>
  <c r="I28" i="36" a="1"/>
  <c r="AS69" i="36" a="1"/>
  <c r="AL38" i="36" a="1"/>
  <c r="M72" i="36" a="1"/>
  <c r="AC40" i="36" a="1"/>
  <c r="E31" i="36" a="1"/>
  <c r="AP36" i="36" a="1"/>
  <c r="N68" i="36" a="1"/>
  <c r="J37" i="36" a="1"/>
  <c r="D67" i="36" a="1"/>
  <c r="I30" i="36" a="1"/>
  <c r="AS46" i="36" a="1"/>
  <c r="K75" i="36" a="1"/>
  <c r="I37" i="36" a="1"/>
  <c r="L36" i="36" a="1"/>
  <c r="AJ39" i="36" a="1"/>
  <c r="AB43" i="36" a="1"/>
  <c r="AO40" i="36" a="1"/>
  <c r="H4" i="36" a="1"/>
  <c r="AT39" i="36" a="1"/>
  <c r="O76" i="36" a="1"/>
  <c r="K14" i="36" a="1"/>
  <c r="H36" i="36" a="1"/>
  <c r="AQ41" i="36" a="1"/>
  <c r="L27" i="36" a="1"/>
  <c r="AO39" i="36" a="1"/>
  <c r="H30" i="36" a="1"/>
  <c r="AC76" i="36" a="1"/>
  <c r="AM47" i="36" a="1"/>
  <c r="N39" i="36" a="1"/>
  <c r="M126" i="29" a="1"/>
  <c r="AV72" i="35" a="1"/>
  <c r="AK75" i="35" a="1"/>
  <c r="AV67" i="35" a="1"/>
  <c r="AR70" i="35" a="1"/>
  <c r="AL74" i="35" a="1"/>
  <c r="AJ75" i="35" a="1"/>
  <c r="AM73" i="35" a="1"/>
  <c r="AP78" i="35" a="1"/>
  <c r="AV73" i="35" a="1"/>
  <c r="AT47" i="35" a="1"/>
  <c r="AV45" i="35" a="1"/>
  <c r="AK47" i="35" a="1"/>
  <c r="AU45" i="35" a="1"/>
  <c r="AN45" i="35" a="1"/>
  <c r="AV42" i="35" a="1"/>
  <c r="AO43" i="35" a="1"/>
  <c r="AO40" i="35" a="1"/>
  <c r="AP57" i="35" a="1"/>
  <c r="AV53" i="35" a="1"/>
  <c r="AS60" i="35" a="1"/>
  <c r="AR56" i="35" a="1"/>
  <c r="AS63" i="35" a="1"/>
  <c r="AS56" i="35" a="1"/>
  <c r="AM63" i="35" a="1"/>
  <c r="AQ62" i="35" a="1"/>
  <c r="AF79" i="35" a="1"/>
  <c r="AA77" i="35" a="1"/>
  <c r="V75" i="35" a="1"/>
  <c r="AC72" i="35" a="1"/>
  <c r="X70" i="35" a="1"/>
  <c r="U70" i="35" a="1"/>
  <c r="AE77" i="35" a="1"/>
  <c r="T70" i="35" a="1"/>
  <c r="AA78" i="35" a="1"/>
  <c r="AF63" i="35" a="1"/>
  <c r="W77" i="36" a="1"/>
  <c r="O72" i="36" a="1"/>
  <c r="J67" i="36" a="1"/>
  <c r="E59" i="36" a="1"/>
  <c r="AB77" i="36" a="1"/>
  <c r="W72" i="36" a="1"/>
  <c r="O67" i="36" a="1"/>
  <c r="J59" i="36" a="1"/>
  <c r="AK77" i="36" a="1"/>
  <c r="AC72" i="36" a="1"/>
  <c r="X67" i="36" a="1"/>
  <c r="P59" i="36" a="1"/>
  <c r="G75" i="36" a="1"/>
  <c r="N59" i="36" a="1"/>
  <c r="AD70" i="36" a="1"/>
  <c r="AS78" i="36" a="1"/>
  <c r="AR59" i="36" a="1"/>
  <c r="I70" i="36" a="1"/>
  <c r="J55" i="36" a="1"/>
  <c r="E47" i="36" a="1"/>
  <c r="J78" i="36" a="1"/>
  <c r="K58" i="36" a="1"/>
  <c r="V43" i="36" a="1"/>
  <c r="V68" i="36" a="1"/>
  <c r="M52" i="36" a="1"/>
  <c r="AL77" i="36" a="1"/>
  <c r="AQ55" i="36" a="1"/>
  <c r="AD40" i="36" a="1"/>
  <c r="AE76" i="36" a="1"/>
  <c r="AL55" i="36" a="1"/>
  <c r="Z77" i="36" a="1"/>
  <c r="V77" i="36" a="1"/>
  <c r="H55" i="36" a="1"/>
  <c r="AL39" i="36" a="1"/>
  <c r="AE68" i="36" a="1"/>
  <c r="AT43" i="36" a="1"/>
  <c r="N29" i="36" a="1"/>
  <c r="AL58" i="36" a="1"/>
  <c r="Z37" i="36" a="1"/>
  <c r="M61" i="36" a="1"/>
  <c r="AJ70" i="36" a="1"/>
  <c r="AF52" i="36" a="1"/>
  <c r="H37" i="36" a="1"/>
  <c r="D60" i="36" a="1"/>
  <c r="AV47" i="36" a="1"/>
  <c r="P27" i="36" a="1"/>
  <c r="AU52" i="36" a="1"/>
  <c r="G24" i="36" a="1"/>
  <c r="N5" i="36" a="1"/>
  <c r="W53" i="36" a="1"/>
  <c r="AJ37" i="36" a="1"/>
  <c r="U60" i="36" a="1"/>
  <c r="O36" i="36" a="1"/>
  <c r="AL46" i="36" a="1"/>
  <c r="I26" i="36" a="1"/>
  <c r="AP45" i="36" a="1"/>
  <c r="M41" i="36" a="1"/>
  <c r="L5" i="36" a="1"/>
  <c r="AL40" i="36" a="1"/>
  <c r="J8" i="36" a="1"/>
  <c r="J38" i="36" a="1"/>
  <c r="AR68" i="36" a="1"/>
  <c r="O29" i="36" a="1"/>
  <c r="E13" i="36" a="1"/>
  <c r="AM68" i="36" a="1"/>
  <c r="M38" i="36" a="1"/>
  <c r="G58" i="36" a="1"/>
  <c r="G39" i="36" a="1"/>
  <c r="D26" i="36" a="1"/>
  <c r="H35" i="36" a="1"/>
  <c r="F67" i="36" a="1"/>
  <c r="AM36" i="36" a="1"/>
  <c r="AJ61" i="36" a="1"/>
  <c r="G29" i="36" a="1"/>
  <c r="L46" i="36" a="1"/>
  <c r="E74" i="36" a="1"/>
  <c r="M36" i="36" a="1"/>
  <c r="AC77" i="36" a="1"/>
  <c r="O38" i="36" a="1"/>
  <c r="H25" i="36" a="1"/>
  <c r="M20" i="36" a="1"/>
  <c r="AT71" i="36" a="1"/>
  <c r="L37" i="36" a="1"/>
  <c r="F23" i="36" a="1"/>
  <c r="E10" i="36" a="1"/>
  <c r="M21" i="36" a="1"/>
  <c r="AP38" i="36" a="1"/>
  <c r="X38" i="36" a="1"/>
  <c r="W38" i="36" a="1"/>
  <c r="N26" i="36" a="1"/>
  <c r="K70" i="36" a="1"/>
  <c r="AD36" i="36" a="1"/>
  <c r="AS37" i="36" a="1"/>
  <c r="M127" i="27" a="1"/>
  <c r="AL72" i="35" a="1"/>
  <c r="AN74" i="35" a="1"/>
  <c r="AV79" i="35" a="1"/>
  <c r="AN68" i="35" a="1"/>
  <c r="AO73" i="35" a="1"/>
  <c r="AP73" i="35" a="1"/>
  <c r="AU70" i="35" a="1"/>
  <c r="AP72" i="35" a="1"/>
  <c r="AR68" i="35" a="1"/>
  <c r="AM46" i="35" a="1"/>
  <c r="AO44" i="35" a="1"/>
  <c r="AN46" i="35" a="1"/>
  <c r="AV46" i="35" a="1"/>
  <c r="AQ44" i="35" a="1"/>
  <c r="AL42" i="35" a="1"/>
  <c r="AQ39" i="35" a="1"/>
  <c r="AL44" i="35" a="1"/>
  <c r="AR53" i="35" a="1"/>
  <c r="AL53" i="35" a="1"/>
  <c r="AL59" i="35" a="1"/>
  <c r="AU55" i="35" a="1"/>
  <c r="AV62" i="35" a="1"/>
  <c r="AL55" i="35" a="1"/>
  <c r="AN60" i="35" a="1"/>
  <c r="AL60" i="35" a="1"/>
  <c r="V79" i="35" a="1"/>
  <c r="AD76" i="35" a="1"/>
  <c r="Y74" i="35" a="1"/>
  <c r="AF71" i="35" a="1"/>
  <c r="AA69" i="35" a="1"/>
  <c r="AA68" i="35" a="1"/>
  <c r="X76" i="35" a="1"/>
  <c r="J77" i="36" a="1"/>
  <c r="E72" i="36" a="1"/>
  <c r="AS63" i="36" a="1"/>
  <c r="AN58" i="36" a="1"/>
  <c r="O77" i="36" a="1"/>
  <c r="J72" i="36" a="1"/>
  <c r="E67" i="36" a="1"/>
  <c r="AS58" i="36" a="1"/>
  <c r="X77" i="36" a="1"/>
  <c r="P72" i="36" a="1"/>
  <c r="K67" i="36" a="1"/>
  <c r="F59" i="36" a="1"/>
  <c r="AN74" i="36" a="1"/>
  <c r="AU58" i="36" a="1"/>
  <c r="O70" i="36" a="1"/>
  <c r="AD78" i="36" a="1"/>
  <c r="AD58" i="36" a="1"/>
  <c r="J69" i="36" a="1"/>
  <c r="AS54" i="36" a="1"/>
  <c r="AN46" i="36" a="1"/>
  <c r="AR76" i="36" a="1"/>
  <c r="AO57" i="36" a="1"/>
  <c r="H43" i="36" a="1"/>
  <c r="AV67" i="36" a="1"/>
  <c r="AT51" i="36" a="1"/>
  <c r="AP76" i="36" a="1"/>
  <c r="L55" i="36" a="1"/>
  <c r="F40" i="36" a="1"/>
  <c r="M76" i="36" a="1"/>
  <c r="V55" i="36" a="1"/>
  <c r="G77" i="36" a="1"/>
  <c r="AU74" i="36" a="1"/>
  <c r="AL54" i="36" a="1"/>
  <c r="AD38" i="36" a="1"/>
  <c r="T63" i="36" a="1"/>
  <c r="M43" i="36" a="1"/>
  <c r="F28" i="36" a="1"/>
  <c r="L57" i="36" a="1"/>
  <c r="AU36" i="36" a="1"/>
  <c r="AK59" i="36" a="1"/>
  <c r="W68" i="36" a="1"/>
  <c r="O52" i="36" a="1"/>
  <c r="AC36" i="36" a="1"/>
  <c r="Z59" i="36" a="1"/>
  <c r="Y47" i="36" a="1"/>
  <c r="P26" i="36" a="1"/>
  <c r="AU46" i="36" a="1"/>
  <c r="I23" i="36" a="1"/>
  <c r="D5" i="36" a="1"/>
  <c r="AT52" i="36" a="1"/>
  <c r="D37" i="36" a="1"/>
  <c r="AR58" i="36" a="1"/>
  <c r="AF35" i="36" a="1"/>
  <c r="AT44" i="36" a="1"/>
  <c r="J25" i="36" a="1"/>
  <c r="W45" i="36" a="1"/>
  <c r="AM40" i="36" a="1"/>
  <c r="M4" i="36" a="1"/>
  <c r="L40" i="36" a="1"/>
  <c r="K7" i="36" a="1"/>
  <c r="AT35" i="36" a="1"/>
  <c r="AF67" i="36" a="1"/>
  <c r="E26" i="36" a="1"/>
  <c r="H8" i="36" a="1"/>
  <c r="L60" i="36" a="1"/>
  <c r="U37" i="36" a="1"/>
  <c r="AC46" i="36" a="1"/>
  <c r="AL37" i="36" a="1"/>
  <c r="O24" i="36" a="1"/>
  <c r="F27" i="36" a="1"/>
  <c r="AT62" i="36" a="1"/>
  <c r="AO35" i="36" a="1"/>
  <c r="AQ59" i="36" a="1"/>
  <c r="J21" i="36" a="1"/>
  <c r="AE45" i="36" a="1"/>
  <c r="AT61" i="36" a="1"/>
  <c r="V35" i="36" a="1"/>
  <c r="F43" i="36" a="1"/>
  <c r="AR37" i="36" a="1"/>
  <c r="G20" i="36" a="1"/>
  <c r="N6" i="36" a="1"/>
  <c r="Y45" i="36" a="1"/>
  <c r="J31" i="36" a="1"/>
  <c r="M8" i="36" a="1"/>
  <c r="P5" i="36" a="1"/>
  <c r="N9" i="36" a="1"/>
  <c r="N36" i="36" a="1"/>
  <c r="H24" i="36" a="1"/>
  <c r="G37" i="36" a="1"/>
  <c r="H21" i="36" a="1"/>
  <c r="AF60" i="36" a="1"/>
  <c r="M10" i="36" a="1"/>
  <c r="N35" i="36" a="1"/>
  <c r="M126" i="27" a="1"/>
  <c r="AO71" i="35" a="1"/>
  <c r="AQ73" i="35" a="1"/>
  <c r="AL79" i="35" a="1"/>
  <c r="AJ79" i="35" a="1"/>
  <c r="AR72" i="35" a="1"/>
  <c r="AL71" i="35" a="1"/>
  <c r="AP68" i="35" a="1"/>
  <c r="AK70" i="35" a="1"/>
  <c r="AJ67" i="35" a="1"/>
  <c r="AP45" i="35" a="1"/>
  <c r="AR43" i="35" a="1"/>
  <c r="AQ45" i="35" a="1"/>
  <c r="AL46" i="35" a="1"/>
  <c r="AT43" i="35" a="1"/>
  <c r="AO41" i="35" a="1"/>
  <c r="AT35" i="35" a="1"/>
  <c r="AS35" i="35" a="1"/>
  <c r="AN51" i="35" a="1"/>
  <c r="AO52" i="35" a="1"/>
  <c r="AU56" i="35" a="1"/>
  <c r="AK55" i="35" a="1"/>
  <c r="AL62" i="35" a="1"/>
  <c r="AU52" i="35" a="1"/>
  <c r="AV57" i="35" a="1"/>
  <c r="AM57" i="35" a="1"/>
  <c r="Y78" i="35" a="1"/>
  <c r="T76" i="35" a="1"/>
  <c r="AB73" i="35" a="1"/>
  <c r="V71" i="35" a="1"/>
  <c r="AD68" i="35" a="1"/>
  <c r="AA75" i="35" a="1"/>
  <c r="W73" i="35" a="1"/>
  <c r="AF78" i="35" a="1"/>
  <c r="AE75" i="36" a="1"/>
  <c r="Z70" i="36" a="1"/>
  <c r="U62" i="36" a="1"/>
  <c r="M57" i="36" a="1"/>
  <c r="AM75" i="36" a="1"/>
  <c r="AE70" i="36" a="1"/>
  <c r="Z62" i="36" a="1"/>
  <c r="U57" i="36" a="1"/>
  <c r="AS75" i="36" a="1"/>
  <c r="AN70" i="36" a="1"/>
  <c r="AF62" i="36" a="1"/>
  <c r="AA57" i="36" a="1"/>
  <c r="AT70" i="36" a="1"/>
  <c r="N79" i="36" a="1"/>
  <c r="X63" i="36" a="1"/>
  <c r="AB79" i="36" a="1"/>
  <c r="I78" i="36" a="1"/>
  <c r="P62" i="36" a="1"/>
  <c r="U53" i="36" a="1"/>
  <c r="M45" i="36" a="1"/>
  <c r="AE71" i="36" a="1"/>
  <c r="AB52" i="36" a="1"/>
  <c r="U40" i="36" a="1"/>
  <c r="J60" i="36" a="1"/>
  <c r="AA44" i="36" a="1"/>
  <c r="AL70" i="36" a="1"/>
  <c r="O51" i="36" a="1"/>
  <c r="P76" i="36" a="1"/>
  <c r="AV70" i="36" a="1"/>
  <c r="AN51" i="36" a="1"/>
  <c r="AD72" i="36" a="1"/>
  <c r="AP69" i="36" a="1"/>
  <c r="AL51" i="36" a="1"/>
  <c r="U35" i="36" a="1"/>
  <c r="M58" i="36" a="1"/>
  <c r="D40" i="36" a="1"/>
  <c r="U77" i="36" a="1"/>
  <c r="AK51" i="36" a="1"/>
  <c r="P28" i="36" a="1"/>
  <c r="O54" i="36" a="1"/>
  <c r="Z60" i="36" a="1"/>
  <c r="D47" i="36" a="1"/>
  <c r="D27" i="36" a="1"/>
  <c r="I72" i="36" a="1"/>
  <c r="AM41" i="36" a="1"/>
  <c r="P75" i="36" a="1"/>
  <c r="U43" i="36" a="1"/>
  <c r="N15" i="36" a="1"/>
  <c r="D72" i="36" a="1"/>
  <c r="Y46" i="36" a="1"/>
  <c r="O25" i="36" a="1"/>
  <c r="AT46" i="36" a="1"/>
  <c r="AP63" i="36" a="1"/>
  <c r="V40" i="36" a="1"/>
  <c r="J74" i="36" a="1"/>
  <c r="E69" i="36" a="1"/>
  <c r="K35" i="36" a="1"/>
  <c r="AB63" i="36" a="1"/>
  <c r="F36" i="36" a="1"/>
  <c r="K42" i="36" a="1"/>
  <c r="AJ53" i="36" a="1"/>
  <c r="AM44" i="36" a="1"/>
  <c r="H10" i="36" a="1"/>
  <c r="G7" i="36" a="1"/>
  <c r="AP53" i="36" a="1"/>
  <c r="G27" i="36" a="1"/>
  <c r="P19" i="36" a="1"/>
  <c r="O61" i="36" a="1"/>
  <c r="H9" i="36" a="1"/>
  <c r="G57" i="36" a="1"/>
  <c r="AR52" i="36" a="1"/>
  <c r="M19" i="36" a="1"/>
  <c r="AE47" i="36" a="1"/>
  <c r="N10" i="36" a="1"/>
  <c r="F29" i="36" a="1"/>
  <c r="AF47" i="36" a="1"/>
  <c r="K21" i="36" a="1"/>
  <c r="W57" i="36" a="1"/>
  <c r="O79" i="36" a="1"/>
  <c r="I68" i="36" a="1"/>
  <c r="AF43" i="36" a="1"/>
  <c r="F4" i="36" a="1"/>
  <c r="L7" i="36" a="1"/>
  <c r="F47" i="36" a="1"/>
  <c r="AU61" i="36" a="1"/>
  <c r="I19" i="36" a="1"/>
  <c r="AQ51" i="36" a="1"/>
  <c r="N4" i="36" a="1"/>
  <c r="L13" i="36" a="1"/>
  <c r="AO76" i="36" a="1"/>
  <c r="D11" i="36" a="1"/>
  <c r="AF42" i="36" a="1"/>
  <c r="M6" i="36" a="1"/>
  <c r="M33" i="9" a="1"/>
  <c r="AP77" i="35" a="1"/>
  <c r="AO67" i="35" a="1"/>
  <c r="AQ74" i="35" a="1"/>
  <c r="AJ69" i="35" a="1"/>
  <c r="AO76" i="35" a="1"/>
  <c r="AV77" i="35" a="1"/>
  <c r="AO75" i="35" a="1"/>
  <c r="AU77" i="35" a="1"/>
  <c r="AQ42" i="35" a="1"/>
  <c r="AU40" i="35" a="1"/>
  <c r="AR46" i="35" a="1"/>
  <c r="AV40" i="35" a="1"/>
  <c r="AQ41" i="35" a="1"/>
  <c r="AL39" i="35" a="1"/>
  <c r="AN41" i="35" a="1"/>
  <c r="AT38" i="35" a="1"/>
  <c r="AM37" i="35" a="1"/>
  <c r="AL63" i="35" a="1"/>
  <c r="AM59" i="35" a="1"/>
  <c r="AJ59" i="35" a="1"/>
  <c r="AL61" i="35" a="1"/>
  <c r="AT56" i="35" a="1"/>
  <c r="AQ56" i="35" a="1"/>
  <c r="AO59" i="35" a="1"/>
  <c r="AP62" i="35" a="1"/>
  <c r="AD73" i="35" a="1"/>
  <c r="Y71" i="35" a="1"/>
  <c r="T69" i="35" a="1"/>
  <c r="AA79" i="35" a="1"/>
  <c r="X73" i="35" a="1"/>
  <c r="AC79" i="35" a="1"/>
  <c r="Z72" i="35" a="1"/>
  <c r="AC69" i="35" a="1"/>
  <c r="T67" i="35" a="1"/>
  <c r="U75" i="36" a="1"/>
  <c r="M70" i="36" a="1"/>
  <c r="H62" i="36" a="1"/>
  <c r="AV56" i="36" a="1"/>
  <c r="Z75" i="36" a="1"/>
  <c r="U70" i="36" a="1"/>
  <c r="M62" i="36" a="1"/>
  <c r="H57" i="36" a="1"/>
  <c r="AF75" i="36" a="1"/>
  <c r="AA70" i="36" a="1"/>
  <c r="V62" i="36" a="1"/>
  <c r="N57" i="36" a="1"/>
  <c r="AU69" i="36" a="1"/>
  <c r="O78" i="36" a="1"/>
  <c r="Y62" i="36" a="1"/>
  <c r="N78" i="36" a="1"/>
  <c r="AP77" i="36" a="1"/>
  <c r="D62" i="36" a="1"/>
  <c r="H53" i="36" a="1"/>
  <c r="AV44" i="36" a="1"/>
  <c r="K71" i="36" a="1"/>
  <c r="AU51" i="36" a="1"/>
  <c r="AP39" i="36" a="1"/>
  <c r="AV58" i="36" a="1"/>
  <c r="M44" i="36" a="1"/>
  <c r="AT69" i="36" a="1"/>
  <c r="AK47" i="36" a="1"/>
  <c r="AT75" i="36" a="1"/>
  <c r="V69" i="36" a="1"/>
  <c r="K51" i="36" a="1"/>
  <c r="AM71" i="36" a="1"/>
  <c r="N69" i="36" a="1"/>
  <c r="AU47" i="36" a="1"/>
  <c r="G35" i="36" a="1"/>
  <c r="AN56" i="36" a="1"/>
  <c r="AK39" i="36" a="1"/>
  <c r="H76" i="36" a="1"/>
  <c r="AT47" i="36" a="1"/>
  <c r="H27" i="36" a="1"/>
  <c r="AB53" i="36" a="1"/>
  <c r="Z58" i="36" a="1"/>
  <c r="AF46" i="36" a="1"/>
  <c r="AQ78" i="36" a="1"/>
  <c r="AJ69" i="36" a="1"/>
  <c r="AB40" i="36" a="1"/>
  <c r="AS72" i="36" a="1"/>
  <c r="T41" i="36" a="1"/>
  <c r="D15" i="36" a="1"/>
  <c r="L71" i="36" a="1"/>
  <c r="AC45" i="36" a="1"/>
  <c r="D25" i="36" a="1"/>
  <c r="AB45" i="36" a="1"/>
  <c r="Z61" i="36" a="1"/>
  <c r="AD39" i="36" a="1"/>
  <c r="Y72" i="36" a="1"/>
  <c r="AM67" i="36" a="1"/>
  <c r="G31" i="36" a="1"/>
  <c r="W62" i="36" a="1"/>
  <c r="J35" i="36" a="1"/>
  <c r="AM37" i="36" a="1"/>
  <c r="AB51" i="36" a="1"/>
  <c r="G44" i="36" a="1"/>
  <c r="I9" i="36" a="1"/>
  <c r="AK69" i="36" a="1"/>
  <c r="G53" i="36" a="1"/>
  <c r="P23" i="36" a="1"/>
  <c r="G11" i="36" a="1"/>
  <c r="K56" i="36" a="1"/>
  <c r="I6" i="36" a="1"/>
  <c r="AP47" i="36" a="1"/>
  <c r="I52" i="36" a="1"/>
  <c r="N13" i="36" a="1"/>
  <c r="AF45" i="36" a="1"/>
  <c r="O9" i="36" a="1"/>
  <c r="N27" i="36" a="1"/>
  <c r="P46" i="36" a="1"/>
  <c r="L15" i="36" a="1"/>
  <c r="W56" i="36" a="1"/>
  <c r="AV75" i="36" a="1"/>
  <c r="D12" i="36" a="1"/>
  <c r="AT41" i="36" a="1"/>
  <c r="AJ78" i="36" a="1"/>
  <c r="P67" i="36" a="1"/>
  <c r="K45" i="36" a="1"/>
  <c r="G54" i="36" a="1"/>
  <c r="M9" i="36" a="1"/>
  <c r="AV39" i="36" a="1"/>
  <c r="AL72" i="36" a="1"/>
  <c r="F9" i="36" a="1"/>
  <c r="AR73" i="36" a="1"/>
  <c r="O6" i="36" a="1"/>
  <c r="H73" i="36" a="1"/>
  <c r="I4" i="36" a="1"/>
  <c r="M126" i="28" a="1"/>
  <c r="AV75" i="35" a="1"/>
  <c r="AR79" i="35" a="1"/>
  <c r="AT73" i="35" a="1"/>
  <c r="AP67" i="35" a="1"/>
  <c r="AK74" i="35" a="1"/>
  <c r="AR75" i="35" a="1"/>
  <c r="AS67" i="35" a="1"/>
  <c r="AT74" i="35" a="1"/>
  <c r="AT41" i="35" a="1"/>
  <c r="AK40" i="35" a="1"/>
  <c r="AK45" i="35" a="1"/>
  <c r="AQ74" i="36" a="1"/>
  <c r="I63" i="36" a="1"/>
  <c r="G79" i="36" a="1"/>
  <c r="AQ69" i="36" a="1"/>
  <c r="I58" i="36" a="1"/>
  <c r="H74" i="36" a="1"/>
  <c r="AR61" i="36" a="1"/>
  <c r="AA72" i="36" a="1"/>
  <c r="X74" i="36" a="1"/>
  <c r="AK75" i="36" a="1"/>
  <c r="AC67" i="36" a="1"/>
  <c r="AC51" i="36" a="1"/>
  <c r="K69" i="36" a="1"/>
  <c r="AV41" i="36" a="1"/>
  <c r="AC55" i="36" a="1"/>
  <c r="I69" i="36" a="1"/>
  <c r="Z78" i="36" a="1"/>
  <c r="AC61" i="36" a="1"/>
  <c r="J70" i="36" a="1"/>
  <c r="AD53" i="36" a="1"/>
  <c r="D78" i="36" a="1"/>
  <c r="I39" i="36" a="1"/>
  <c r="AT53" i="36" a="1"/>
  <c r="AE72" i="36" a="1"/>
  <c r="AB57" i="36" a="1"/>
  <c r="O31" i="36" a="1"/>
  <c r="D54" i="36" a="1"/>
  <c r="Y70" i="36" a="1"/>
  <c r="E21" i="36" a="1"/>
  <c r="Y57" i="36" a="1"/>
  <c r="AM78" i="36" a="1"/>
  <c r="Z72" i="36" a="1"/>
  <c r="AA36" i="36" a="1"/>
  <c r="Z55" i="36" a="1"/>
  <c r="AE79" i="36" a="1"/>
  <c r="F19" i="36" a="1"/>
  <c r="AE41" i="36" a="1"/>
  <c r="E20" i="36" a="1"/>
  <c r="M78" i="36" a="1"/>
  <c r="D22" i="36" a="1"/>
  <c r="D13" i="36" a="1"/>
  <c r="F56" i="36" a="1"/>
  <c r="AJ47" i="36" a="1"/>
  <c r="AM52" i="36" a="1"/>
  <c r="AQ62" i="36" a="1"/>
  <c r="I43" i="36" a="1"/>
  <c r="AP74" i="36" a="1"/>
  <c r="Y40" i="36" a="1"/>
  <c r="AB36" i="36" a="1"/>
  <c r="AQ39" i="36" a="1"/>
  <c r="F8" i="36" a="1"/>
  <c r="L11" i="36" a="1"/>
  <c r="AN45" i="36" a="1"/>
  <c r="F41" i="36" a="1"/>
  <c r="F3" i="36" a="1"/>
  <c r="J20" i="36" a="1"/>
  <c r="AN78" i="35" a="1"/>
  <c r="AM74" i="35" a="1"/>
  <c r="AR73" i="35" a="1"/>
  <c r="AL78" i="35" a="1"/>
  <c r="AR74" i="35" a="1"/>
  <c r="AU44" i="35" a="1"/>
  <c r="AQ37" i="35" a="1"/>
  <c r="AR38" i="35" a="1"/>
  <c r="AJ43" i="35" a="1"/>
  <c r="AS36" i="35" a="1"/>
  <c r="AJ45" i="35" a="1"/>
  <c r="AK60" i="35" a="1"/>
  <c r="AP51" i="35" a="1"/>
  <c r="AL51" i="35" a="1"/>
  <c r="AO60" i="35" a="1"/>
  <c r="AN56" i="35" a="1"/>
  <c r="AA74" i="35" a="1"/>
  <c r="T79" i="35" a="1"/>
  <c r="AD78" i="35" a="1"/>
  <c r="AD77" i="35" a="1"/>
  <c r="T77" i="35" a="1"/>
  <c r="Z69" i="35" a="1"/>
  <c r="W51" i="35" a="1"/>
  <c r="Z51" i="35" a="1"/>
  <c r="T60" i="35" a="1"/>
  <c r="X55" i="35" a="1"/>
  <c r="W58" i="35" a="1"/>
  <c r="AE58" i="35" a="1"/>
  <c r="AD54" i="35" a="1"/>
  <c r="Z62" i="35" a="1"/>
  <c r="U43" i="35" a="1"/>
  <c r="W38" i="35" a="1"/>
  <c r="AF37" i="35" a="1"/>
  <c r="AF35" i="35" a="1"/>
  <c r="X36" i="35" a="1"/>
  <c r="W39" i="35" a="1"/>
  <c r="Y41" i="35" a="1"/>
  <c r="AC35" i="35" a="1"/>
  <c r="AD38" i="35" a="1"/>
  <c r="P69" i="35" a="1"/>
  <c r="K67" i="35" a="1"/>
  <c r="O74" i="35" a="1"/>
  <c r="J72" i="35" a="1"/>
  <c r="E70" i="35" a="1"/>
  <c r="K79" i="35" a="1"/>
  <c r="O78" i="35" a="1"/>
  <c r="I67" i="35" a="1"/>
  <c r="K54" i="35" a="1"/>
  <c r="N57" i="35" a="1"/>
  <c r="I55" i="35" a="1"/>
  <c r="K57" i="35" a="1"/>
  <c r="F58" i="35" a="1"/>
  <c r="H63" i="35" a="1"/>
  <c r="O61" i="35" a="1"/>
  <c r="O54" i="35" a="1"/>
  <c r="J57" i="35" a="1"/>
  <c r="O47" i="35" a="1"/>
  <c r="K38" i="35" a="1"/>
  <c r="M47" i="35" a="1"/>
  <c r="L40" i="35" a="1"/>
  <c r="O42" i="35" a="1"/>
  <c r="D42" i="35" a="1"/>
  <c r="L42" i="35" a="1"/>
  <c r="E42" i="35" a="1"/>
  <c r="H27" i="35" a="1"/>
  <c r="F24" i="35" a="1"/>
  <c r="G20" i="35" a="1"/>
  <c r="N21" i="35" a="1"/>
  <c r="I22" i="35" a="1"/>
  <c r="K27" i="35" a="1"/>
  <c r="H21" i="35" a="1"/>
  <c r="O26" i="35" a="1"/>
  <c r="E19" i="35" a="1"/>
  <c r="F3" i="35" a="1"/>
  <c r="L6" i="35" a="1"/>
  <c r="N7" i="35" a="1"/>
  <c r="H13" i="35" a="1"/>
  <c r="D7" i="35" a="1"/>
  <c r="J5" i="35" a="1"/>
  <c r="K14" i="35" a="1"/>
  <c r="L4" i="35" a="1"/>
  <c r="O53" i="35" a="1"/>
  <c r="L53" i="35" a="1"/>
  <c r="I45" i="35" a="1"/>
  <c r="M36" i="35" a="1"/>
  <c r="D39" i="35" a="1"/>
  <c r="O21" i="35" a="1"/>
  <c r="F30" i="35" a="1"/>
  <c r="E22" i="35" a="1"/>
  <c r="D19" i="35" a="1"/>
  <c r="N15" i="35" a="1"/>
  <c r="N11" i="35" a="1"/>
  <c r="I15" i="35" a="1"/>
  <c r="M10" i="35" a="1"/>
  <c r="AQ61" i="36" a="1"/>
  <c r="H61" i="36" a="1"/>
  <c r="E61" i="36" a="1"/>
  <c r="E79" i="36" a="1"/>
  <c r="AB62" i="36" a="1"/>
  <c r="Z54" i="36" a="1"/>
  <c r="AM61" i="36" a="1"/>
  <c r="K47" i="36" a="1"/>
  <c r="AJ55" i="36" a="1"/>
  <c r="AB46" i="36" a="1"/>
  <c r="AS51" i="36" a="1"/>
  <c r="AO60" i="36" a="1"/>
  <c r="AC52" i="36" a="1"/>
  <c r="L4" i="36" a="1"/>
  <c r="J6" i="36" a="1"/>
  <c r="G12" i="36" a="1"/>
  <c r="E15" i="36" a="1"/>
  <c r="V44" i="36" a="1"/>
  <c r="Z41" i="36" a="1"/>
  <c r="O68" i="36" a="1"/>
  <c r="AB44" i="36" a="1"/>
  <c r="Y77" i="36" a="1"/>
  <c r="J44" i="36" a="1"/>
  <c r="AK69" i="35" a="1"/>
  <c r="AP70" i="35" a="1"/>
  <c r="AN67" i="35" a="1"/>
  <c r="AJ41" i="35" a="1"/>
  <c r="AQ35" i="35" a="1"/>
  <c r="AN47" i="35" a="1"/>
  <c r="AV55" i="35" a="1"/>
  <c r="AS52" i="35" a="1"/>
  <c r="Z71" i="35" a="1"/>
  <c r="Z76" i="35" a="1"/>
  <c r="X72" i="35" a="1"/>
  <c r="AB61" i="35" a="1"/>
  <c r="AC57" i="35" a="1"/>
  <c r="X53" i="35" a="1"/>
  <c r="V54" i="35" a="1"/>
  <c r="AB46" i="35" a="1"/>
  <c r="T42" i="35" a="1"/>
  <c r="AB47" i="35" a="1"/>
  <c r="AE41" i="35" a="1"/>
  <c r="L67" i="35" a="1"/>
  <c r="F70" i="35" a="1"/>
  <c r="J73" i="35" a="1"/>
  <c r="F78" i="35" a="1"/>
  <c r="J55" i="35" a="1"/>
  <c r="F52" i="35" a="1"/>
  <c r="J59" i="35" a="1"/>
  <c r="E52" i="35" a="1"/>
  <c r="P46" i="35" a="1"/>
  <c r="H38" i="35" a="1"/>
  <c r="K46" i="35" a="1"/>
  <c r="D25" i="35" a="1"/>
  <c r="I29" i="35" a="1"/>
  <c r="H19" i="35" a="1"/>
  <c r="J30" i="35" a="1"/>
  <c r="I14" i="35" a="1"/>
  <c r="F14" i="35" a="1"/>
  <c r="O14" i="35" a="1"/>
  <c r="N10" i="35" a="1"/>
  <c r="AD74" i="36" a="1"/>
  <c r="AR62" i="36" a="1"/>
  <c r="AP78" i="36" a="1"/>
  <c r="AD69" i="36" a="1"/>
  <c r="AR57" i="36" a="1"/>
  <c r="AQ73" i="36" a="1"/>
  <c r="AE61" i="36" a="1"/>
  <c r="L72" i="36" a="1"/>
  <c r="I74" i="36" a="1"/>
  <c r="W74" i="36" a="1"/>
  <c r="AD63" i="36" a="1"/>
  <c r="P51" i="36" a="1"/>
  <c r="AO68" i="36" a="1"/>
  <c r="X41" i="36" a="1"/>
  <c r="M55" i="36" a="1"/>
  <c r="T68" i="36" a="1"/>
  <c r="AD77" i="36" a="1"/>
  <c r="AV59" i="36" a="1"/>
  <c r="AN69" i="36" a="1"/>
  <c r="M53" i="36" a="1"/>
  <c r="AM76" i="36" a="1"/>
  <c r="AQ38" i="36" a="1"/>
  <c r="K53" i="36" a="1"/>
  <c r="X71" i="36" a="1"/>
  <c r="AA56" i="36" a="1"/>
  <c r="G30" i="36" a="1"/>
  <c r="Z53" i="36" a="1"/>
  <c r="Y63" i="36" a="1"/>
  <c r="H20" i="36" a="1"/>
  <c r="AP56" i="36" a="1"/>
  <c r="K76" i="36" a="1"/>
  <c r="AK71" i="36" a="1"/>
  <c r="AP35" i="36" a="1"/>
  <c r="AM54" i="36" a="1"/>
  <c r="Y73" i="36" a="1"/>
  <c r="G15" i="36" a="1"/>
  <c r="E40" i="36" a="1"/>
  <c r="F14" i="36" a="1"/>
  <c r="AU76" i="36" a="1"/>
  <c r="E19" i="36" a="1"/>
  <c r="F71" i="36" a="1"/>
  <c r="F53" i="36" a="1"/>
  <c r="AK45" i="36" a="1"/>
  <c r="H52" i="36" a="1"/>
  <c r="AJ60" i="36" a="1"/>
  <c r="AE42" i="36" a="1"/>
  <c r="X61" i="36" a="1"/>
  <c r="L10" i="36" a="1"/>
  <c r="M35" i="36" a="1"/>
  <c r="AQ35" i="36" a="1"/>
  <c r="D4" i="36" a="1"/>
  <c r="J15" i="36" a="1"/>
  <c r="P39" i="36" a="1"/>
  <c r="AA39" i="36" a="1"/>
  <c r="AK63" i="36" a="1"/>
  <c r="H15" i="36" a="1"/>
  <c r="AT76" i="35" a="1"/>
  <c r="AS72" i="35" a="1"/>
  <c r="AK72" i="35" a="1"/>
  <c r="AL68" i="35" a="1"/>
  <c r="AJ77" i="35" a="1"/>
  <c r="AK44" i="35" a="1"/>
  <c r="AT36" i="35" a="1"/>
  <c r="AU37" i="35" a="1"/>
  <c r="AM42" i="35" a="1"/>
  <c r="AL35" i="35" a="1"/>
  <c r="AL41" i="35" a="1"/>
  <c r="AN59" i="35" a="1"/>
  <c r="AQ57" i="35" a="1"/>
  <c r="AT60" i="35" a="1"/>
  <c r="AU58" i="35" a="1"/>
  <c r="AT58" i="35" a="1"/>
  <c r="T73" i="35" a="1"/>
  <c r="W78" i="35" a="1"/>
  <c r="T78" i="35" a="1"/>
  <c r="AE67" i="35" a="1"/>
  <c r="AF73" i="35" a="1"/>
  <c r="AF67" i="35" a="1"/>
  <c r="V63" i="35" a="1"/>
  <c r="V62" i="35" a="1"/>
  <c r="W59" i="35" a="1"/>
  <c r="AA54" i="35" a="1"/>
  <c r="Z57" i="35" a="1"/>
  <c r="V57" i="35" a="1"/>
  <c r="AB52" i="35" a="1"/>
  <c r="T58" i="35" a="1"/>
  <c r="T40" i="35" a="1"/>
  <c r="Z37" i="35" a="1"/>
  <c r="V37" i="35" a="1"/>
  <c r="Y47" i="35" a="1"/>
  <c r="AA35" i="35" a="1"/>
  <c r="AC37" i="35" a="1"/>
  <c r="U39" i="35" a="1"/>
  <c r="U35" i="35" a="1"/>
  <c r="AF41" i="35" a="1"/>
  <c r="F69" i="35" a="1"/>
  <c r="N79" i="35" a="1"/>
  <c r="E74" i="35" a="1"/>
  <c r="M71" i="35" a="1"/>
  <c r="H69" i="35" a="1"/>
  <c r="H77" i="35" a="1"/>
  <c r="G69" i="35" a="1"/>
  <c r="J78" i="35" a="1"/>
  <c r="D53" i="35" a="1"/>
  <c r="D57" i="35" a="1"/>
  <c r="L54" i="35" a="1"/>
  <c r="D56" i="35" a="1"/>
  <c r="I57" i="35" a="1"/>
  <c r="N61" i="35" a="1"/>
  <c r="E61" i="35" a="1"/>
  <c r="E54" i="35" a="1"/>
  <c r="F55" i="35" a="1"/>
  <c r="E47" i="35" a="1"/>
  <c r="D37" i="35" a="1"/>
  <c r="F46" i="35" a="1"/>
  <c r="O39" i="35" a="1"/>
  <c r="N39" i="35" a="1"/>
  <c r="J40" i="35" a="1"/>
  <c r="K39" i="35" a="1"/>
  <c r="K40" i="35" a="1"/>
  <c r="K26" i="35" a="1"/>
  <c r="I23" i="35" a="1"/>
  <c r="J19" i="35" a="1"/>
  <c r="M31" i="35" a="1"/>
  <c r="L21" i="35" a="1"/>
  <c r="O25" i="35" a="1"/>
  <c r="M19" i="35" a="1"/>
  <c r="F25" i="35" a="1"/>
  <c r="I24" i="35" a="1"/>
  <c r="P15" i="35" a="1"/>
  <c r="H4" i="35" a="1"/>
  <c r="M4" i="35" a="1"/>
  <c r="K12" i="35" a="1"/>
  <c r="P3" i="35" a="1"/>
  <c r="K15" i="35" a="1"/>
  <c r="J11" i="35" a="1"/>
  <c r="N13" i="35" a="1"/>
  <c r="G56" i="35" a="1"/>
  <c r="H46" i="35" a="1"/>
  <c r="E39" i="35" a="1"/>
  <c r="P38" i="35" a="1"/>
  <c r="N25" i="35" a="1"/>
  <c r="P30" i="35" a="1"/>
  <c r="O20" i="35" a="1"/>
  <c r="D23" i="35" a="1"/>
  <c r="F15" i="35" a="1"/>
  <c r="M15" i="35" a="1"/>
  <c r="P14" i="35" a="1"/>
  <c r="I8" i="35" a="1"/>
  <c r="G74" i="36" a="1"/>
  <c r="AN76" i="36" a="1"/>
  <c r="G69" i="36" a="1"/>
  <c r="AO71" i="36" a="1"/>
  <c r="AF69" i="36" a="1"/>
  <c r="D69" i="36" a="1"/>
  <c r="AQ71" i="36" a="1"/>
  <c r="N46" i="36" a="1"/>
  <c r="L67" i="36" a="1"/>
  <c r="AL47" i="36" a="1"/>
  <c r="AS73" i="36" a="1"/>
  <c r="AN67" i="36" a="1"/>
  <c r="L47" i="36" a="1"/>
  <c r="AN37" i="36" a="1"/>
  <c r="AK57" i="36" a="1"/>
  <c r="F77" i="36" a="1"/>
  <c r="AS61" i="36" a="1"/>
  <c r="AF73" i="36" a="1"/>
  <c r="P79" i="36" a="1"/>
  <c r="W61" i="36" a="1"/>
  <c r="E35" i="36" a="1"/>
  <c r="H58" i="36" a="1"/>
  <c r="D51" i="36" a="1"/>
  <c r="AM43" i="36" a="1"/>
  <c r="AQ40" i="36" a="1"/>
  <c r="AN54" i="36" a="1"/>
  <c r="M22" i="36" a="1"/>
  <c r="O39" i="36" a="1"/>
  <c r="J11" i="36" a="1"/>
  <c r="M126" i="34" a="1"/>
  <c r="AK68" i="35" a="1"/>
  <c r="AQ75" i="35" a="1"/>
  <c r="AQ40" i="35" a="1"/>
  <c r="AS40" i="35" a="1"/>
  <c r="AT57" i="35" a="1"/>
  <c r="AP61" i="35" a="1"/>
  <c r="AU54" i="35" a="1"/>
  <c r="U72" i="35" a="1"/>
  <c r="AE70" i="35" a="1"/>
  <c r="Y72" i="35" a="1"/>
  <c r="AC53" i="35" a="1"/>
  <c r="V55" i="35" a="1"/>
  <c r="AE51" i="35" a="1"/>
  <c r="Y38" i="35" a="1"/>
  <c r="AB35" i="35" a="1"/>
  <c r="W46" i="35" a="1"/>
  <c r="T36" i="35" a="1"/>
  <c r="V41" i="35" a="1"/>
  <c r="K72" i="35" a="1"/>
  <c r="N67" i="35" a="1"/>
  <c r="K76" i="35" a="1"/>
  <c r="M63" i="35" a="1"/>
  <c r="E53" i="35" a="1"/>
  <c r="O55" i="35" a="1"/>
  <c r="N51" i="35" a="1"/>
  <c r="K45" i="35" a="1"/>
  <c r="L44" i="35" a="1"/>
  <c r="H35" i="35" a="1"/>
  <c r="O46" i="35" a="1"/>
  <c r="E21" i="35" a="1"/>
  <c r="L28" i="35" a="1"/>
  <c r="J20" i="35" a="1"/>
  <c r="N19" i="35" a="1"/>
  <c r="D15" i="35" a="1"/>
  <c r="D11" i="35" a="1"/>
  <c r="H12" i="35" a="1"/>
  <c r="T74" i="36" a="1"/>
  <c r="AE62" i="36" a="1"/>
  <c r="E77" i="36" a="1"/>
  <c r="T69" i="36" a="1"/>
  <c r="AE57" i="36" a="1"/>
  <c r="F72" i="36" a="1"/>
  <c r="U61" i="36" a="1"/>
  <c r="M71" i="36" a="1"/>
  <c r="P69" i="36" a="1"/>
  <c r="I73" i="36" a="1"/>
  <c r="O63" i="36" a="1"/>
  <c r="AA46" i="36" a="1"/>
  <c r="AD67" i="36" a="1"/>
  <c r="AS40" i="36" a="1"/>
  <c r="AE51" i="36" a="1"/>
  <c r="I67" i="36" a="1"/>
  <c r="L77" i="36" a="1"/>
  <c r="AO54" i="36" a="1"/>
  <c r="AT68" i="36" a="1"/>
  <c r="Y52" i="36" a="1"/>
  <c r="AP62" i="36" a="1"/>
  <c r="P38" i="36" a="1"/>
  <c r="W52" i="36" a="1"/>
  <c r="L58" i="36" a="1"/>
  <c r="H56" i="36" a="1"/>
  <c r="L28" i="36" a="1"/>
  <c r="AV46" i="36" a="1"/>
  <c r="AD62" i="36" a="1"/>
  <c r="K19" i="36" a="1"/>
  <c r="V52" i="36" a="1"/>
  <c r="O75" i="36" a="1"/>
  <c r="AQ70" i="36" a="1"/>
  <c r="O23" i="36" a="1"/>
  <c r="E54" i="36" a="1"/>
  <c r="T72" i="36" a="1"/>
  <c r="L6" i="36" a="1"/>
  <c r="U36" i="36" a="1"/>
  <c r="G13" i="36" a="1"/>
  <c r="K59" i="36" a="1"/>
  <c r="F15" i="36" a="1"/>
  <c r="Z63" i="36" a="1"/>
  <c r="O22" i="36" a="1"/>
  <c r="W44" i="36" a="1"/>
  <c r="U51" i="36" a="1"/>
  <c r="AU44" i="36" a="1"/>
  <c r="E42" i="36" a="1"/>
  <c r="Y60" i="36" a="1"/>
  <c r="F6" i="36" a="1"/>
  <c r="E29" i="36" a="1"/>
  <c r="L21" i="36" a="1"/>
  <c r="E75" i="36" a="1"/>
  <c r="AD47" i="36" a="1"/>
  <c r="H26" i="36" a="1"/>
  <c r="O15" i="36" a="1"/>
  <c r="AD57" i="36" a="1"/>
  <c r="L8" i="36" a="1"/>
  <c r="AU69" i="35" a="1"/>
  <c r="AO70" i="35" a="1"/>
  <c r="AQ70" i="35" a="1"/>
  <c r="AR69" i="35" a="1"/>
  <c r="AM79" i="35" a="1"/>
  <c r="AN43" i="35" a="1"/>
  <c r="AK42" i="35" a="1"/>
  <c r="AK37" i="35" a="1"/>
  <c r="AP41" i="35" a="1"/>
  <c r="AJ42" i="35" a="1"/>
  <c r="AN37" i="35" a="1"/>
  <c r="AQ58" i="35" a="1"/>
  <c r="AK62" i="35" a="1"/>
  <c r="AT63" i="35" a="1"/>
  <c r="AJ55" i="35" a="1"/>
  <c r="AS58" i="35" a="1"/>
  <c r="W72" i="35" a="1"/>
  <c r="AE72" i="35" a="1"/>
  <c r="W77" i="35" a="1"/>
  <c r="Z75" i="35" a="1"/>
  <c r="X69" i="35" a="1"/>
  <c r="U77" i="35" a="1"/>
  <c r="Y62" i="35" a="1"/>
  <c r="AD56" i="35" a="1"/>
  <c r="Z58" i="35" a="1"/>
  <c r="T53" i="35" a="1"/>
  <c r="AC56" i="35" a="1"/>
  <c r="T55" i="35" a="1"/>
  <c r="AC55" i="35" a="1"/>
  <c r="X56" i="35" a="1"/>
  <c r="AF36" i="35" a="1"/>
  <c r="AC36" i="35" a="1"/>
  <c r="Y36" i="35" a="1"/>
  <c r="X44" i="35" a="1"/>
  <c r="AD47" i="35" a="1"/>
  <c r="Y35" i="35" a="1"/>
  <c r="X38" i="35" a="1"/>
  <c r="AD45" i="35" a="1"/>
  <c r="U38" i="35" a="1"/>
  <c r="I68" i="35" a="1"/>
  <c r="D79" i="35" a="1"/>
  <c r="H73" i="35" a="1"/>
  <c r="P70" i="35" a="1"/>
  <c r="K68" i="35" a="1"/>
  <c r="I75" i="35" a="1"/>
  <c r="N78" i="35" a="1"/>
  <c r="H67" i="35" a="1"/>
  <c r="J51" i="35" a="1"/>
  <c r="J54" i="35" a="1"/>
  <c r="L56" i="35" a="1"/>
  <c r="D61" i="35" a="1"/>
  <c r="H60" i="35" a="1"/>
  <c r="K52" i="35" a="1"/>
  <c r="J35" i="35" a="1"/>
  <c r="J36" i="35" a="1"/>
  <c r="K30" i="35" a="1"/>
  <c r="AQ56" i="36" a="1"/>
  <c r="G14" i="36" a="1"/>
  <c r="N40" i="36" a="1"/>
  <c r="AK41" i="35" a="1"/>
  <c r="W52" i="35" a="1"/>
  <c r="G78" i="35" a="1"/>
  <c r="K59" i="35" a="1"/>
  <c r="E36" i="35" a="1"/>
  <c r="O15" i="35" a="1"/>
  <c r="L7" i="35" a="1"/>
  <c r="AC73" i="36" a="1"/>
  <c r="T61" i="36" a="1"/>
  <c r="N76" i="36" a="1"/>
  <c r="AC68" i="36" a="1"/>
  <c r="T56" i="36" a="1"/>
  <c r="O71" i="36" a="1"/>
  <c r="AD60" i="36" a="1"/>
  <c r="U68" i="36" a="1"/>
  <c r="AL67" i="36" a="1"/>
  <c r="O69" i="36" a="1"/>
  <c r="AM59" i="36" a="1"/>
  <c r="AM45" i="36" a="1"/>
  <c r="L62" i="36" a="1"/>
  <c r="Y76" i="36" a="1"/>
  <c r="G45" i="36" a="1"/>
  <c r="AA60" i="36" a="1"/>
  <c r="G71" i="36" a="1"/>
  <c r="O53" i="36" a="1"/>
  <c r="K63" i="36" a="1"/>
  <c r="AJ44" i="36" a="1"/>
  <c r="AM60" i="36" a="1"/>
  <c r="AK36" i="36" a="1"/>
  <c r="F46" i="36" a="1"/>
  <c r="X55" i="36" a="1"/>
  <c r="AB54" i="36" a="1"/>
  <c r="F74" i="36" a="1"/>
  <c r="AV42" i="36" a="1"/>
  <c r="T58" i="36" a="1"/>
  <c r="M12" i="36" a="1"/>
  <c r="AR47" i="36" a="1"/>
  <c r="J71" i="36" a="1"/>
  <c r="AT55" i="36" a="1"/>
  <c r="AN75" i="36" a="1"/>
  <c r="H46" i="36" a="1"/>
  <c r="AJ54" i="36" a="1"/>
  <c r="O55" i="36" a="1"/>
  <c r="T78" i="36" a="1"/>
  <c r="M3" i="36" a="1"/>
  <c r="U55" i="36" a="1"/>
  <c r="I8" i="36" a="1"/>
  <c r="O42" i="36" a="1"/>
  <c r="U79" i="36" a="1"/>
  <c r="E41" i="36" a="1"/>
  <c r="D42" i="36" a="1"/>
  <c r="AS38" i="36" a="1"/>
  <c r="Y39" i="36" a="1"/>
  <c r="T47" i="36" a="1"/>
  <c r="N19" i="36" a="1"/>
  <c r="O14" i="36" a="1"/>
  <c r="K9" i="36" a="1"/>
  <c r="D10" i="36" a="1"/>
  <c r="Y59" i="36" a="1"/>
  <c r="AK70" i="36" a="1"/>
  <c r="P4" i="36" a="1"/>
  <c r="AP40" i="36" a="1"/>
  <c r="M128" i="34" a="1"/>
  <c r="AT79" i="35" a="1"/>
  <c r="AL77" i="35" a="1"/>
  <c r="AV71" i="35" a="1"/>
  <c r="AK71" i="35" a="1"/>
  <c r="AP75" i="35" a="1"/>
  <c r="AP39" i="35" a="1"/>
  <c r="AP37" i="35" a="1"/>
  <c r="AN39" i="35" a="1"/>
  <c r="AO38" i="35" a="1"/>
  <c r="AR39" i="35" a="1"/>
  <c r="AJ35" i="35" a="1"/>
  <c r="AR51" i="35" a="1"/>
  <c r="AK52" i="35" a="1"/>
  <c r="AR60" i="35" a="1"/>
  <c r="AJ61" i="35" a="1"/>
  <c r="AP56" i="35" a="1"/>
  <c r="AF69" i="35" a="1"/>
  <c r="AA70" i="35" a="1"/>
  <c r="AF74" i="35" a="1"/>
  <c r="AC67" i="35" a="1"/>
  <c r="AC77" i="35" a="1"/>
  <c r="Z78" i="35" a="1"/>
  <c r="U60" i="35" a="1"/>
  <c r="AF55" i="35" a="1"/>
  <c r="V56" i="35" a="1"/>
  <c r="Y61" i="35" a="1"/>
  <c r="AB53" i="35" a="1"/>
  <c r="X63" i="35" a="1"/>
  <c r="Z53" i="35" a="1"/>
  <c r="AF61" i="35" a="1"/>
  <c r="AF42" i="35" a="1"/>
  <c r="W41" i="35" a="1"/>
  <c r="T37" i="35" a="1"/>
  <c r="AE47" i="35" a="1"/>
  <c r="AC44" i="35" a="1"/>
  <c r="U46" i="35" a="1"/>
  <c r="AE45" i="35" a="1"/>
  <c r="AF44" i="35" a="1"/>
  <c r="V44" i="35" a="1"/>
  <c r="E79" i="35" a="1"/>
  <c r="M76" i="35" a="1"/>
  <c r="D71" i="35" a="1"/>
  <c r="L68" i="35" a="1"/>
  <c r="M79" i="35" a="1"/>
  <c r="G79" i="35" a="1"/>
  <c r="M72" i="35" a="1"/>
  <c r="J70" i="35" a="1"/>
  <c r="O59" i="35" a="1"/>
  <c r="P53" i="35" a="1"/>
  <c r="K51" i="35" a="1"/>
  <c r="E62" i="35" a="1"/>
  <c r="H54" i="35" a="1"/>
  <c r="L55" i="35" a="1"/>
  <c r="D58" i="35" a="1"/>
  <c r="M61" i="35" a="1"/>
  <c r="D35" i="35" a="1"/>
  <c r="D44" i="35" a="1"/>
  <c r="G39" i="35" a="1"/>
  <c r="E43" i="35" a="1"/>
  <c r="N36" i="35" a="1"/>
  <c r="O45" i="35" a="1"/>
  <c r="J46" i="35" a="1"/>
  <c r="G42" i="35" a="1"/>
  <c r="D45" i="35" a="1"/>
  <c r="J23" i="35" a="1"/>
  <c r="K19" i="35" a="1"/>
  <c r="H26" i="35" a="1"/>
  <c r="K25" i="35" a="1"/>
  <c r="J28" i="35" a="1"/>
  <c r="D20" i="35" a="1"/>
  <c r="L26" i="35" a="1"/>
  <c r="M26" i="35" a="1"/>
  <c r="K13" i="35" a="1"/>
  <c r="O12" i="35" a="1"/>
  <c r="J13" i="35" a="1"/>
  <c r="L12" i="35" a="1"/>
  <c r="M8" i="35" a="1"/>
  <c r="P7" i="35" a="1"/>
  <c r="M3" i="35" a="1"/>
  <c r="E13" i="35" a="1"/>
  <c r="D10" i="35" a="1"/>
  <c r="N19" i="20" a="1"/>
  <c r="AA71" i="36" a="1"/>
  <c r="AP60" i="36" a="1"/>
  <c r="M75" i="36" a="1"/>
  <c r="AA63" i="36" a="1"/>
  <c r="N70" i="36" a="1"/>
  <c r="AB58" i="36" a="1"/>
  <c r="G67" i="36" a="1"/>
  <c r="J62" i="36" a="1"/>
  <c r="U56" i="36" a="1"/>
  <c r="Y58" i="36" a="1"/>
  <c r="AL44" i="36" a="1"/>
  <c r="N55" i="36" a="1"/>
  <c r="V74" i="36" a="1"/>
  <c r="AK53" i="36" a="1"/>
  <c r="AR69" i="36" a="1"/>
  <c r="AC47" i="36" a="1"/>
  <c r="H72" i="36" a="1"/>
  <c r="AV43" i="36" a="1"/>
  <c r="Y55" i="36" a="1"/>
  <c r="AS43" i="36" a="1"/>
  <c r="AN52" i="36" a="1"/>
  <c r="AA51" i="36" a="1"/>
  <c r="U72" i="36" a="1"/>
  <c r="E46" i="36" a="1"/>
  <c r="F11" i="36" a="1"/>
  <c r="AK44" i="36" a="1"/>
  <c r="M54" i="36" a="1"/>
  <c r="F70" i="36" a="1"/>
  <c r="J53" i="36" a="1"/>
  <c r="L29" i="36" a="1"/>
  <c r="O57" i="36" a="1"/>
  <c r="AF51" i="36" a="1"/>
  <c r="AF41" i="36" a="1"/>
  <c r="AC44" i="36" a="1"/>
  <c r="W40" i="36" a="1"/>
  <c r="L26" i="36" a="1"/>
  <c r="I46" i="36" a="1"/>
  <c r="AE37" i="36" a="1"/>
  <c r="AQ46" i="36" a="1"/>
  <c r="AF55" i="36" a="1"/>
  <c r="AT57" i="36" a="1"/>
  <c r="AO74" i="35" a="1"/>
  <c r="AQ79" i="35" a="1"/>
  <c r="AQ72" i="35" a="1"/>
  <c r="AV37" i="35" a="1"/>
  <c r="AN44" i="35" a="1"/>
  <c r="AU36" i="35" a="1"/>
  <c r="AK63" i="35" a="1"/>
  <c r="AT62" i="35" a="1"/>
  <c r="AS55" i="35" a="1"/>
  <c r="Y68" i="35" a="1"/>
  <c r="W68" i="35" a="1"/>
  <c r="U75" i="35" a="1"/>
  <c r="AE73" i="35" a="1"/>
  <c r="AA63" i="35" a="1"/>
  <c r="AE59" i="35" a="1"/>
  <c r="AD58" i="35" a="1"/>
  <c r="AB59" i="35" a="1"/>
  <c r="AF47" i="35" a="1"/>
  <c r="X46" i="35" a="1"/>
  <c r="AA44" i="35" a="1"/>
  <c r="X37" i="35" a="1"/>
  <c r="K77" i="35" a="1"/>
  <c r="J69" i="35" a="1"/>
  <c r="D68" i="35" a="1"/>
  <c r="E78" i="35" a="1"/>
  <c r="I52" i="35" a="1"/>
  <c r="N59" i="35" a="1"/>
  <c r="J62" i="35" a="1"/>
  <c r="F60" i="35" a="1"/>
  <c r="J42" i="35" a="1"/>
  <c r="N40" i="35" a="1"/>
  <c r="G35" i="35" a="1"/>
  <c r="N38" i="35" a="1"/>
  <c r="O38" i="35" a="1"/>
  <c r="D31" i="35" a="1"/>
  <c r="J22" i="35" a="1"/>
  <c r="D22" i="35" a="1"/>
  <c r="K24" i="35" a="1"/>
  <c r="H11" i="35" a="1"/>
  <c r="E11" i="35" a="1"/>
  <c r="O4" i="35" a="1"/>
  <c r="O3" i="35" a="1"/>
  <c r="AA36" i="35" a="1"/>
  <c r="P40" i="35" a="1"/>
  <c r="J29" i="35" a="1"/>
  <c r="AN71" i="36" a="1"/>
  <c r="G61" i="36" a="1"/>
  <c r="D76" i="36" a="1"/>
  <c r="AN63" i="36" a="1"/>
  <c r="AM79" i="36" a="1"/>
  <c r="E71" i="36" a="1"/>
  <c r="AO58" i="36" a="1"/>
  <c r="V67" i="36" a="1"/>
  <c r="AM63" i="36" a="1"/>
  <c r="P57" i="36" a="1"/>
  <c r="X59" i="36" a="1"/>
  <c r="Z45" i="36" a="1"/>
  <c r="AU56" i="36" a="1"/>
  <c r="AO74" i="36" a="1"/>
  <c r="AO44" i="36" a="1"/>
  <c r="P54" i="36" a="1"/>
  <c r="P70" i="36" a="1"/>
  <c r="AJ52" i="36" a="1"/>
  <c r="N73" i="36" a="1"/>
  <c r="P44" i="36" a="1"/>
  <c r="M59" i="36" a="1"/>
  <c r="K26" i="36" a="1"/>
  <c r="O44" i="36" a="1"/>
  <c r="F55" i="36" a="1"/>
  <c r="AR51" i="36" a="1"/>
  <c r="AA73" i="36" a="1"/>
  <c r="I42" i="36" a="1"/>
  <c r="Z46" i="36" a="1"/>
  <c r="P11" i="36" a="1"/>
  <c r="W47" i="36" a="1"/>
  <c r="AV54" i="36" a="1"/>
  <c r="T55" i="36" a="1"/>
  <c r="D75" i="36" a="1"/>
  <c r="M40" i="36" a="1"/>
  <c r="AQ53" i="36" a="1"/>
  <c r="AD44" i="36" a="1"/>
  <c r="U58" i="36" a="1"/>
  <c r="O73" i="36" a="1"/>
  <c r="AD54" i="36" a="1"/>
  <c r="D44" i="36" a="1"/>
  <c r="K41" i="36" a="1"/>
  <c r="H60" i="36" a="1"/>
  <c r="N31" i="36" a="1"/>
  <c r="D41" i="36" a="1"/>
  <c r="AM35" i="36" a="1"/>
  <c r="J30" i="36" a="1"/>
  <c r="AK46" i="36" a="1"/>
  <c r="P3" i="36" a="1"/>
  <c r="AR41" i="36" a="1"/>
  <c r="G23" i="36" a="1"/>
  <c r="AD71" i="36" a="1"/>
  <c r="G25" i="36" a="1"/>
  <c r="X58" i="36" a="1"/>
  <c r="G3" i="36" a="1"/>
  <c r="AT60" i="36" a="1"/>
  <c r="M33" i="3" a="1"/>
  <c r="AM78" i="35" a="1"/>
  <c r="AO78" i="35" a="1"/>
  <c r="AU68" i="35" a="1"/>
  <c r="AJ68" i="35" a="1"/>
  <c r="AK77" i="35" a="1"/>
  <c r="AS38" i="35" a="1"/>
  <c r="AV35" i="35" a="1"/>
  <c r="AP35" i="35" a="1"/>
  <c r="AR37" i="35" a="1"/>
  <c r="AQ46" i="35" a="1"/>
  <c r="AJ51" i="35" a="1"/>
  <c r="AU63" i="35" a="1"/>
  <c r="AQ63" i="35" a="1"/>
  <c r="AU59" i="35" a="1"/>
  <c r="AR58" i="35" a="1"/>
  <c r="AK61" i="35" a="1"/>
  <c r="V69" i="35" a="1"/>
  <c r="AD69" i="35" a="1"/>
  <c r="V74" i="35" a="1"/>
  <c r="V78" i="35" a="1"/>
  <c r="V76" i="35" a="1"/>
  <c r="Y75" i="35" a="1"/>
  <c r="X59" i="35" a="1"/>
  <c r="X51" i="35" a="1"/>
  <c r="Y55" i="35" a="1"/>
  <c r="AB60" i="35" a="1"/>
  <c r="U52" i="35" a="1"/>
  <c r="T61" i="35" a="1"/>
  <c r="Y63" i="35" a="1"/>
  <c r="V60" i="35" a="1"/>
  <c r="AB40" i="35" a="1"/>
  <c r="AF38" i="35" a="1"/>
  <c r="V46" i="35" a="1"/>
  <c r="U47" i="35" a="1"/>
  <c r="AF43" i="35" a="1"/>
  <c r="X45" i="35" a="1"/>
  <c r="U45" i="35" a="1"/>
  <c r="U41" i="35" a="1"/>
  <c r="T35" i="35" a="1"/>
  <c r="H78" i="35" a="1"/>
  <c r="P75" i="35" a="1"/>
  <c r="G70" i="35" a="1"/>
  <c r="O67" i="35" a="1"/>
  <c r="M77" i="35" a="1"/>
  <c r="L69" i="35" a="1"/>
  <c r="N70" i="35" a="1"/>
  <c r="G67" i="35" a="1"/>
  <c r="H58" i="35" a="1"/>
  <c r="F53" i="35" a="1"/>
  <c r="D63" i="35" a="1"/>
  <c r="H61" i="35" a="1"/>
  <c r="K53" i="35" a="1"/>
  <c r="H53" i="35" a="1"/>
  <c r="G57" i="35" a="1"/>
  <c r="P60" i="35" a="1"/>
  <c r="F47" i="35" a="1"/>
  <c r="G43" i="35" a="1"/>
  <c r="P47" i="35" a="1"/>
  <c r="H42" i="35" a="1"/>
  <c r="D36" i="35" a="1"/>
  <c r="N42" i="35" a="1"/>
  <c r="O41" i="35" a="1"/>
  <c r="M40" i="35" a="1"/>
  <c r="P41" i="35" a="1"/>
  <c r="M22" i="35" a="1"/>
  <c r="N31" i="35" a="1"/>
  <c r="N24" i="35" a="1"/>
  <c r="D24" i="35" a="1"/>
  <c r="P26" i="35" a="1"/>
  <c r="F29" i="35" a="1"/>
  <c r="N20" i="35" a="1"/>
  <c r="G19" i="35" a="1"/>
  <c r="N12" i="35" a="1"/>
  <c r="E12" i="35" a="1"/>
  <c r="M12" i="35" a="1"/>
  <c r="O11" i="35" a="1"/>
  <c r="F7" i="35" a="1"/>
  <c r="I6" i="35" a="1"/>
  <c r="J8" i="35" a="1"/>
  <c r="P6" i="35" a="1"/>
  <c r="J4" i="35" a="1"/>
  <c r="Z79" i="36" a="1"/>
  <c r="AA42" i="36" a="1"/>
  <c r="AN79" i="36" a="1"/>
  <c r="J40" i="36" a="1"/>
  <c r="X54" i="36" a="1"/>
  <c r="AN38" i="36" a="1"/>
  <c r="AC54" i="36" a="1"/>
  <c r="H40" i="36" a="1"/>
  <c r="H29" i="36" a="1"/>
  <c r="D28" i="36" a="1"/>
  <c r="M7" i="36" a="1"/>
  <c r="X69" i="36" a="1"/>
  <c r="D8" i="36" a="1"/>
  <c r="D53" i="36" a="1"/>
  <c r="M64" i="3" a="1"/>
  <c r="AR77" i="35" a="1"/>
  <c r="AN69" i="35" a="1"/>
  <c r="AO45" i="35" a="1"/>
  <c r="AS42" i="35" a="1"/>
  <c r="AN62" i="35" a="1"/>
  <c r="AK59" i="35" a="1"/>
  <c r="AO53" i="35" a="1"/>
  <c r="Y73" i="35" a="1"/>
  <c r="AB74" i="35" a="1"/>
  <c r="AA58" i="35" a="1"/>
  <c r="AB54" i="35" a="1"/>
  <c r="T62" i="35" a="1"/>
  <c r="W63" i="35" a="1"/>
  <c r="AA37" i="35" a="1"/>
  <c r="AB44" i="35" a="1"/>
  <c r="Y42" i="35" a="1"/>
  <c r="AD42" i="35" a="1"/>
  <c r="P79" i="35" a="1"/>
  <c r="F75" i="35" a="1"/>
  <c r="E67" i="35" a="1"/>
  <c r="N75" i="35" a="1"/>
  <c r="P68" i="35" a="1"/>
  <c r="N56" i="35" a="1"/>
  <c r="G62" i="35" a="1"/>
  <c r="N52" i="35" a="1"/>
  <c r="J56" i="35" a="1"/>
  <c r="I46" i="35" a="1"/>
  <c r="O44" i="35" a="1"/>
  <c r="G41" i="35" a="1"/>
  <c r="F36" i="35" a="1"/>
  <c r="P21" i="35" a="1"/>
  <c r="G23" i="35" a="1"/>
  <c r="I25" i="35" a="1"/>
  <c r="F19" i="35" a="1"/>
  <c r="D12" i="35" a="1"/>
  <c r="P11" i="35" a="1"/>
  <c r="L5" i="35" a="1"/>
  <c r="F6" i="35" a="1"/>
  <c r="D13" i="35" a="1"/>
  <c r="I78" i="35" a="1"/>
  <c r="E44" i="35" a="1"/>
  <c r="F38" i="35" a="1"/>
  <c r="H37" i="35" a="1"/>
  <c r="I19" i="35" a="1"/>
  <c r="AV79" i="36" a="1"/>
  <c r="N71" i="36" a="1"/>
  <c r="AC60" i="36" a="1"/>
  <c r="AV74" i="36" a="1"/>
  <c r="N63" i="36" a="1"/>
  <c r="M79" i="36" a="1"/>
  <c r="D70" i="36" a="1"/>
  <c r="O58" i="36" a="1"/>
  <c r="H63" i="36" a="1"/>
  <c r="K61" i="36" a="1"/>
  <c r="AA55" i="36" a="1"/>
  <c r="J58" i="36" a="1"/>
  <c r="Y44" i="36" a="1"/>
  <c r="AU54" i="36" a="1"/>
  <c r="L73" i="36" a="1"/>
  <c r="M42" i="36" a="1"/>
  <c r="AO52" i="36" a="1"/>
  <c r="Z67" i="36" a="1"/>
  <c r="N47" i="36" a="1"/>
  <c r="Z71" i="36" a="1"/>
  <c r="AD43" i="36" a="1"/>
  <c r="G55" i="36" a="1"/>
  <c r="I79" i="36" a="1"/>
  <c r="AC43" i="36" a="1"/>
  <c r="E52" i="36" a="1"/>
  <c r="I51" i="36" a="1"/>
  <c r="G70" i="36" a="1"/>
  <c r="AN39" i="36" a="1"/>
  <c r="J45" i="36" a="1"/>
  <c r="I10" i="36" a="1"/>
  <c r="T43" i="36" a="1"/>
  <c r="U52" i="36" a="1"/>
  <c r="AL53" i="36" a="1"/>
  <c r="AE67" i="36" a="1"/>
  <c r="AQ37" i="36" a="1"/>
  <c r="G51" i="36" a="1"/>
  <c r="P21" i="36" a="1"/>
  <c r="AE54" i="36" a="1"/>
  <c r="P52" i="36" a="1"/>
  <c r="AD46" i="36" a="1"/>
  <c r="AC39" i="36" a="1"/>
  <c r="J39" i="36" a="1"/>
  <c r="O30" i="36" a="1"/>
  <c r="K25" i="36" a="1"/>
  <c r="X39" i="36" a="1"/>
  <c r="I25" i="36" a="1"/>
  <c r="M26" i="36" a="1"/>
  <c r="AP44" i="36" a="1"/>
  <c r="AF53" i="36" a="1"/>
  <c r="L35" i="36" a="1"/>
  <c r="AQ54" i="36" a="1"/>
  <c r="Y37" i="36" a="1"/>
  <c r="L43" i="36" a="1"/>
  <c r="T53" i="36" a="1"/>
  <c r="J46" i="36" a="1"/>
  <c r="K46" i="36" a="1"/>
  <c r="M126" i="33" a="1"/>
  <c r="AU72" i="35" a="1"/>
  <c r="AU76" i="35" a="1"/>
  <c r="AT78" i="35" a="1"/>
  <c r="AJ71" i="35" a="1"/>
  <c r="AR71" i="35" a="1"/>
  <c r="AL37" i="35" a="1"/>
  <c r="AQ43" i="35" a="1"/>
  <c r="AR44" i="35" a="1"/>
  <c r="AK36" i="35" a="1"/>
  <c r="AU38" i="35" a="1"/>
  <c r="AM62" i="35" a="1"/>
  <c r="AQ61" i="35" a="1"/>
  <c r="AJ62" i="35" a="1"/>
  <c r="AN58" i="35" a="1"/>
  <c r="AN53" i="35" a="1"/>
  <c r="AQ59" i="35" a="1"/>
  <c r="AB67" i="35" a="1"/>
  <c r="Z67" i="35" a="1"/>
  <c r="T68" i="35" a="1"/>
  <c r="AA73" i="35" a="1"/>
  <c r="Z68" i="35" a="1"/>
  <c r="AD70" i="35" a="1"/>
  <c r="AD57" i="35" a="1"/>
  <c r="W61" i="35" a="1"/>
  <c r="AE53" i="35" a="1"/>
  <c r="U59" i="35" a="1"/>
  <c r="V58" i="35" a="1"/>
  <c r="U57" i="35" a="1"/>
  <c r="AC58" i="35" a="1"/>
  <c r="AF57" i="35" a="1"/>
  <c r="W35" i="35" a="1"/>
  <c r="V47" i="35" a="1"/>
  <c r="X42" i="35" a="1"/>
  <c r="AA45" i="35" a="1"/>
  <c r="AB41" i="35" a="1"/>
  <c r="AD43" i="35" a="1"/>
  <c r="Z40" i="35" a="1"/>
  <c r="Y40" i="35" a="1"/>
  <c r="F79" i="35" a="1"/>
  <c r="N76" i="35" a="1"/>
  <c r="I74" i="35" a="1"/>
  <c r="M68" i="35" a="1"/>
  <c r="H79" i="35" a="1"/>
  <c r="O73" i="35" a="1"/>
  <c r="G77" i="35" a="1"/>
  <c r="J76" i="35" a="1"/>
  <c r="I70" i="35" a="1"/>
  <c r="G55" i="35" a="1"/>
  <c r="L51" i="35" a="1"/>
  <c r="M60" i="35" a="1"/>
  <c r="G58" i="35" a="1"/>
  <c r="D52" i="35" a="1"/>
  <c r="E57" i="35" a="1"/>
  <c r="M55" i="35" a="1"/>
  <c r="I59" i="35" a="1"/>
  <c r="L45" i="35" a="1"/>
  <c r="M41" i="35" a="1"/>
  <c r="M38" i="35" a="1"/>
  <c r="D40" i="35" a="1"/>
  <c r="G37" i="35" a="1"/>
  <c r="M39" i="35" a="1"/>
  <c r="J47" i="35" a="1"/>
  <c r="F45" i="35" a="1"/>
  <c r="O35" i="35" a="1"/>
  <c r="F21" i="35" a="1"/>
  <c r="G30" i="35" a="1"/>
  <c r="M21" i="35" a="1"/>
  <c r="P20" i="35" a="1"/>
  <c r="O23" i="35" a="1"/>
  <c r="L23" i="35" a="1"/>
  <c r="N22" i="35" a="1"/>
  <c r="G21" i="35" a="1"/>
  <c r="G11" i="35" a="1"/>
  <c r="K10" i="35" a="1"/>
  <c r="F11" i="35" a="1"/>
  <c r="H10" i="35" a="1"/>
  <c r="E4" i="35" a="1"/>
  <c r="H3" i="35" a="1"/>
  <c r="H15" i="35" a="1"/>
  <c r="N3" i="35" a="1"/>
  <c r="P9" i="35" a="1"/>
  <c r="AL79" i="36" a="1"/>
  <c r="D71" i="36" a="1"/>
  <c r="P60" i="36" a="1"/>
  <c r="AL74" i="36" a="1"/>
  <c r="D63" i="36" a="1"/>
  <c r="AV78" i="36" a="1"/>
  <c r="AM69" i="36" a="1"/>
  <c r="E58" i="36" a="1"/>
  <c r="AO62" i="36" a="1"/>
  <c r="AR60" i="36" a="1"/>
  <c r="W79" i="36" a="1"/>
  <c r="K57" i="36" a="1"/>
  <c r="L44" i="36" a="1"/>
  <c r="F54" i="36" a="1"/>
  <c r="V72" i="36" a="1"/>
  <c r="AK41" i="36" a="1"/>
  <c r="L52" i="36" a="1"/>
  <c r="AJ79" i="36" a="1"/>
  <c r="AJ46" i="36" a="1"/>
  <c r="AU70" i="36" a="1"/>
  <c r="AD42" i="36" a="1"/>
  <c r="AC53" i="36" a="1"/>
  <c r="AA78" i="36" a="1"/>
  <c r="AC42" i="36" a="1"/>
  <c r="AJ51" i="36" a="1"/>
  <c r="AN47" i="36" a="1"/>
  <c r="AA69" i="36" a="1"/>
  <c r="V39" i="36" a="1"/>
  <c r="N44" i="36" a="1"/>
  <c r="L9" i="36" a="1"/>
  <c r="AU42" i="36" a="1"/>
  <c r="W51" i="36" a="1"/>
  <c r="N53" i="36" a="1"/>
  <c r="AU62" i="36" a="1"/>
  <c r="AT36" i="36" a="1"/>
  <c r="P47" i="36" a="1"/>
  <c r="D19" i="36" a="1"/>
  <c r="AA52" i="36" a="1"/>
  <c r="AR45" i="36" a="1"/>
  <c r="AT45" i="36" a="1"/>
  <c r="O37" i="36" a="1"/>
  <c r="AF38" i="36" a="1"/>
  <c r="N24" i="36" a="1"/>
  <c r="K24" i="36" a="1"/>
  <c r="AC37" i="36" a="1"/>
  <c r="H23" i="36" a="1"/>
  <c r="K23" i="36" a="1"/>
  <c r="AR42" i="36" a="1"/>
  <c r="V46" i="36" a="1"/>
  <c r="K22" i="36" a="1"/>
  <c r="AU37" i="36" a="1"/>
  <c r="L31" i="36" a="1"/>
  <c r="G28" i="36" a="1"/>
  <c r="M51" i="36" a="1"/>
  <c r="T44" i="36" a="1"/>
  <c r="M23" i="36" a="1"/>
  <c r="M2" i="3" a="1"/>
  <c r="AN71" i="35" a="1"/>
  <c r="AK76" i="35" a="1"/>
  <c r="AM77" i="35" a="1"/>
  <c r="AS68" i="35" a="1"/>
  <c r="AM69" i="35" a="1"/>
  <c r="AO36" i="35" a="1"/>
  <c r="AT42" i="35" a="1"/>
  <c r="AU43" i="35" a="1"/>
  <c r="AN35" i="35" a="1"/>
  <c r="AP46" i="35" a="1"/>
  <c r="AV59" i="35" a="1"/>
  <c r="AJ60" i="35" a="1"/>
  <c r="AM61" i="35" a="1"/>
  <c r="AJ56" i="35" a="1"/>
  <c r="AN63" i="35" a="1"/>
  <c r="AL57" i="35" a="1"/>
  <c r="W75" i="35" a="1"/>
  <c r="AB79" i="35" a="1"/>
  <c r="W67" i="35" a="1"/>
  <c r="T72" i="35" a="1"/>
  <c r="Y77" i="35" a="1"/>
  <c r="W69" i="35" a="1"/>
  <c r="T57" i="35" a="1"/>
  <c r="Z60" i="35" a="1"/>
  <c r="U53" i="35" a="1"/>
  <c r="AA57" i="35" a="1"/>
  <c r="U55" i="35" a="1"/>
  <c r="AF54" i="35" a="1"/>
  <c r="Y60" i="35" a="1"/>
  <c r="AD55" i="35" a="1"/>
  <c r="Z47" i="35" a="1"/>
  <c r="Y46" i="35" a="1"/>
  <c r="AD40" i="35" a="1"/>
  <c r="AD44" i="35" a="1"/>
  <c r="AE40" i="35" a="1"/>
  <c r="T43" i="35" a="1"/>
  <c r="AB36" i="35" a="1"/>
  <c r="D76" i="35" a="1"/>
  <c r="L73" i="35" a="1"/>
  <c r="P67" i="35" a="1"/>
  <c r="K78" i="35" a="1"/>
  <c r="P71" i="35" a="1"/>
  <c r="E75" i="35" a="1"/>
  <c r="L72" i="35" a="1"/>
  <c r="D78" i="35" a="1"/>
  <c r="M53" i="35" a="1"/>
  <c r="O63" i="35" a="1"/>
  <c r="P59" i="35" a="1"/>
  <c r="P55" i="35" a="1"/>
  <c r="G51" i="35" a="1"/>
  <c r="D54" i="35" a="1"/>
  <c r="P54" i="35" a="1"/>
  <c r="L58" i="35" a="1"/>
  <c r="F40" i="35" a="1"/>
  <c r="J38" i="35" a="1"/>
  <c r="L47" i="35" a="1"/>
  <c r="I44" i="35" a="1"/>
  <c r="J37" i="35" a="1"/>
  <c r="I20" i="35" a="1"/>
  <c r="F20" i="35" a="1"/>
  <c r="L79" i="36" a="1"/>
  <c r="AV69" i="36" a="1"/>
  <c r="N58" i="36" a="1"/>
  <c r="L74" i="36" a="1"/>
  <c r="AV61" i="36" a="1"/>
  <c r="AT76" i="36" a="1"/>
  <c r="M69" i="36" a="1"/>
  <c r="D57" i="36" a="1"/>
  <c r="AJ57" i="36" a="1"/>
  <c r="AD59" i="36" a="1"/>
  <c r="AQ76" i="36" a="1"/>
  <c r="V54" i="36" a="1"/>
  <c r="AK43" i="36" a="1"/>
  <c r="T51" i="36" a="1"/>
  <c r="AV62" i="36" a="1"/>
  <c r="AE40" i="36" a="1"/>
  <c r="V47" i="36" a="1"/>
  <c r="AN73" i="36" a="1"/>
  <c r="G46" i="36" a="1"/>
  <c r="AF68" i="36" a="1"/>
  <c r="AA37" i="36" a="1"/>
  <c r="X52" i="36" a="1"/>
  <c r="P74" i="36" a="1"/>
  <c r="AR35" i="36" a="1"/>
  <c r="AS47" i="36" a="1"/>
  <c r="O46" i="36" a="1"/>
  <c r="G56" i="36" a="1"/>
  <c r="AK37" i="36" a="1"/>
  <c r="AT40" i="36" a="1"/>
  <c r="AF79" i="36" a="1"/>
  <c r="AL41" i="36" a="1"/>
  <c r="I45" i="36" a="1"/>
  <c r="AE43" i="36" a="1"/>
  <c r="E60" i="36" a="1"/>
  <c r="E30" i="36" a="1"/>
  <c r="L39" i="36" a="1"/>
  <c r="G9" i="36" a="1"/>
  <c r="Y43" i="36" a="1"/>
  <c r="H59" i="36" a="1"/>
  <c r="AE44" i="36" a="1"/>
  <c r="I5" i="36" a="1"/>
  <c r="D20" i="36" a="1"/>
  <c r="N37" i="36" a="1"/>
  <c r="O12" i="36" a="1"/>
  <c r="L19" i="36" a="1"/>
  <c r="J19" i="36" a="1"/>
  <c r="M14" i="36" a="1"/>
  <c r="G36" i="36" a="1"/>
  <c r="H31" i="36" a="1"/>
  <c r="G59" i="36" a="1"/>
  <c r="X75" i="36" a="1"/>
  <c r="G78" i="36" a="1"/>
  <c r="I36" i="36" a="1"/>
  <c r="I21" i="36" a="1"/>
  <c r="I38" i="36" a="1"/>
  <c r="H38" i="36" a="1"/>
  <c r="M95" i="4" a="1"/>
  <c r="AM68" i="35" a="1"/>
  <c r="AJ73" i="35" a="1"/>
  <c r="AN70" i="35" a="1"/>
  <c r="AN76" i="35" a="1"/>
  <c r="AO72" i="35" a="1"/>
  <c r="AV43" i="35" a="1"/>
  <c r="AS39" i="35" a="1"/>
  <c r="AN42" i="35" a="1"/>
  <c r="AT46" i="35" a="1"/>
  <c r="AK35" i="35" a="1"/>
  <c r="AQ54" i="35" a="1"/>
  <c r="AS57" i="35" a="1"/>
  <c r="AN54" i="35" a="1"/>
  <c r="AP54" i="35" a="1"/>
  <c r="AR52" i="35" a="1"/>
  <c r="AU51" i="35" a="1"/>
  <c r="AC73" i="35" a="1"/>
  <c r="U78" i="35" a="1"/>
  <c r="AF77" i="35" a="1"/>
  <c r="AF68" i="35" a="1"/>
  <c r="X74" i="35" a="1"/>
  <c r="AC63" i="35" a="1"/>
  <c r="Z55" i="35" a="1"/>
  <c r="Y57" i="35" a="1"/>
  <c r="AA51" i="35" a="1"/>
  <c r="Z54" i="35" a="1"/>
  <c r="Z63" i="35" a="1"/>
  <c r="U51" i="35" a="1"/>
  <c r="X57" i="35" a="1"/>
  <c r="AF51" i="35" a="1"/>
  <c r="AF45" i="35" a="1"/>
  <c r="AE44" i="35" a="1"/>
  <c r="V36" i="35" a="1"/>
  <c r="W43" i="35" a="1"/>
  <c r="X39" i="35" a="1"/>
  <c r="AC40" i="35" a="1"/>
  <c r="Z43" i="35" a="1"/>
  <c r="T45" i="35" a="1"/>
  <c r="O76" i="35" a="1"/>
  <c r="J74" i="35" a="1"/>
  <c r="E72" i="35" a="1"/>
  <c r="I79" i="35" a="1"/>
  <c r="D77" i="35" a="1"/>
  <c r="N69" i="35" a="1"/>
  <c r="G71" i="35" a="1"/>
  <c r="G74" i="35" a="1"/>
  <c r="F74" i="35" a="1"/>
  <c r="M56" i="35" a="1"/>
  <c r="H62" i="35" a="1"/>
  <c r="L57" i="35" a="1"/>
  <c r="O52" i="35" a="1"/>
  <c r="P61" i="35" a="1"/>
  <c r="J63" i="35" a="1"/>
  <c r="I53" i="35" a="1"/>
  <c r="H56" i="35" a="1"/>
  <c r="K42" i="35" a="1"/>
  <c r="L38" i="35" a="1"/>
  <c r="D47" i="35" a="1"/>
  <c r="K47" i="35" a="1"/>
  <c r="K44" i="35" a="1"/>
  <c r="G44" i="35" a="1"/>
  <c r="G38" i="35" a="1"/>
  <c r="J43" i="35" a="1"/>
  <c r="I43" i="35" a="1"/>
  <c r="E31" i="35" a="1"/>
  <c r="P27" i="35" a="1"/>
  <c r="F23" i="35" a="1"/>
  <c r="O30" i="35" a="1"/>
  <c r="J31" i="35" a="1"/>
  <c r="G31" i="35" a="1"/>
  <c r="D26" i="35" a="1"/>
  <c r="M20" i="35" a="1"/>
  <c r="F8" i="35" a="1"/>
  <c r="G8" i="35" a="1"/>
  <c r="O8" i="35" a="1"/>
  <c r="D8" i="35" a="1"/>
  <c r="M11" i="35" a="1"/>
  <c r="P10" i="35" a="1"/>
  <c r="E3" i="35" a="1"/>
  <c r="J14" i="35" a="1"/>
  <c r="D3" i="35" a="1"/>
  <c r="AU78" i="36" a="1"/>
  <c r="AL69" i="36" a="1"/>
  <c r="D58" i="36" a="1"/>
  <c r="AU73" i="36" a="1"/>
  <c r="AD61" i="36" a="1"/>
  <c r="AL61" i="36" a="1"/>
  <c r="AV68" i="36" a="1"/>
  <c r="AK56" i="36" a="1"/>
  <c r="AB76" i="36" a="1"/>
  <c r="X43" i="36" a="1"/>
  <c r="AC62" i="36" a="1"/>
  <c r="G47" i="36" a="1"/>
  <c r="AO45" i="36" a="1"/>
  <c r="AV36" i="36" a="1"/>
  <c r="M73" i="36" a="1"/>
  <c r="AA47" i="36" a="1"/>
  <c r="AR54" i="36" a="1"/>
  <c r="AK38" i="36" a="1"/>
  <c r="AA40" i="36" a="1"/>
  <c r="AM42" i="36" a="1"/>
  <c r="M28" i="36" a="1"/>
  <c r="J4" i="36" a="1"/>
  <c r="E56" i="36" a="1"/>
  <c r="AE38" i="36" a="1"/>
  <c r="M25" i="36" a="1"/>
  <c r="L14" i="36" a="1"/>
  <c r="N11" i="36" a="1"/>
  <c r="P13" i="36" a="1"/>
  <c r="Z68" i="36" a="1"/>
  <c r="L24" i="36" a="1"/>
  <c r="J26" i="36" a="1"/>
  <c r="M64" i="21" a="1"/>
  <c r="AM72" i="35" a="1"/>
  <c r="AU73" i="35" a="1"/>
  <c r="AL43" i="35" a="1"/>
  <c r="AT40" i="35" a="1"/>
  <c r="AT45" i="35" a="1"/>
  <c r="AV56" i="35" a="1"/>
  <c r="AV52" i="35" a="1"/>
  <c r="AU61" i="35" a="1"/>
  <c r="X77" i="35" a="1"/>
  <c r="Y67" i="35" a="1"/>
  <c r="X58" i="35" a="1"/>
  <c r="AE55" i="35" a="1"/>
  <c r="AF52" i="35" a="1"/>
  <c r="AC62" i="35" a="1"/>
  <c r="AE61" i="35" a="1"/>
  <c r="U44" i="35" a="1"/>
  <c r="Z42" i="35" a="1"/>
  <c r="AF39" i="35" a="1"/>
  <c r="AC42" i="35" a="1"/>
  <c r="M73" i="35" a="1"/>
  <c r="L78" i="35" a="1"/>
  <c r="F68" i="35" a="1"/>
  <c r="H72" i="35" a="1"/>
  <c r="P63" i="35" a="1"/>
  <c r="O56" i="35" a="1"/>
  <c r="F61" i="35" a="1"/>
  <c r="L52" i="35" a="1"/>
  <c r="N41" i="35" a="1"/>
  <c r="G46" i="35" a="1"/>
  <c r="D43" i="35" a="1"/>
  <c r="H44" i="35" a="1"/>
  <c r="H40" i="35" a="1"/>
  <c r="F27" i="35" a="1"/>
  <c r="H29" i="35" a="1"/>
  <c r="K21" i="35" a="1"/>
  <c r="D29" i="35" a="1"/>
  <c r="F13" i="35" a="1"/>
  <c r="D5" i="35" a="1"/>
  <c r="L8" i="35" a="1"/>
  <c r="F9" i="35" a="1"/>
  <c r="K4" i="35" a="1"/>
  <c r="AV69" i="35" a="1"/>
  <c r="AP38" i="35" a="1"/>
  <c r="AU62" i="35" a="1"/>
  <c r="Y70" i="35" a="1"/>
  <c r="U67" i="35" a="1"/>
  <c r="U62" i="35" a="1"/>
  <c r="AE54" i="35" a="1"/>
  <c r="AD41" i="35" a="1"/>
  <c r="AE36" i="35" a="1"/>
  <c r="H76" i="35" a="1"/>
  <c r="L61" i="35" a="1"/>
  <c r="K62" i="35" a="1"/>
  <c r="I38" i="35" a="1"/>
  <c r="O24" i="35" a="1"/>
  <c r="P29" i="35" a="1"/>
  <c r="D4" i="35" a="1"/>
  <c r="D74" i="36" a="1"/>
  <c r="AV35" i="36" a="1"/>
  <c r="AJ56" i="36" a="1"/>
  <c r="M27" i="36" a="1"/>
  <c r="AL69" i="35" a="1"/>
  <c r="AS37" i="35" a="1"/>
  <c r="AU53" i="35" a="1"/>
  <c r="AB69" i="35" a="1"/>
  <c r="X61" i="35" a="1"/>
  <c r="T41" i="35" a="1"/>
  <c r="Y37" i="35" a="1"/>
  <c r="K73" i="35" a="1"/>
  <c r="P62" i="35" a="1"/>
  <c r="P37" i="35" a="1"/>
  <c r="E38" i="35" a="1"/>
  <c r="G26" i="35" a="1"/>
  <c r="O10" i="35" a="1"/>
  <c r="N15" i="20" a="1"/>
  <c r="V58" i="36" a="1"/>
  <c r="U71" i="36" a="1"/>
  <c r="F24" i="36" a="1"/>
  <c r="O19" i="36" a="1"/>
  <c r="AV38" i="36" a="1"/>
  <c r="AL75" i="35" a="1"/>
  <c r="AO37" i="35" a="1"/>
  <c r="X67" i="35" a="1"/>
  <c r="T59" i="35" a="1"/>
  <c r="U37" i="35" a="1"/>
  <c r="G73" i="35" a="1"/>
  <c r="F51" i="35" a="1"/>
  <c r="P45" i="35" a="1"/>
  <c r="P23" i="35" a="1"/>
  <c r="N8" i="35" a="1"/>
  <c r="H14" i="35" a="1"/>
  <c r="AV55" i="36" a="1"/>
  <c r="P41" i="36" a="1"/>
  <c r="D56" i="36" a="1"/>
  <c r="AJ44" i="35" a="1"/>
  <c r="AC60" i="35" a="1"/>
  <c r="N73" i="35" a="1"/>
  <c r="D62" i="35" a="1"/>
  <c r="E41" i="35" a="1"/>
  <c r="J10" i="35" a="1"/>
  <c r="L69" i="36" a="1"/>
  <c r="U67" i="36" a="1"/>
  <c r="W78" i="36" a="1"/>
  <c r="AF56" i="36" a="1"/>
  <c r="AM71" i="35" a="1"/>
  <c r="AV63" i="35" a="1"/>
  <c r="AB51" i="35" a="1"/>
  <c r="V42" i="35" a="1"/>
  <c r="P77" i="35" a="1"/>
  <c r="N63" i="35" a="1"/>
  <c r="P52" i="35" a="1"/>
  <c r="L37" i="35" a="1"/>
  <c r="F22" i="35" a="1"/>
  <c r="L15" i="35" a="1"/>
  <c r="E76" i="36" a="1"/>
  <c r="Z40" i="36" a="1"/>
  <c r="AO38" i="36" a="1"/>
  <c r="AP42" i="35" a="1"/>
  <c r="Y53" i="35" a="1"/>
  <c r="J61" i="35" a="1"/>
  <c r="J26" i="35" a="1"/>
  <c r="J15" i="35" a="1"/>
  <c r="AO73" i="36" a="1"/>
  <c r="AP42" i="36" a="1"/>
  <c r="P40" i="36" a="1"/>
  <c r="V60" i="36" a="1"/>
  <c r="K28" i="36" a="1"/>
  <c r="Z47" i="36" a="1"/>
  <c r="AV68" i="35" a="1"/>
  <c r="AR61" i="35" a="1"/>
  <c r="AB68" i="35" a="1"/>
  <c r="AA52" i="35" a="1"/>
  <c r="L71" i="35" a="1"/>
  <c r="I63" i="35" a="1"/>
  <c r="M46" i="35" a="1"/>
  <c r="O5" i="35" a="1"/>
  <c r="Z73" i="36" a="1"/>
  <c r="AB69" i="36" a="1"/>
  <c r="AL73" i="36" a="1"/>
  <c r="W58" i="36" a="1"/>
  <c r="AA53" i="36" a="1"/>
  <c r="J51" i="36" a="1"/>
  <c r="AL40" i="35" a="1"/>
  <c r="X79" i="35" a="1"/>
  <c r="W60" i="35" a="1"/>
  <c r="M70" i="35" a="1"/>
  <c r="F56" i="35" a="1"/>
  <c r="P24" i="35" a="1"/>
  <c r="D14" i="35" a="1"/>
  <c r="AJ68" i="36" a="1"/>
  <c r="W60" i="36" a="1"/>
  <c r="I7" i="36" a="1"/>
  <c r="M126" i="4" a="1"/>
  <c r="AP43" i="35" a="1"/>
  <c r="AE46" i="35" a="1"/>
  <c r="D51" i="35" a="1"/>
  <c r="K3" i="35" a="1"/>
  <c r="AV57" i="36" a="1"/>
  <c r="N51" i="36" a="1"/>
  <c r="D31" i="36" a="1"/>
  <c r="X42" i="36" a="1"/>
  <c r="AK43" i="35" a="1"/>
  <c r="AA58" i="36" a="1"/>
  <c r="Y61" i="36" a="1"/>
  <c r="AL68" i="36" a="1"/>
  <c r="AT79" i="36" a="1"/>
  <c r="AC75" i="36" a="1"/>
  <c r="K43" i="36" a="1"/>
  <c r="V61" i="36" a="1"/>
  <c r="T45" i="36" a="1"/>
  <c r="AA45" i="36" a="1"/>
  <c r="X36" i="36" a="1"/>
  <c r="G72" i="36" a="1"/>
  <c r="AA79" i="36" a="1"/>
  <c r="AK79" i="36" a="1"/>
  <c r="U38" i="36" a="1"/>
  <c r="I40" i="36" a="1"/>
  <c r="AU41" i="36" a="1"/>
  <c r="G26" i="36" a="1"/>
  <c r="L63" i="36" a="1"/>
  <c r="V36" i="36" a="1"/>
  <c r="Y35" i="36" a="1"/>
  <c r="F79" i="36" a="1"/>
  <c r="M13" i="36" a="1"/>
  <c r="O10" i="36" a="1"/>
  <c r="H5" i="36" a="1"/>
  <c r="AJ62" i="36" a="1"/>
  <c r="O5" i="36" a="1"/>
  <c r="L23" i="36" a="1"/>
  <c r="M34" i="9" a="1"/>
  <c r="AP71" i="35" a="1"/>
  <c r="AV70" i="35" a="1"/>
  <c r="AO42" i="35" a="1"/>
  <c r="AJ40" i="35" a="1"/>
  <c r="AV41" i="35" a="1"/>
  <c r="AL56" i="35" a="1"/>
  <c r="AL52" i="35" a="1"/>
  <c r="AP59" i="35" a="1"/>
  <c r="AA76" i="35" a="1"/>
  <c r="Z79" i="35" a="1"/>
  <c r="W55" i="35" a="1"/>
  <c r="X54" i="35" a="1"/>
  <c r="AB63" i="35" a="1"/>
  <c r="AF60" i="35" a="1"/>
  <c r="AA59" i="35" a="1"/>
  <c r="X43" i="35" a="1"/>
  <c r="AC41" i="35" a="1"/>
  <c r="V39" i="35" a="1"/>
  <c r="Z46" i="35" a="1"/>
  <c r="P72" i="35" a="1"/>
  <c r="O77" i="35" a="1"/>
  <c r="L79" i="35" a="1"/>
  <c r="N68" i="35" a="1"/>
  <c r="F63" i="35" a="1"/>
  <c r="H55" i="35" a="1"/>
  <c r="I60" i="35" a="1"/>
  <c r="O51" i="35" a="1"/>
  <c r="D41" i="35" a="1"/>
  <c r="M44" i="35" a="1"/>
  <c r="J41" i="35" a="1"/>
  <c r="F35" i="35" a="1"/>
  <c r="N35" i="35" a="1"/>
  <c r="I26" i="35" a="1"/>
  <c r="K28" i="35" a="1"/>
  <c r="P19" i="35" a="1"/>
  <c r="P22" i="35" a="1"/>
  <c r="H9" i="35" a="1"/>
  <c r="G4" i="35" a="1"/>
  <c r="E7" i="35" a="1"/>
  <c r="E6" i="35" a="1"/>
  <c r="O6" i="35" a="1"/>
  <c r="P39" i="35" a="1"/>
  <c r="P31" i="35" a="1"/>
  <c r="N27" i="35" a="1"/>
  <c r="E29" i="35" a="1"/>
  <c r="J24" i="35" a="1"/>
  <c r="J3" i="35" a="1"/>
  <c r="K5" i="35" a="1"/>
  <c r="G15" i="35" a="1"/>
  <c r="N6" i="35" a="1"/>
  <c r="P12" i="36" a="1"/>
  <c r="AL54" i="35" a="1"/>
  <c r="AD61" i="35" a="1"/>
  <c r="I71" i="35" a="1"/>
  <c r="G52" i="35" a="1"/>
  <c r="J39" i="35" a="1"/>
  <c r="F41" i="35" a="1"/>
  <c r="D27" i="35" a="1"/>
  <c r="L13" i="35" a="1"/>
  <c r="F12" i="35" a="1"/>
  <c r="AK60" i="36" a="1"/>
  <c r="T75" i="36" a="1"/>
  <c r="AJ35" i="36" a="1"/>
  <c r="E11" i="36" a="1"/>
  <c r="P6" i="36" a="1"/>
  <c r="AR38" i="36" a="1"/>
  <c r="M2" i="30" a="1"/>
  <c r="AT37" i="35" a="1"/>
  <c r="AB77" i="35" a="1"/>
  <c r="U63" i="35" a="1"/>
  <c r="AD51" i="35" a="1"/>
  <c r="X35" i="35" a="1"/>
  <c r="K75" i="35" a="1"/>
  <c r="O60" i="35" a="1"/>
  <c r="G60" i="35" a="1"/>
  <c r="M35" i="35" a="1"/>
  <c r="E24" i="35" a="1"/>
  <c r="N9" i="35" a="1"/>
  <c r="E9" i="35" a="1"/>
  <c r="V76" i="36" a="1"/>
  <c r="AD79" i="36" a="1"/>
  <c r="AR67" i="36" a="1"/>
  <c r="E70" i="36" a="1"/>
  <c r="AR55" i="36" a="1"/>
  <c r="AR78" i="36" a="1"/>
  <c r="AK54" i="36" a="1"/>
  <c r="F58" i="36" a="1"/>
  <c r="O21" i="36" a="1"/>
  <c r="D3" i="36" a="1"/>
  <c r="P15" i="36" a="1"/>
  <c r="AU75" i="36" a="1"/>
  <c r="J12" i="36" a="1"/>
  <c r="AU79" i="35" a="1"/>
  <c r="AO35" i="35" a="1"/>
  <c r="AP63" i="35" a="1"/>
  <c r="Y69" i="35" a="1"/>
  <c r="Z56" i="35" a="1"/>
  <c r="AC43" i="35" a="1"/>
  <c r="E68" i="35" a="1"/>
  <c r="I56" i="35" a="1"/>
  <c r="F44" i="35" a="1"/>
  <c r="N26" i="35" a="1"/>
  <c r="G10" i="35" a="1"/>
  <c r="F4" i="35" a="1"/>
  <c r="Y69" i="36" a="1"/>
  <c r="AQ52" i="36" a="1"/>
  <c r="O62" i="36" a="1"/>
  <c r="E25" i="36" a="1"/>
  <c r="K39" i="36" a="1"/>
  <c r="H69" i="36" a="1"/>
  <c r="AT71" i="35" a="1"/>
  <c r="AS51" i="35" a="1"/>
  <c r="Y52" i="35" a="1"/>
  <c r="Z44" i="35" a="1"/>
  <c r="P76" i="35" a="1"/>
  <c r="J52" i="35" a="1"/>
  <c r="G29" i="35" a="1"/>
  <c r="I3" i="35" a="1"/>
  <c r="V71" i="36" a="1"/>
  <c r="AD52" i="36" a="1"/>
  <c r="AM74" i="36" a="1"/>
  <c r="AL76" i="36" a="1"/>
  <c r="J23" i="36" a="1"/>
  <c r="D24" i="36" a="1"/>
  <c r="J75" i="36" a="1"/>
  <c r="AR44" i="36" a="1"/>
  <c r="AN72" i="35" a="1"/>
  <c r="V59" i="35" a="1"/>
  <c r="D73" i="35" a="1"/>
  <c r="G61" i="35" a="1"/>
  <c r="H45" i="35" a="1"/>
  <c r="M9" i="35" a="1"/>
  <c r="AU68" i="36" a="1"/>
  <c r="AE78" i="36" a="1"/>
  <c r="AV63" i="36" a="1"/>
  <c r="Y75" i="36" a="1"/>
  <c r="E78" i="36" a="1"/>
  <c r="D23" i="36" a="1"/>
  <c r="AJ71" i="36" a="1"/>
  <c r="AB38" i="36" a="1"/>
  <c r="AL67" i="35" a="1"/>
  <c r="AO62" i="35" a="1"/>
  <c r="AK58" i="35" a="1"/>
  <c r="AO56" i="35" a="1"/>
  <c r="AB75" i="35" a="1"/>
  <c r="Y58" i="35" a="1"/>
  <c r="AA40" i="35" a="1"/>
  <c r="Y45" i="35" a="1"/>
  <c r="F77" i="35" a="1"/>
  <c r="M57" i="35" a="1"/>
  <c r="O62" i="35" a="1"/>
  <c r="P43" i="35" a="1"/>
  <c r="F39" i="35" a="1"/>
  <c r="K20" i="35" a="1"/>
  <c r="I7" i="35" a="1"/>
  <c r="E14" i="35" a="1"/>
  <c r="AS79" i="36" a="1"/>
  <c r="AS74" i="36" a="1"/>
  <c r="P24" i="36" a="1"/>
  <c r="O11" i="36" a="1"/>
  <c r="AP79" i="35" a="1"/>
  <c r="AT55" i="35" a="1"/>
  <c r="U56" i="35" a="1"/>
  <c r="AD39" i="35" a="1"/>
  <c r="F71" i="35" a="1"/>
  <c r="K60" i="35" a="1"/>
  <c r="M25" i="35" a="1"/>
  <c r="J9" i="35" a="1"/>
  <c r="X68" i="36" a="1"/>
  <c r="AB42" i="36" a="1"/>
  <c r="W39" i="36" a="1"/>
  <c r="P71" i="36" a="1"/>
  <c r="D21" i="36" a="1"/>
  <c r="F42" i="36" a="1"/>
  <c r="AQ77" i="35" a="1"/>
  <c r="AU60" i="35" a="1"/>
  <c r="T71" i="35" a="1"/>
  <c r="X41" i="35" a="1"/>
  <c r="O70" i="35" a="1"/>
  <c r="D59" i="35" a="1"/>
  <c r="L22" i="35" a="1"/>
  <c r="K8" i="35" a="1"/>
  <c r="AC70" i="36" a="1"/>
  <c r="K54" i="36" a="1"/>
  <c r="AP55" i="36" a="1"/>
  <c r="AO51" i="36" a="1"/>
  <c r="AS39" i="36" a="1"/>
  <c r="E7" i="36" a="1"/>
  <c r="AJ47" i="35" a="1"/>
  <c r="AJ57" i="35" a="1"/>
  <c r="AF76" i="35" a="1"/>
  <c r="AF62" i="35" a="1"/>
  <c r="Z52" i="35" a="1"/>
  <c r="T38" i="35" a="1"/>
  <c r="L74" i="35" a="1"/>
  <c r="H52" i="35" a="1"/>
  <c r="K37" i="35" a="1"/>
  <c r="H20" i="35" a="1"/>
  <c r="J21" i="35" a="1"/>
  <c r="J12" i="35" a="1"/>
  <c r="AM62" i="36" a="1"/>
  <c r="AD51" i="36" a="1"/>
  <c r="F44" i="36" a="1"/>
  <c r="K20" i="36" a="1"/>
  <c r="M35" i="9" a="1"/>
  <c r="AM57" i="36" a="1"/>
  <c r="L61" i="36" a="1"/>
  <c r="AT63" i="36" a="1"/>
  <c r="AC79" i="36" a="1"/>
  <c r="N75" i="36" a="1"/>
  <c r="AD75" i="36" a="1"/>
  <c r="AV60" i="36" a="1"/>
  <c r="F45" i="36" a="1"/>
  <c r="L76" i="36" a="1"/>
  <c r="AS35" i="36" a="1"/>
  <c r="AS70" i="36" a="1"/>
  <c r="AP67" i="36" a="1"/>
  <c r="AB74" i="36" a="1"/>
  <c r="D38" i="36" a="1"/>
  <c r="AF36" i="36" a="1"/>
  <c r="AB41" i="36" a="1"/>
  <c r="F25" i="36" a="1"/>
  <c r="O20" i="36" a="1"/>
  <c r="N23" i="36" a="1"/>
  <c r="N21" i="36" a="1"/>
  <c r="AS60" i="36" a="1"/>
  <c r="N12" i="36" a="1"/>
  <c r="P7" i="36" a="1"/>
  <c r="I29" i="36" a="1"/>
  <c r="AB56" i="36" a="1"/>
  <c r="M5" i="36" a="1"/>
  <c r="AS52" i="36" a="1"/>
  <c r="M126" i="25" a="1"/>
  <c r="AS70" i="35" a="1"/>
  <c r="AL76" i="35" a="1"/>
  <c r="AR41" i="35" a="1"/>
  <c r="AM39" i="35" a="1"/>
  <c r="AK38" i="35" a="1"/>
  <c r="AO55" i="35" a="1"/>
  <c r="AO51" i="35" a="1"/>
  <c r="AK57" i="35" a="1"/>
  <c r="AD75" i="35" a="1"/>
  <c r="V70" i="35" a="1"/>
  <c r="V52" i="35" a="1"/>
  <c r="T52" i="35" a="1"/>
  <c r="AE62" i="35" a="1"/>
  <c r="AA56" i="35" a="1"/>
  <c r="T54" i="35" a="1"/>
  <c r="AA42" i="35" a="1"/>
  <c r="AF40" i="35" a="1"/>
  <c r="AB37" i="35" a="1"/>
  <c r="V38" i="35" a="1"/>
  <c r="F72" i="35" a="1"/>
  <c r="E77" i="35" a="1"/>
  <c r="I77" i="35" a="1"/>
  <c r="F76" i="35" a="1"/>
  <c r="I62" i="35" a="1"/>
  <c r="N53" i="35" a="1"/>
  <c r="L59" i="35" a="1"/>
  <c r="E51" i="35" a="1"/>
  <c r="G40" i="35" a="1"/>
  <c r="F43" i="35" a="1"/>
  <c r="N45" i="35" a="1"/>
  <c r="L25" i="35" a="1"/>
  <c r="G6" i="35" a="1"/>
  <c r="Z39" i="36" a="1"/>
  <c r="AR54" i="35" a="1"/>
  <c r="AE63" i="35" a="1"/>
  <c r="V40" i="35" a="1"/>
  <c r="AC45" i="35" a="1"/>
  <c r="M75" i="35" a="1"/>
  <c r="E58" i="35" a="1"/>
  <c r="L41" i="35" a="1"/>
  <c r="F31" i="35" a="1"/>
  <c r="I27" i="35" a="1"/>
  <c r="P13" i="35" a="1"/>
  <c r="AK78" i="36" a="1"/>
  <c r="AL56" i="36" a="1"/>
  <c r="W63" i="36" a="1"/>
  <c r="D77" i="36" a="1"/>
  <c r="AV73" i="36" a="1"/>
  <c r="V57" i="36" a="1"/>
  <c r="Z44" i="36" a="1"/>
  <c r="D29" i="36" a="1"/>
  <c r="G68" i="36" a="1"/>
  <c r="D59" i="36" a="1"/>
  <c r="L38" i="36" a="1"/>
  <c r="F20" i="36" a="1"/>
  <c r="G41" i="36" a="1"/>
  <c r="K3" i="36" a="1"/>
  <c r="E4" i="36" a="1"/>
  <c r="AK62" i="36" a="1"/>
  <c r="AK35" i="36" a="1"/>
  <c r="AL73" i="35" a="1"/>
  <c r="AJ38" i="35" a="1"/>
  <c r="AN61" i="35" a="1"/>
  <c r="AD62" i="35" a="1"/>
  <c r="AC52" i="35" a="1"/>
  <c r="Y39" i="35" a="1"/>
  <c r="L70" i="35" a="1"/>
  <c r="P74" i="35" a="1"/>
  <c r="K56" i="35" a="1"/>
  <c r="E40" i="35" a="1"/>
  <c r="I30" i="35" a="1"/>
  <c r="F28" i="35" a="1"/>
  <c r="M14" i="35" a="1"/>
  <c r="W75" i="36" a="1"/>
  <c r="AA54" i="36" a="1"/>
  <c r="V51" i="36" a="1"/>
  <c r="F30" i="36" a="1"/>
  <c r="AJ74" i="35" a="1"/>
  <c r="AT53" i="35" a="1"/>
  <c r="AA53" i="35" a="1"/>
  <c r="AF46" i="35" a="1"/>
  <c r="AD35" i="35" a="1"/>
  <c r="D69" i="35" a="1"/>
  <c r="L35" i="35" a="1"/>
  <c r="E28" i="35" a="1"/>
  <c r="I28" i="35" a="1"/>
  <c r="K11" i="35" a="1"/>
  <c r="H6" i="35" a="1"/>
  <c r="AF71" i="36" a="1"/>
  <c r="AB75" i="36" a="1"/>
  <c r="N77" i="36" a="1"/>
  <c r="AR79" i="36" a="1"/>
  <c r="F5" i="36" a="1"/>
  <c r="E63" i="36" a="1"/>
  <c r="AV51" i="35" a="1"/>
  <c r="Y79" i="35" a="1"/>
  <c r="U58" i="35" a="1"/>
  <c r="M78" i="35" a="1"/>
  <c r="G59" i="35" a="1"/>
  <c r="J44" i="35" a="1"/>
  <c r="G22" i="35" a="1"/>
  <c r="H8" i="35" a="1"/>
  <c r="AT78" i="36" a="1"/>
  <c r="Y41" i="36" a="1"/>
  <c r="I35" i="36" a="1"/>
  <c r="AQ63" i="36" a="1"/>
  <c r="AL45" i="35" a="1"/>
  <c r="AD74" i="35" a="1"/>
  <c r="Y56" i="35" a="1"/>
  <c r="AA39" i="35" a="1"/>
  <c r="J58" i="35" a="1"/>
  <c r="M43" i="35" a="1"/>
  <c r="H31" i="35" a="1"/>
  <c r="O13" i="35" a="1"/>
  <c r="I71" i="36" a="1"/>
  <c r="T52" i="36" a="1"/>
  <c r="AN60" i="36" a="1"/>
  <c r="K40" i="36" a="1"/>
  <c r="X72" i="36" a="1"/>
  <c r="Z74" i="36" a="1"/>
  <c r="W54" i="36" a="1"/>
  <c r="AT56" i="36" a="1"/>
  <c r="AU42" i="35" a="1"/>
  <c r="AC71" i="35" a="1"/>
  <c r="W54" i="35" a="1"/>
  <c r="I72" i="35" a="1"/>
  <c r="P51" i="35" a="1"/>
  <c r="L46" i="35" a="1"/>
  <c r="J27" i="35" a="1"/>
  <c r="AR70" i="36" a="1"/>
  <c r="AC63" i="36" a="1"/>
  <c r="AD76" i="36" a="1"/>
  <c r="AK58" i="36" a="1"/>
  <c r="L25" i="36" a="1"/>
  <c r="AT39" i="35" a="1"/>
  <c r="AA67" i="35" a="1"/>
  <c r="AC51" i="35" a="1"/>
  <c r="J71" i="35" a="1"/>
  <c r="M59" i="35" a="1"/>
  <c r="E45" i="35" a="1"/>
  <c r="H25" i="35" a="1"/>
  <c r="M13" i="35" a="1"/>
  <c r="AV76" i="36" a="1"/>
  <c r="F21" i="36" a="1"/>
  <c r="N22" i="36" a="1"/>
  <c r="AP53" i="35" a="1"/>
  <c r="U61" i="35" a="1"/>
  <c r="L75" i="35" a="1"/>
  <c r="O40" i="35" a="1"/>
  <c r="K23" i="35" a="1"/>
  <c r="AB71" i="36" a="1"/>
  <c r="P61" i="36" a="1"/>
  <c r="M37" i="36" a="1"/>
  <c r="AJ58" i="36" a="1"/>
  <c r="H11" i="36" a="1"/>
  <c r="K36" i="36" a="1"/>
  <c r="AM67" i="35" a="1"/>
  <c r="AD67" i="35" a="1"/>
  <c r="O79" i="35" a="1"/>
  <c r="N58" i="35" a="1"/>
  <c r="E27" i="35" a="1"/>
  <c r="K7" i="35" a="1"/>
  <c r="V63" i="36" a="1"/>
  <c r="AU43" i="36" a="1"/>
  <c r="F38" i="36" a="1"/>
  <c r="H42" i="36" a="1"/>
  <c r="AA68" i="36" a="1"/>
  <c r="V41" i="36" a="1"/>
  <c r="AS44" i="35" a="1"/>
  <c r="AM55" i="35" a="1"/>
  <c r="AE78" i="35" a="1"/>
  <c r="T56" i="35" a="1"/>
  <c r="Y79" i="36" a="1"/>
  <c r="Z57" i="36" a="1"/>
  <c r="AU60" i="36" a="1"/>
  <c r="AJ63" i="36" a="1"/>
  <c r="AV77" i="36" a="1"/>
  <c r="O74" i="36" a="1"/>
  <c r="L75" i="36" a="1"/>
  <c r="AC58" i="36" a="1"/>
  <c r="AN44" i="36" a="1"/>
  <c r="AO75" i="36" a="1"/>
  <c r="L30" i="36" a="1"/>
  <c r="T70" i="36" a="1"/>
  <c r="N67" i="36" a="1"/>
  <c r="I61" i="36" a="1"/>
  <c r="T37" i="36" a="1"/>
  <c r="P36" i="36" a="1"/>
  <c r="M39" i="36" a="1"/>
  <c r="E23" i="36" a="1"/>
  <c r="P14" i="36" a="1"/>
  <c r="AK42" i="36" a="1"/>
  <c r="D14" i="36" a="1"/>
  <c r="AQ57" i="36" a="1"/>
  <c r="P8" i="36" a="1"/>
  <c r="D7" i="36" a="1"/>
  <c r="O40" i="36" a="1"/>
  <c r="W41" i="36" a="1"/>
  <c r="M2" i="24" a="1"/>
  <c r="AR78" i="35" a="1"/>
  <c r="AQ38" i="35" a="1"/>
  <c r="AS45" i="35" a="1"/>
  <c r="AE52" i="35" a="1"/>
  <c r="L76" i="35" a="1"/>
  <c r="N14" i="20" a="1"/>
  <c r="G63" i="36" a="1"/>
  <c r="AC74" i="35" a="1"/>
  <c r="G25" i="35" a="1"/>
  <c r="L45" i="36" a="1"/>
  <c r="E59" i="35" a="1"/>
  <c r="AP47" i="35" a="1"/>
  <c r="V77" i="35" a="1"/>
  <c r="AE35" i="35" a="1"/>
  <c r="I76" i="35" a="1"/>
  <c r="K43" i="35" a="1"/>
  <c r="AP68" i="36" a="1"/>
  <c r="AC39" i="35" a="1"/>
  <c r="AS76" i="36" a="1"/>
  <c r="AU79" i="36" a="1"/>
  <c r="X60" i="36" a="1"/>
  <c r="J63" i="36" a="1"/>
  <c r="AK76" i="36" a="1"/>
  <c r="D73" i="36" a="1"/>
  <c r="AE73" i="36" a="1"/>
  <c r="AC56" i="36" a="1"/>
  <c r="AN42" i="36" a="1"/>
  <c r="K74" i="36" a="1"/>
  <c r="I27" i="36" a="1"/>
  <c r="AR63" i="36" a="1"/>
  <c r="E62" i="36" a="1"/>
  <c r="J56" i="36" a="1"/>
  <c r="P31" i="36" a="1"/>
  <c r="O35" i="36" a="1"/>
  <c r="AB37" i="36" a="1"/>
  <c r="G19" i="36" a="1"/>
  <c r="H6" i="36" a="1"/>
  <c r="AO36" i="36" a="1"/>
  <c r="N74" i="36" a="1"/>
  <c r="AO55" i="36" a="1"/>
  <c r="D6" i="36" a="1"/>
  <c r="H3" i="36" a="1"/>
  <c r="AE59" i="36" a="1"/>
  <c r="N28" i="36" a="1"/>
  <c r="I14" i="36" a="1"/>
  <c r="G21" i="36" a="1"/>
  <c r="M128" i="30" a="1"/>
  <c r="AO68" i="35" a="1"/>
  <c r="AT70" i="35" a="1"/>
  <c r="AJ37" i="35" a="1"/>
  <c r="AV36" i="35" a="1"/>
  <c r="AV44" i="35" a="1"/>
  <c r="AK53" i="35" a="1"/>
  <c r="AS59" i="35" a="1"/>
  <c r="AE76" i="35" a="1"/>
  <c r="AE68" i="35" a="1"/>
  <c r="U74" i="35" a="1"/>
  <c r="AF58" i="35" a="1"/>
  <c r="X62" i="35" a="1"/>
  <c r="AA60" i="35" a="1"/>
  <c r="AB62" i="35" a="1"/>
  <c r="T51" i="35" a="1"/>
  <c r="W40" i="35" a="1"/>
  <c r="AB38" i="35" a="1"/>
  <c r="AD46" i="35" a="1"/>
  <c r="W44" i="35" a="1"/>
  <c r="O69" i="35" a="1"/>
  <c r="N74" i="35" a="1"/>
  <c r="O71" i="35" a="1"/>
  <c r="N72" i="35" a="1"/>
  <c r="E60" i="35" a="1"/>
  <c r="F62" i="35" a="1"/>
  <c r="D55" i="35" a="1"/>
  <c r="M58" i="35" a="1"/>
  <c r="F37" i="35" a="1"/>
  <c r="H39" i="35" a="1"/>
  <c r="O36" i="35" a="1"/>
  <c r="K36" i="35" a="1"/>
  <c r="L29" i="35" a="1"/>
  <c r="H23" i="35" a="1"/>
  <c r="J25" i="35" a="1"/>
  <c r="M30" i="35" a="1"/>
  <c r="L20" i="35" a="1"/>
  <c r="D9" i="35" a="1"/>
  <c r="I13" i="35" a="1"/>
  <c r="I12" i="35" a="1"/>
  <c r="L14" i="35" a="1"/>
  <c r="N16" i="20" a="1"/>
  <c r="AF76" i="36" a="1"/>
  <c r="AQ79" i="36" a="1"/>
  <c r="AF58" i="36" a="1"/>
  <c r="AS62" i="36" a="1"/>
  <c r="AL75" i="36" a="1"/>
  <c r="AQ68" i="36" a="1"/>
  <c r="AN72" i="36" a="1"/>
  <c r="L56" i="36" a="1"/>
  <c r="AO79" i="36" a="1"/>
  <c r="AM73" i="36" a="1"/>
  <c r="N25" i="36" a="1"/>
  <c r="O56" i="36" a="1"/>
  <c r="AB61" i="36" a="1"/>
  <c r="AE55" i="36" a="1"/>
  <c r="L22" i="36" a="1"/>
  <c r="O27" i="36" a="1"/>
  <c r="K37" i="36" a="1"/>
  <c r="N3" i="36" a="1"/>
  <c r="F62" i="36" a="1"/>
  <c r="K29" i="36" a="1"/>
  <c r="H28" i="36" a="1"/>
  <c r="I55" i="36" a="1"/>
  <c r="E5" i="36" a="1"/>
  <c r="M77" i="36" a="1"/>
  <c r="N52" i="36" a="1"/>
  <c r="N14" i="36" a="1"/>
  <c r="O13" i="36" a="1"/>
  <c r="I13" i="36" a="1"/>
  <c r="M126" i="30" a="1"/>
  <c r="AS76" i="35" a="1"/>
  <c r="AU67" i="35" a="1"/>
  <c r="AM36" i="35" a="1"/>
  <c r="AL36" i="35" a="1"/>
  <c r="AM44" i="35" a="1"/>
  <c r="AN55" i="35" a="1"/>
  <c r="AT52" i="35" a="1"/>
  <c r="U76" i="35" a="1"/>
  <c r="U68" i="35" a="1"/>
  <c r="AB78" i="35" a="1"/>
  <c r="AB56" i="35" a="1"/>
  <c r="AA61" i="35" a="1"/>
  <c r="AD59" i="35" a="1"/>
  <c r="AB58" i="35" a="1"/>
  <c r="T47" i="35" a="1"/>
  <c r="Z39" i="35" a="1"/>
  <c r="AE37" i="35" a="1"/>
  <c r="W45" i="35" a="1"/>
  <c r="AA46" i="35" a="1"/>
  <c r="E69" i="35" a="1"/>
  <c r="D74" i="35" a="1"/>
  <c r="M69" i="35" a="1"/>
  <c r="E71" i="35" a="1"/>
  <c r="H59" i="35" a="1"/>
  <c r="L60" i="35" a="1"/>
  <c r="J53" i="35" a="1"/>
  <c r="F57" i="35" a="1"/>
  <c r="I36" i="35" a="1"/>
  <c r="N37" i="35" a="1"/>
  <c r="I35" i="35" a="1"/>
  <c r="E35" i="35" a="1"/>
  <c r="O28" i="35" a="1"/>
  <c r="K22" i="35" a="1"/>
  <c r="M24" i="35" a="1"/>
  <c r="I21" i="35" a="1"/>
  <c r="L30" i="35" a="1"/>
  <c r="J7" i="35" a="1"/>
  <c r="K9" i="35" a="1"/>
  <c r="E10" i="35" a="1"/>
  <c r="D6" i="35" a="1"/>
  <c r="N18" i="20" a="1"/>
  <c r="I62" i="36" a="1"/>
  <c r="AB78" i="36" a="1"/>
  <c r="AQ36" i="36" a="1"/>
  <c r="AM72" i="36" a="1"/>
  <c r="O4" i="36" a="1"/>
  <c r="AK39" i="35" a="1"/>
  <c r="X75" i="35" a="1"/>
  <c r="AD60" i="35" a="1"/>
  <c r="AC38" i="35" a="1"/>
  <c r="H68" i="35" a="1"/>
  <c r="K58" i="35" a="1"/>
  <c r="G36" i="35" a="1"/>
  <c r="D21" i="35" a="1"/>
  <c r="M6" i="35" a="1"/>
  <c r="N20" i="20" a="1"/>
  <c r="V75" i="36" a="1"/>
  <c r="AP46" i="36" a="1"/>
  <c r="J68" i="36" a="1"/>
  <c r="AS41" i="36" a="1"/>
  <c r="AE69" i="36" a="1"/>
  <c r="F26" i="36" a="1"/>
  <c r="Y36" i="36" a="1"/>
  <c r="AP57" i="36" a="1"/>
  <c r="AU55" i="36" a="1"/>
  <c r="AS74" i="35" a="1"/>
  <c r="AS62" i="35" a="1"/>
  <c r="AE69" i="35" a="1"/>
  <c r="AC78" i="35" a="1"/>
  <c r="W57" i="35" a="1"/>
  <c r="AE42" i="35" a="1"/>
  <c r="Z35" i="35" a="1"/>
  <c r="P73" i="35" a="1"/>
  <c r="D67" i="35" a="1"/>
  <c r="G54" i="35" a="1"/>
  <c r="N47" i="35" a="1"/>
  <c r="M37" i="35" a="1"/>
  <c r="P25" i="35" a="1"/>
  <c r="P8" i="35" a="1"/>
  <c r="N4" i="35" a="1"/>
  <c r="T76" i="36" a="1"/>
  <c r="AO61" i="36" a="1"/>
  <c r="AR40" i="36" a="1"/>
  <c r="L3" i="36" a="1"/>
  <c r="AS44" i="36" a="1"/>
  <c r="AP69" i="35" a="1"/>
  <c r="U69" i="35" a="1"/>
  <c r="U42" i="35" a="1"/>
  <c r="F73" i="35" a="1"/>
  <c r="M52" i="35" a="1"/>
  <c r="G27" i="35" a="1"/>
  <c r="G14" i="35" a="1"/>
  <c r="AR74" i="36" a="1"/>
  <c r="AB73" i="36" a="1"/>
  <c r="O41" i="36" a="1"/>
  <c r="AA62" i="36" a="1"/>
  <c r="AP37" i="36" a="1"/>
  <c r="AN55" i="36" a="1"/>
  <c r="K55" i="36" a="1"/>
  <c r="AO69" i="35" a="1"/>
  <c r="T63" i="35" a="1"/>
  <c r="E73" i="35" a="1"/>
  <c r="P42" i="35" a="1"/>
  <c r="I10" i="35" a="1"/>
  <c r="AK68" i="36" a="1"/>
  <c r="G52" i="36" a="1"/>
  <c r="U54" i="36" a="1"/>
  <c r="H77" i="36" a="1"/>
  <c r="E22" i="36" a="1"/>
  <c r="N54" i="36" a="1"/>
  <c r="P53" i="36" a="1"/>
  <c r="AS41" i="35" a="1"/>
  <c r="AJ54" i="35" a="1"/>
  <c r="AB57" i="35" a="1"/>
  <c r="AE43" i="35" a="1"/>
  <c r="I58" i="35" a="1"/>
  <c r="I42" i="35" a="1"/>
  <c r="O31" i="35" a="1"/>
  <c r="L9" i="35" a="1"/>
  <c r="U74" i="36" a="1"/>
  <c r="AU53" i="36" a="1"/>
  <c r="AF59" i="36" a="1"/>
  <c r="I59" i="36" a="1"/>
  <c r="Z51" i="36" a="1"/>
  <c r="AR45" i="35" a="1"/>
  <c r="AK51" i="35" a="1"/>
  <c r="AE56" i="35" a="1"/>
  <c r="AA41" i="35" a="1"/>
  <c r="E56" i="35" a="1"/>
  <c r="I41" i="35" a="1"/>
  <c r="E5" i="35" a="1"/>
  <c r="AF63" i="36" a="1"/>
  <c r="AM77" i="36" a="1"/>
  <c r="X46" i="36" a="1"/>
  <c r="X51" i="36" a="1"/>
  <c r="G62" i="36" a="1"/>
  <c r="AL43" i="36" a="1"/>
  <c r="N30" i="36" a="1"/>
  <c r="AJ78" i="35" a="1"/>
  <c r="X71" i="35" a="1"/>
  <c r="V51" i="35" a="1"/>
  <c r="N71" i="35" a="1"/>
  <c r="E55" i="35" a="1"/>
  <c r="I37" i="35" a="1"/>
  <c r="H7" i="35" a="1"/>
  <c r="Z69" i="36" a="1"/>
  <c r="AO63" i="36" a="1"/>
  <c r="AR77" i="36" a="1"/>
  <c r="AP43" i="36" a="1"/>
  <c r="AC35" i="36" a="1"/>
  <c r="F10" i="36" a="1"/>
  <c r="W35" i="36" a="1"/>
  <c r="AO79" i="35" a="1"/>
  <c r="AP58" i="35" a="1"/>
  <c r="AT54" i="35" a="1"/>
  <c r="Z70" i="35" a="1"/>
  <c r="I76" i="36" a="1"/>
  <c r="T79" i="36" a="1"/>
  <c r="AD56" i="36" a="1"/>
  <c r="AQ60" i="36" a="1"/>
  <c r="E68" i="36" a="1"/>
  <c r="AL60" i="36" a="1"/>
  <c r="U63" i="36" a="1"/>
  <c r="H47" i="36" a="1"/>
  <c r="Y71" i="36" a="1"/>
  <c r="T67" i="36" a="1"/>
  <c r="N61" i="36" a="1"/>
  <c r="W46" i="36" a="1"/>
  <c r="P55" i="36" a="1"/>
  <c r="AD45" i="36" a="1"/>
  <c r="J13" i="36" a="1"/>
  <c r="AR72" i="36" a="1"/>
  <c r="V78" i="36" a="1"/>
  <c r="T59" i="36" a="1"/>
  <c r="E27" i="36" a="1"/>
  <c r="I57" i="36" a="1"/>
  <c r="W43" i="36" a="1"/>
  <c r="AA41" i="36" a="1"/>
  <c r="T39" i="36" a="1"/>
  <c r="H51" i="36" a="1"/>
  <c r="I20" i="36" a="1"/>
  <c r="M24" i="36" a="1"/>
  <c r="AT73" i="36" a="1"/>
  <c r="V42" i="36" a="1"/>
  <c r="AQ67" i="35" a="1"/>
  <c r="AK78" i="35" a="1"/>
  <c r="AQ78" i="35" a="1"/>
  <c r="AJ39" i="35" a="1"/>
  <c r="AV39" i="35" a="1"/>
  <c r="AR36" i="35" a="1"/>
  <c r="AO54" i="35" a="1"/>
  <c r="AO63" i="35" a="1"/>
  <c r="AC70" i="35" a="1"/>
  <c r="AC75" i="35" a="1"/>
  <c r="W79" i="35" a="1"/>
  <c r="AE60" i="35" a="1"/>
  <c r="AF56" i="35" a="1"/>
  <c r="Y54" i="35" a="1"/>
  <c r="Z59" i="35" a="1"/>
  <c r="T46" i="35" a="1"/>
  <c r="V43" i="35" a="1"/>
  <c r="Z45" i="35" a="1"/>
  <c r="V35" i="35" a="1"/>
  <c r="W37" i="35" a="1"/>
  <c r="J77" i="35" a="1"/>
  <c r="I69" i="35" a="1"/>
  <c r="K71" i="35" a="1"/>
  <c r="H74" i="35" a="1"/>
  <c r="M54" i="35" a="1"/>
  <c r="L63" i="35" a="1"/>
  <c r="P57" i="35" a="1"/>
  <c r="G63" i="35" a="1"/>
  <c r="N44" i="35" a="1"/>
  <c r="O43" i="35" a="1"/>
  <c r="I47" i="35" a="1"/>
  <c r="N43" i="35" a="1"/>
  <c r="G24" i="35" a="1"/>
  <c r="O27" i="35" a="1"/>
  <c r="N30" i="35" a="1"/>
  <c r="E25" i="35" a="1"/>
  <c r="O22" i="35" a="1"/>
  <c r="P5" i="35" a="1"/>
  <c r="G7" i="35" a="1"/>
  <c r="N14" i="35" a="1"/>
  <c r="I5" i="35" a="1"/>
  <c r="N21" i="20" a="1"/>
  <c r="AR75" i="36" a="1"/>
  <c r="AA76" i="36" a="1"/>
  <c r="K77" i="36" a="1"/>
  <c r="AN57" i="36" a="1"/>
  <c r="AS59" i="36" a="1"/>
  <c r="AF54" i="36" a="1"/>
  <c r="X53" i="36" a="1"/>
  <c r="J41" i="36" a="1"/>
  <c r="AC74" i="36" a="1"/>
  <c r="W70" i="36" a="1"/>
  <c r="L53" i="36" a="1"/>
  <c r="W36" i="36" a="1"/>
  <c r="U47" i="36" a="1"/>
  <c r="F39" i="36" a="1"/>
  <c r="G4" i="36" a="1"/>
  <c r="AQ47" i="36" a="1"/>
  <c r="K62" i="36" a="1"/>
  <c r="AF39" i="36" a="1"/>
  <c r="AE46" i="36" a="1"/>
  <c r="O45" i="36" a="1"/>
  <c r="P20" i="36" a="1"/>
  <c r="L20" i="36" a="1"/>
  <c r="I22" i="36" a="1"/>
  <c r="X37" i="36" a="1"/>
  <c r="K10" i="36" a="1"/>
  <c r="N7" i="36" a="1"/>
  <c r="M30" i="36" a="1"/>
  <c r="I3" i="36" a="1"/>
  <c r="AT69" i="35" a="1"/>
  <c r="AU71" i="35" a="1"/>
  <c r="AQ71" i="35" a="1"/>
  <c r="AM41" i="35" a="1"/>
  <c r="AQ47" i="35" a="1"/>
  <c r="AR57" i="35" a="1"/>
  <c r="AP60" i="35" a="1"/>
  <c r="AQ55" i="35" a="1"/>
  <c r="Z74" i="35" a="1"/>
  <c r="AB76" i="35" a="1"/>
  <c r="AE75" i="35" a="1"/>
  <c r="W56" i="35" a="1"/>
  <c r="X52" i="35" a="1"/>
  <c r="AD52" i="35" a="1"/>
  <c r="AE57" i="35" a="1"/>
  <c r="AC46" i="35" a="1"/>
  <c r="Z38" i="35" a="1"/>
  <c r="U40" i="35" a="1"/>
  <c r="X47" i="35" a="1"/>
  <c r="L77" i="35" a="1"/>
  <c r="O72" i="35" a="1"/>
  <c r="N77" i="35" a="1"/>
  <c r="I73" i="35" a="1"/>
  <c r="O75" i="35" a="1"/>
  <c r="E63" i="35" a="1"/>
  <c r="I54" i="35" a="1"/>
  <c r="M51" i="35" a="1"/>
  <c r="O57" i="35" a="1"/>
  <c r="I39" i="35" a="1"/>
  <c r="P36" i="35" a="1"/>
  <c r="L36" i="35" a="1"/>
  <c r="P35" i="35" a="1"/>
  <c r="L19" i="35" a="1"/>
  <c r="E30" i="35" a="1"/>
  <c r="E23" i="35" a="1"/>
  <c r="L24" i="35" a="1"/>
  <c r="G28" i="35" a="1"/>
  <c r="F5" i="35" a="1"/>
  <c r="J6" i="35" a="1"/>
  <c r="G13" i="35" a="1"/>
  <c r="M7" i="35" a="1"/>
  <c r="N22" i="20" a="1"/>
  <c r="H75" i="36" a="1"/>
  <c r="Y74" i="36" a="1"/>
  <c r="AJ76" i="36" a="1"/>
  <c r="AM56" i="36" a="1"/>
  <c r="AE58" i="36" a="1"/>
  <c r="I54" i="36" a="1"/>
  <c r="E51" i="36" a="1"/>
  <c r="G40" i="36" a="1"/>
  <c r="V73" i="36" a="1"/>
  <c r="H68" i="36" a="1"/>
  <c r="F52" i="36" a="1"/>
  <c r="AD35" i="36" a="1"/>
  <c r="AS45" i="36" a="1"/>
  <c r="E37" i="36" a="1"/>
  <c r="AQ77" i="36" a="1"/>
  <c r="K44" i="36" a="1"/>
  <c r="U59" i="36" a="1"/>
  <c r="N38" i="36" a="1"/>
  <c r="P42" i="36" a="1"/>
  <c r="E44" i="36" a="1"/>
  <c r="E14" i="36" a="1"/>
  <c r="P9" i="36" a="1"/>
  <c r="K15" i="36" a="1"/>
  <c r="K27" i="36" a="1"/>
  <c r="AR46" i="36" a="1"/>
  <c r="AF61" i="36" a="1"/>
  <c r="K11" i="36" a="1"/>
  <c r="X57" i="36" a="1"/>
  <c r="AS79" i="35" a="1"/>
  <c r="AQ69" i="35" a="1"/>
  <c r="AJ70" i="35" a="1"/>
  <c r="AV38" i="35" a="1"/>
  <c r="AJ46" i="35" a="1"/>
  <c r="AV61" i="35" a="1"/>
  <c r="AQ53" i="35" a="1"/>
  <c r="AR62" i="35" a="1"/>
  <c r="AF72" i="35" a="1"/>
  <c r="Y76" i="35" a="1"/>
  <c r="AD72" i="35" a="1"/>
  <c r="AC54" i="35" a="1"/>
  <c r="AD63" i="35" a="1"/>
  <c r="AC61" i="35" a="1"/>
  <c r="AB55" i="35" a="1"/>
  <c r="V45" i="35" a="1"/>
  <c r="Z41" i="35" a="1"/>
  <c r="AA38" i="35" a="1"/>
  <c r="AB39" i="35" a="1"/>
  <c r="E76" i="35" a="1"/>
  <c r="H71" i="35" a="1"/>
  <c r="G76" i="35" a="1"/>
  <c r="P78" i="35" a="1"/>
  <c r="H70" i="35" a="1"/>
  <c r="K61" i="35" a="1"/>
  <c r="H51" i="35" a="1"/>
  <c r="O58" i="35" a="1"/>
  <c r="K55" i="35" a="1"/>
  <c r="O37" i="35" a="1"/>
  <c r="N46" i="35" a="1"/>
  <c r="M42" i="35" a="1"/>
  <c r="H47" i="35" a="1"/>
  <c r="H30" i="35" a="1"/>
  <c r="E20" i="35" a="1"/>
  <c r="H24" i="35" a="1"/>
  <c r="H28" i="35" a="1"/>
  <c r="H22" i="35" a="1"/>
  <c r="I4" i="35" a="1"/>
  <c r="M5" i="35" a="1"/>
  <c r="I9" i="35" a="1"/>
  <c r="P12" i="35" a="1"/>
  <c r="E15" i="35" a="1"/>
  <c r="P77" i="36" a="1"/>
  <c r="G43" i="36" a="1"/>
  <c r="J5" i="36" a="1"/>
  <c r="AJ72" i="35" a="1"/>
  <c r="Y43" i="35" a="1"/>
  <c r="D28" i="35" a="1"/>
  <c r="I75" i="36" a="1"/>
  <c r="M46" i="36" a="1"/>
  <c r="AD41" i="36" a="1"/>
  <c r="AS67" i="36" a="1"/>
  <c r="AM38" i="36" a="1"/>
  <c r="AS56" i="36" a="1"/>
  <c r="AU59" i="36" a="1"/>
  <c r="AM43" i="35" a="1"/>
  <c r="AR59" i="35" a="1"/>
  <c r="AA55" i="35" a="1"/>
  <c r="AC47" i="35" a="1"/>
  <c r="D75" i="35" a="1"/>
  <c r="J45" i="35" a="1"/>
  <c r="M27" i="35" a="1"/>
  <c r="G3" i="35" a="1"/>
  <c r="AU45" i="36" a="1"/>
  <c r="M29" i="36" a="1"/>
  <c r="AS69" i="35" a="1"/>
  <c r="X68" i="35" a="1"/>
  <c r="AE39" i="35" a="1"/>
  <c r="J60" i="35" a="1"/>
  <c r="F26" i="35" a="1"/>
  <c r="G5" i="35" a="1"/>
  <c r="AE74" i="36" a="1"/>
  <c r="AU71" i="36" a="1"/>
  <c r="E36" i="36" a="1"/>
  <c r="T71" i="36" a="1"/>
  <c r="AB68" i="36" a="1"/>
  <c r="I24" i="36" a="1"/>
  <c r="AL47" i="35" a="1"/>
  <c r="AA72" i="35" a="1"/>
  <c r="AE38" i="35" a="1"/>
  <c r="P56" i="35" a="1"/>
  <c r="F42" i="35" a="1"/>
  <c r="N23" i="35" a="1"/>
  <c r="L11" i="35" a="1"/>
  <c r="H70" i="36" a="1"/>
  <c r="AP51" i="36" a="1"/>
  <c r="AN62" i="36" a="1"/>
  <c r="Z35" i="36" a="1"/>
  <c r="U73" i="36" a="1"/>
  <c r="P22" i="36" a="1"/>
  <c r="E45" i="36" a="1"/>
  <c r="AQ44" i="36" a="1"/>
  <c r="AT75" i="35" a="1"/>
  <c r="AM38" i="35" a="1"/>
  <c r="AD79" i="35" a="1"/>
  <c r="AD53" i="35" a="1"/>
  <c r="T39" i="35" a="1"/>
  <c r="AB42" i="35" a="1"/>
  <c r="J67" i="35" a="1"/>
  <c r="L62" i="35" a="1"/>
  <c r="L43" i="35" a="1"/>
  <c r="I31" i="35" a="1"/>
  <c r="E8" i="35" a="1"/>
  <c r="L10" i="35" a="1"/>
  <c r="D46" i="36" a="1"/>
  <c r="AP75" i="36" a="1"/>
  <c r="K5" i="36" a="1"/>
  <c r="F75" i="36" a="1"/>
  <c r="AM40" i="35" a="1"/>
  <c r="AO61" i="35" a="1"/>
  <c r="Y51" i="35" a="1"/>
  <c r="AA43" i="35" a="1"/>
  <c r="G68" i="35" a="1"/>
  <c r="I61" i="35" a="1"/>
  <c r="K41" i="35" a="1"/>
  <c r="M29" i="35" a="1"/>
  <c r="G9" i="35" a="1"/>
  <c r="H79" i="36" a="1"/>
  <c r="U46" i="36" a="1"/>
  <c r="F57" i="36" a="1"/>
  <c r="F12" i="36" a="1"/>
  <c r="J22" i="36" a="1"/>
  <c r="AN75" i="35" a="1"/>
  <c r="AP73" i="36" a="1"/>
  <c r="AK73" i="36" a="1"/>
  <c r="W76" i="36" a="1"/>
  <c r="Z56" i="36" a="1"/>
  <c r="P58" i="36" a="1"/>
  <c r="AR53" i="36" a="1"/>
  <c r="X47" i="36" a="1"/>
  <c r="AB39" i="36" a="1"/>
  <c r="AV72" i="36" a="1"/>
  <c r="AA67" i="36" a="1"/>
  <c r="AO46" i="36" a="1"/>
  <c r="F35" i="36" a="1"/>
  <c r="I44" i="36" a="1"/>
  <c r="AJ36" i="36" a="1"/>
  <c r="AA74" i="36" a="1"/>
  <c r="Y42" i="36" a="1"/>
  <c r="AS57" i="36" a="1"/>
  <c r="W37" i="36" a="1"/>
  <c r="AO41" i="36" a="1"/>
  <c r="AO42" i="36" a="1"/>
  <c r="F13" i="36" a="1"/>
  <c r="D9" i="36" a="1"/>
  <c r="L12" i="36" a="1"/>
  <c r="E24" i="36" a="1"/>
  <c r="AC41" i="36" a="1"/>
  <c r="AQ58" i="36" a="1"/>
  <c r="F7" i="36" a="1"/>
  <c r="AR43" i="36" a="1"/>
  <c r="AV78" i="35" a="1"/>
  <c r="AT68" i="35" a="1"/>
  <c r="AK67" i="35" a="1"/>
  <c r="AL38" i="35" a="1"/>
  <c r="AR40" i="35" a="1"/>
  <c r="AN57" i="35" a="1"/>
  <c r="AJ52" i="35" a="1"/>
  <c r="AU57" i="35" a="1"/>
  <c r="V72" i="35" a="1"/>
  <c r="AD71" i="35" a="1"/>
  <c r="W71" i="35" a="1"/>
  <c r="AF53" i="35" a="1"/>
  <c r="W62" i="35" a="1"/>
  <c r="V61" i="35" a="1"/>
  <c r="X60" i="35" a="1"/>
  <c r="Y44" i="35" a="1"/>
  <c r="U36" i="35" a="1"/>
  <c r="AD37" i="35" a="1"/>
  <c r="Z36" i="35" a="1"/>
  <c r="H75" i="35" a="1"/>
  <c r="K70" i="35" a="1"/>
  <c r="J75" i="35" a="1"/>
  <c r="K69" i="35" a="1"/>
  <c r="D72" i="35" a="1"/>
  <c r="N60" i="35" a="1"/>
  <c r="K63" i="35" a="1"/>
  <c r="H57" i="35" a="1"/>
  <c r="N54" i="35" a="1"/>
  <c r="E37" i="35" a="1"/>
  <c r="D46" i="35" a="1"/>
  <c r="L39" i="35" a="1"/>
  <c r="G47" i="35" a="1"/>
  <c r="K29" i="35" a="1"/>
  <c r="K31" i="35" a="1"/>
  <c r="N29" i="35" a="1"/>
  <c r="E26" i="35" a="1"/>
  <c r="P28" i="35" a="1"/>
  <c r="L3" i="35" a="1"/>
  <c r="P4" i="35" a="1"/>
  <c r="O7" i="35" a="1"/>
  <c r="H5" i="35" a="1"/>
  <c r="AM70" i="36" a="1"/>
  <c r="AS71" i="36" a="1"/>
  <c r="J76" i="36" a="1"/>
  <c r="M56" i="36" a="1"/>
  <c r="AE77" i="36" a="1"/>
  <c r="AE53" i="36" a="1"/>
  <c r="I47" i="36" a="1"/>
  <c r="X76" i="36" a="1"/>
  <c r="K72" i="36" a="1"/>
  <c r="AU63" i="36" a="1"/>
  <c r="AS42" i="36" a="1"/>
  <c r="K30" i="36" a="1"/>
  <c r="AN43" i="36" a="1"/>
  <c r="P25" i="36" a="1"/>
  <c r="AJ73" i="36" a="1"/>
  <c r="G42" i="36" a="1"/>
  <c r="J43" i="36" a="1"/>
  <c r="Z36" i="36" a="1"/>
  <c r="L41" i="36" a="1"/>
  <c r="AR36" i="36" a="1"/>
  <c r="G10" i="36" a="1"/>
  <c r="E6" i="36" a="1"/>
  <c r="AP58" i="36" a="1"/>
  <c r="F22" i="36" a="1"/>
  <c r="G22" i="36" a="1"/>
  <c r="O3" i="36" a="1"/>
  <c r="G5" i="36" a="1"/>
  <c r="G76" i="36" a="1"/>
  <c r="AT72" i="35" a="1"/>
  <c r="AS78" i="35" a="1"/>
  <c r="AT77" i="35" a="1"/>
  <c r="AT44" i="35" a="1"/>
  <c r="AU39" i="35" a="1"/>
  <c r="AM54" i="35" a="1"/>
  <c r="AM51" i="35" a="1"/>
  <c r="AQ52" i="35" a="1"/>
  <c r="AB70" i="35" a="1"/>
  <c r="AC68" i="35" a="1"/>
  <c r="V68" i="35" a="1"/>
  <c r="V53" i="35" a="1"/>
  <c r="Z61" i="35" a="1"/>
  <c r="Y59" i="35" a="1"/>
  <c r="AA62" i="35" a="1"/>
  <c r="AB43" i="35" a="1"/>
  <c r="AA47" i="35" a="1"/>
  <c r="W36" i="35" a="1"/>
  <c r="W47" i="35" a="1"/>
  <c r="K74" i="35" a="1"/>
  <c r="J79" i="35" a="1"/>
  <c r="M74" i="35" a="1"/>
  <c r="M67" i="35" a="1"/>
  <c r="J68" i="35" a="1"/>
  <c r="D60" i="35" a="1"/>
  <c r="N62" i="35" a="1"/>
  <c r="N55" i="35" a="1"/>
  <c r="G53" i="35" a="1"/>
  <c r="H36" i="35" a="1"/>
  <c r="G45" i="35" a="1"/>
  <c r="M45" i="35" a="1"/>
  <c r="D38" i="35" a="1"/>
  <c r="N28" i="35" a="1"/>
  <c r="D30" i="35" a="1"/>
  <c r="L27" i="35" a="1"/>
  <c r="O29" i="35" a="1"/>
  <c r="I11" i="35" a="1"/>
  <c r="L70" i="36" a="1"/>
  <c r="AS61" i="35" a="1"/>
  <c r="G72" i="35" a="1"/>
  <c r="AD36" i="35" a="1"/>
  <c r="P58" i="35" a="1"/>
  <c r="AP52" i="35" a="1"/>
  <c r="I40" i="35" a="1"/>
  <c r="E12" i="36" a="1"/>
  <c r="E46" i="35" a="1"/>
  <c r="AF59" i="35" a="1"/>
  <c r="P44" i="35" a="1"/>
  <c r="AC59" i="35" a="1"/>
  <c r="M28" i="35" a="1"/>
  <c r="W53" i="35" a="1"/>
  <c r="U54" i="35" a="1"/>
  <c r="AB45" i="35" a="1"/>
  <c r="T44" i="35" a="1"/>
  <c r="N5" i="35" a="1"/>
  <c r="X40" i="35" a="1"/>
  <c r="G75" i="35" a="1"/>
  <c r="O9" i="35" a="1"/>
  <c r="D70" i="35" a="1"/>
  <c r="F59" i="35" a="1"/>
  <c r="F54" i="35" a="1"/>
  <c r="K35" i="35" a="1"/>
  <c r="AR42" i="35" a="1"/>
  <c r="H41" i="35" a="1"/>
  <c r="L31" i="35" a="1"/>
  <c r="M23" i="35" a="1"/>
  <c r="O19" i="35" a="1"/>
  <c r="K6" i="35" a="1"/>
  <c r="W42" i="35" a="1"/>
  <c r="F10" i="35" a="1"/>
  <c r="G12" i="35" a="1"/>
  <c r="F67" i="35" a="1"/>
  <c r="O68" i="35" a="1"/>
  <c r="M62" i="35" a="1"/>
  <c r="H43" i="35" a="1"/>
  <c r="I51" i="35" a="1"/>
  <c r="N17" i="20" a="1"/>
  <c r="F14" i="20" a="1"/>
  <c r="F15" i="20" a="1"/>
  <c r="F16" i="20" a="1"/>
  <c r="F23" i="20" a="1"/>
  <c r="F18" i="20" a="1"/>
  <c r="F22" i="20" a="1"/>
  <c r="F21" i="20" a="1"/>
  <c r="F20" i="20" a="1"/>
  <c r="F19" i="20" a="1"/>
  <c r="N17" i="20" l="1"/>
  <c r="F23" i="20"/>
  <c r="N19" i="20"/>
  <c r="I4" i="36"/>
  <c r="M6" i="36"/>
  <c r="L8" i="36"/>
  <c r="H15" i="36"/>
  <c r="J20" i="36"/>
  <c r="N22" i="36"/>
  <c r="L25" i="36"/>
  <c r="N35" i="36"/>
  <c r="AS37" i="36"/>
  <c r="N39" i="36"/>
  <c r="AQ43" i="36"/>
  <c r="AE52" i="36"/>
  <c r="AP54" i="36"/>
  <c r="AT56" i="36"/>
  <c r="AU59" i="36"/>
  <c r="E63" i="36"/>
  <c r="G76" i="36"/>
  <c r="AR43" i="36"/>
  <c r="X57" i="36"/>
  <c r="H38" i="36"/>
  <c r="H73" i="36"/>
  <c r="AF42" i="36"/>
  <c r="I3" i="36"/>
  <c r="M23" i="36"/>
  <c r="K46" i="36"/>
  <c r="AT57" i="36"/>
  <c r="AT60" i="36"/>
  <c r="M10" i="36"/>
  <c r="AD36" i="36"/>
  <c r="AM47" i="36"/>
  <c r="N20" i="36"/>
  <c r="X35" i="36"/>
  <c r="AN36" i="36"/>
  <c r="AP40" i="36"/>
  <c r="V42" i="36"/>
  <c r="J44" i="36"/>
  <c r="AD57" i="36"/>
  <c r="AK63" i="36"/>
  <c r="F3" i="36"/>
  <c r="O4" i="36"/>
  <c r="O6" i="36"/>
  <c r="D11" i="36"/>
  <c r="I13" i="36"/>
  <c r="G21" i="36"/>
  <c r="AK35" i="36"/>
  <c r="Z39" i="36"/>
  <c r="AS52" i="36"/>
  <c r="AF60" i="36"/>
  <c r="K70" i="36"/>
  <c r="AC76" i="36"/>
  <c r="E9" i="36"/>
  <c r="K13" i="36"/>
  <c r="M15" i="36"/>
  <c r="L23" i="36"/>
  <c r="J26" i="36"/>
  <c r="I38" i="36"/>
  <c r="X42" i="36"/>
  <c r="T44" i="36"/>
  <c r="J46" i="36"/>
  <c r="D53" i="36"/>
  <c r="AR73" i="36"/>
  <c r="AO76" i="36"/>
  <c r="G3" i="36"/>
  <c r="P4" i="36"/>
  <c r="E7" i="36"/>
  <c r="J11" i="36"/>
  <c r="O15" i="36"/>
  <c r="H21" i="36"/>
  <c r="N26" i="36"/>
  <c r="H30" i="36"/>
  <c r="AL35" i="36"/>
  <c r="F37" i="36"/>
  <c r="V38" i="36"/>
  <c r="AA39" i="36"/>
  <c r="F41" i="36"/>
  <c r="J51" i="36"/>
  <c r="P53" i="36"/>
  <c r="K55" i="36"/>
  <c r="AQ63" i="36"/>
  <c r="L70" i="36"/>
  <c r="F9" i="36"/>
  <c r="L13" i="36"/>
  <c r="G5" i="36"/>
  <c r="F7" i="36"/>
  <c r="K11" i="36"/>
  <c r="I21" i="36"/>
  <c r="M30" i="36"/>
  <c r="G37" i="36"/>
  <c r="W38" i="36"/>
  <c r="AO39" i="36"/>
  <c r="U41" i="36"/>
  <c r="X44" i="36"/>
  <c r="T46" i="36"/>
  <c r="M51" i="36"/>
  <c r="T53" i="36"/>
  <c r="AF55" i="36"/>
  <c r="X58" i="36"/>
  <c r="AK70" i="36"/>
  <c r="AT73" i="36"/>
  <c r="Y77" i="36"/>
  <c r="AL72" i="36"/>
  <c r="N4" i="36"/>
  <c r="H26" i="36"/>
  <c r="P39" i="36"/>
  <c r="AN45" i="36"/>
  <c r="F30" i="36"/>
  <c r="O13" i="36"/>
  <c r="H24" i="36"/>
  <c r="X38" i="36"/>
  <c r="L27" i="36"/>
  <c r="AA38" i="36"/>
  <c r="D43" i="36"/>
  <c r="M74" i="36"/>
  <c r="I14" i="36"/>
  <c r="M27" i="36"/>
  <c r="W41" i="36"/>
  <c r="M5" i="36"/>
  <c r="O5" i="36"/>
  <c r="L24" i="36"/>
  <c r="I36" i="36"/>
  <c r="AV39" i="36"/>
  <c r="AQ51" i="36"/>
  <c r="E12" i="36"/>
  <c r="G28" i="36"/>
  <c r="L43" i="36"/>
  <c r="D8" i="36"/>
  <c r="G25" i="36"/>
  <c r="N36" i="36"/>
  <c r="AP38" i="36"/>
  <c r="AQ41" i="36"/>
  <c r="N43" i="36"/>
  <c r="D52" i="36"/>
  <c r="X56" i="36"/>
  <c r="Y59" i="36"/>
  <c r="F75" i="36"/>
  <c r="O39" i="36"/>
  <c r="AD47" i="36"/>
  <c r="J15" i="36"/>
  <c r="L11" i="36"/>
  <c r="Z51" i="36"/>
  <c r="M9" i="36"/>
  <c r="I19" i="36"/>
  <c r="I24" i="36"/>
  <c r="AB38" i="36"/>
  <c r="AR44" i="36"/>
  <c r="AU55" i="36"/>
  <c r="O3" i="36"/>
  <c r="N9" i="36"/>
  <c r="M21" i="36"/>
  <c r="H36" i="36"/>
  <c r="AU39" i="36"/>
  <c r="E43" i="36"/>
  <c r="AM46" i="36"/>
  <c r="AQ58" i="36"/>
  <c r="AF61" i="36"/>
  <c r="G78" i="36"/>
  <c r="N7" i="36"/>
  <c r="L31" i="36"/>
  <c r="Y37" i="36"/>
  <c r="AQ46" i="36"/>
  <c r="G54" i="36"/>
  <c r="AU61" i="36"/>
  <c r="AD71" i="36"/>
  <c r="D10" i="36"/>
  <c r="M24" i="36"/>
  <c r="N40" i="36"/>
  <c r="E75" i="36"/>
  <c r="P5" i="36"/>
  <c r="E10" i="36"/>
  <c r="K14" i="36"/>
  <c r="H22" i="36"/>
  <c r="D35" i="36"/>
  <c r="H54" i="36"/>
  <c r="D4" i="36"/>
  <c r="F8" i="36"/>
  <c r="J12" i="36"/>
  <c r="N14" i="36"/>
  <c r="N28" i="36"/>
  <c r="AR38" i="36"/>
  <c r="O40" i="36"/>
  <c r="K45" i="36"/>
  <c r="F47" i="36"/>
  <c r="AB56" i="36"/>
  <c r="AJ62" i="36"/>
  <c r="Z68" i="36"/>
  <c r="X75" i="36"/>
  <c r="W35" i="36"/>
  <c r="M8" i="36"/>
  <c r="F23" i="36"/>
  <c r="O76" i="36"/>
  <c r="E3" i="36"/>
  <c r="P10" i="36"/>
  <c r="I15" i="36"/>
  <c r="AU37" i="36"/>
  <c r="AQ54" i="36"/>
  <c r="X69" i="36"/>
  <c r="G23" i="36"/>
  <c r="K9" i="36"/>
  <c r="N30" i="36"/>
  <c r="AB44" i="36"/>
  <c r="P67" i="36"/>
  <c r="L7" i="36"/>
  <c r="L21" i="36"/>
  <c r="AQ35" i="36"/>
  <c r="AQ39" i="36"/>
  <c r="AQ44" i="36"/>
  <c r="O11" i="36"/>
  <c r="J31" i="36"/>
  <c r="L37" i="36"/>
  <c r="AT39" i="36"/>
  <c r="AQ67" i="36"/>
  <c r="J14" i="36"/>
  <c r="E28" i="36"/>
  <c r="AO38" i="36"/>
  <c r="AS44" i="36"/>
  <c r="D56" i="36"/>
  <c r="G22" i="36"/>
  <c r="AC41" i="36"/>
  <c r="AR46" i="36"/>
  <c r="G59" i="36"/>
  <c r="AJ78" i="36"/>
  <c r="F4" i="36"/>
  <c r="K10" i="36"/>
  <c r="K22" i="36"/>
  <c r="L35" i="36"/>
  <c r="AE37" i="36"/>
  <c r="AR41" i="36"/>
  <c r="Y45" i="36"/>
  <c r="AT71" i="36"/>
  <c r="H4" i="36"/>
  <c r="G6" i="36"/>
  <c r="G8" i="36"/>
  <c r="K12" i="36"/>
  <c r="O14" i="36"/>
  <c r="I20" i="36"/>
  <c r="M22" i="36"/>
  <c r="E29" i="36"/>
  <c r="M35" i="36"/>
  <c r="AB36" i="36"/>
  <c r="AV38" i="36"/>
  <c r="AT41" i="36"/>
  <c r="AF43" i="36"/>
  <c r="N52" i="36"/>
  <c r="AE59" i="36"/>
  <c r="AK62" i="36"/>
  <c r="P12" i="36"/>
  <c r="I29" i="36"/>
  <c r="N6" i="36"/>
  <c r="M20" i="36"/>
  <c r="AO40" i="36"/>
  <c r="E73" i="36"/>
  <c r="J3" i="36"/>
  <c r="H19" i="36"/>
  <c r="H5" i="36"/>
  <c r="P13" i="36"/>
  <c r="H31" i="36"/>
  <c r="V41" i="36"/>
  <c r="V46" i="36"/>
  <c r="AF53" i="36"/>
  <c r="M7" i="36"/>
  <c r="D12" i="36"/>
  <c r="I68" i="36"/>
  <c r="P3" i="36"/>
  <c r="N19" i="36"/>
  <c r="K36" i="36"/>
  <c r="O68" i="36"/>
  <c r="F6" i="36"/>
  <c r="G20" i="36"/>
  <c r="H25" i="36"/>
  <c r="AB43" i="36"/>
  <c r="J52" i="36"/>
  <c r="AA59" i="36"/>
  <c r="F69" i="36"/>
  <c r="L10" i="36"/>
  <c r="Y40" i="36"/>
  <c r="F42" i="36"/>
  <c r="Z47" i="36"/>
  <c r="W54" i="36"/>
  <c r="AS56" i="36"/>
  <c r="H69" i="36"/>
  <c r="AV75" i="36"/>
  <c r="O79" i="36"/>
  <c r="F22" i="36"/>
  <c r="E24" i="36"/>
  <c r="K27" i="36"/>
  <c r="G36" i="36"/>
  <c r="X37" i="36"/>
  <c r="AR37" i="36"/>
  <c r="O38" i="36"/>
  <c r="AJ39" i="36"/>
  <c r="AN40" i="36"/>
  <c r="N41" i="36"/>
  <c r="U42" i="36"/>
  <c r="AR42" i="36"/>
  <c r="AP44" i="36"/>
  <c r="I46" i="36"/>
  <c r="AK46" i="36"/>
  <c r="T47" i="36"/>
  <c r="H51" i="36"/>
  <c r="AN54" i="36"/>
  <c r="W56" i="36"/>
  <c r="W57" i="36"/>
  <c r="Y60" i="36"/>
  <c r="X61" i="36"/>
  <c r="AP74" i="36"/>
  <c r="AU75" i="36"/>
  <c r="M77" i="36"/>
  <c r="F43" i="36"/>
  <c r="AC77" i="36"/>
  <c r="L36" i="36"/>
  <c r="U44" i="36"/>
  <c r="AE56" i="36"/>
  <c r="J24" i="36"/>
  <c r="H3" i="36"/>
  <c r="E4" i="36"/>
  <c r="D7" i="36"/>
  <c r="P7" i="36"/>
  <c r="O10" i="36"/>
  <c r="N11" i="36"/>
  <c r="M14" i="36"/>
  <c r="L15" i="36"/>
  <c r="K21" i="36"/>
  <c r="J22" i="36"/>
  <c r="K23" i="36"/>
  <c r="M26" i="36"/>
  <c r="D28" i="36"/>
  <c r="J30" i="36"/>
  <c r="V35" i="36"/>
  <c r="M36" i="36"/>
  <c r="I37" i="36"/>
  <c r="G38" i="36"/>
  <c r="Z38" i="36"/>
  <c r="AT38" i="36"/>
  <c r="Y39" i="36"/>
  <c r="AS39" i="36"/>
  <c r="Z41" i="36"/>
  <c r="E42" i="36"/>
  <c r="AE42" i="36"/>
  <c r="I43" i="36"/>
  <c r="E45" i="36"/>
  <c r="P46" i="36"/>
  <c r="AF47" i="36"/>
  <c r="N54" i="36"/>
  <c r="AN55" i="36"/>
  <c r="AF56" i="36"/>
  <c r="AP57" i="36"/>
  <c r="AP58" i="36"/>
  <c r="AT61" i="36"/>
  <c r="E74" i="36"/>
  <c r="K75" i="36"/>
  <c r="O7" i="36"/>
  <c r="N8" i="36"/>
  <c r="M11" i="36"/>
  <c r="L12" i="36"/>
  <c r="K15" i="36"/>
  <c r="J19" i="36"/>
  <c r="I22" i="36"/>
  <c r="H23" i="36"/>
  <c r="I25" i="36"/>
  <c r="L26" i="36"/>
  <c r="N27" i="36"/>
  <c r="F29" i="36"/>
  <c r="AM35" i="36"/>
  <c r="AS38" i="36"/>
  <c r="T39" i="36"/>
  <c r="AQ40" i="36"/>
  <c r="AU44" i="36"/>
  <c r="AE45" i="36"/>
  <c r="L46" i="36"/>
  <c r="AS46" i="36"/>
  <c r="AT54" i="36"/>
  <c r="AM55" i="36"/>
  <c r="AF57" i="36"/>
  <c r="AJ60" i="36"/>
  <c r="AQ62" i="36"/>
  <c r="AM72" i="36"/>
  <c r="E5" i="36"/>
  <c r="D6" i="36"/>
  <c r="P6" i="36"/>
  <c r="P8" i="36"/>
  <c r="O9" i="36"/>
  <c r="N10" i="36"/>
  <c r="N12" i="36"/>
  <c r="M13" i="36"/>
  <c r="L14" i="36"/>
  <c r="L19" i="36"/>
  <c r="K20" i="36"/>
  <c r="J21" i="36"/>
  <c r="G29" i="36"/>
  <c r="I30" i="36"/>
  <c r="M31" i="36"/>
  <c r="AN35" i="36"/>
  <c r="AL36" i="36"/>
  <c r="AC37" i="36"/>
  <c r="X39" i="36"/>
  <c r="W40" i="36"/>
  <c r="D41" i="36"/>
  <c r="D42" i="36"/>
  <c r="AL43" i="36"/>
  <c r="V44" i="36"/>
  <c r="AF45" i="36"/>
  <c r="AE47" i="36"/>
  <c r="U51" i="36"/>
  <c r="H52" i="36"/>
  <c r="AM52" i="36"/>
  <c r="AA53" i="36"/>
  <c r="AK58" i="36"/>
  <c r="AQ59" i="36"/>
  <c r="AJ61" i="36"/>
  <c r="D67" i="36"/>
  <c r="M68" i="36"/>
  <c r="U69" i="36"/>
  <c r="AB70" i="36"/>
  <c r="AJ71" i="36"/>
  <c r="J75" i="36"/>
  <c r="F5" i="36"/>
  <c r="E6" i="36"/>
  <c r="D9" i="36"/>
  <c r="P9" i="36"/>
  <c r="O12" i="36"/>
  <c r="N13" i="36"/>
  <c r="M19" i="36"/>
  <c r="L20" i="36"/>
  <c r="K24" i="36"/>
  <c r="K25" i="36"/>
  <c r="H29" i="36"/>
  <c r="N31" i="36"/>
  <c r="AO35" i="36"/>
  <c r="AM36" i="36"/>
  <c r="J37" i="36"/>
  <c r="AD37" i="36"/>
  <c r="AU38" i="36"/>
  <c r="X40" i="36"/>
  <c r="E41" i="36"/>
  <c r="AA41" i="36"/>
  <c r="AM43" i="36"/>
  <c r="W44" i="36"/>
  <c r="AK45" i="36"/>
  <c r="AJ47" i="36"/>
  <c r="V51" i="36"/>
  <c r="I52" i="36"/>
  <c r="AR52" i="36"/>
  <c r="I55" i="36"/>
  <c r="AO55" i="36"/>
  <c r="AJ56" i="36"/>
  <c r="AQ57" i="36"/>
  <c r="AS60" i="36"/>
  <c r="AT62" i="36"/>
  <c r="F67" i="36"/>
  <c r="N68" i="36"/>
  <c r="W69" i="36"/>
  <c r="AF70" i="36"/>
  <c r="AN77" i="36"/>
  <c r="F79" i="36"/>
  <c r="M25" i="36"/>
  <c r="N37" i="36"/>
  <c r="F10" i="36"/>
  <c r="N24" i="36"/>
  <c r="O30" i="36"/>
  <c r="AC44" i="36"/>
  <c r="AP47" i="36"/>
  <c r="G57" i="36"/>
  <c r="H60" i="36"/>
  <c r="U79" i="36"/>
  <c r="I7" i="36"/>
  <c r="E15" i="36"/>
  <c r="O22" i="36"/>
  <c r="F27" i="36"/>
  <c r="H35" i="36"/>
  <c r="AP36" i="36"/>
  <c r="H39" i="36"/>
  <c r="AL42" i="36"/>
  <c r="N45" i="36"/>
  <c r="F53" i="36"/>
  <c r="F56" i="36"/>
  <c r="I59" i="36"/>
  <c r="AB68" i="36"/>
  <c r="Z74" i="36"/>
  <c r="L3" i="36"/>
  <c r="J5" i="36"/>
  <c r="I6" i="36"/>
  <c r="H9" i="36"/>
  <c r="G10" i="36"/>
  <c r="F13" i="36"/>
  <c r="E14" i="36"/>
  <c r="D20" i="36"/>
  <c r="P20" i="36"/>
  <c r="O24" i="36"/>
  <c r="D26" i="36"/>
  <c r="E31" i="36"/>
  <c r="AA35" i="36"/>
  <c r="AU35" i="36"/>
  <c r="AO37" i="36"/>
  <c r="AF38" i="36"/>
  <c r="J39" i="36"/>
  <c r="H40" i="36"/>
  <c r="K41" i="36"/>
  <c r="O42" i="36"/>
  <c r="W43" i="36"/>
  <c r="D51" i="36"/>
  <c r="K56" i="36"/>
  <c r="O61" i="36"/>
  <c r="Z63" i="36"/>
  <c r="F71" i="36"/>
  <c r="D13" i="36"/>
  <c r="O19" i="36"/>
  <c r="H28" i="36"/>
  <c r="AL37" i="36"/>
  <c r="G39" i="36"/>
  <c r="AC40" i="36"/>
  <c r="J42" i="36"/>
  <c r="D61" i="36"/>
  <c r="AP70" i="36"/>
  <c r="N74" i="36"/>
  <c r="K3" i="36"/>
  <c r="D14" i="36"/>
  <c r="N21" i="36"/>
  <c r="Y35" i="36"/>
  <c r="AE38" i="36"/>
  <c r="I5" i="36"/>
  <c r="G11" i="36"/>
  <c r="P19" i="36"/>
  <c r="D31" i="36"/>
  <c r="O37" i="36"/>
  <c r="AC39" i="36"/>
  <c r="AF41" i="36"/>
  <c r="D44" i="36"/>
  <c r="AC46" i="36"/>
  <c r="G58" i="36"/>
  <c r="M72" i="36"/>
  <c r="AJ75" i="36"/>
  <c r="K4" i="36"/>
  <c r="J7" i="36"/>
  <c r="I8" i="36"/>
  <c r="H11" i="36"/>
  <c r="G12" i="36"/>
  <c r="F15" i="36"/>
  <c r="E19" i="36"/>
  <c r="D22" i="36"/>
  <c r="P22" i="36"/>
  <c r="P23" i="36"/>
  <c r="G27" i="36"/>
  <c r="K28" i="36"/>
  <c r="M29" i="36"/>
  <c r="I35" i="36"/>
  <c r="Y36" i="36"/>
  <c r="AR36" i="36"/>
  <c r="U37" i="36"/>
  <c r="M38" i="36"/>
  <c r="AL38" i="36"/>
  <c r="AE39" i="36"/>
  <c r="AK40" i="36"/>
  <c r="AN41" i="36"/>
  <c r="AO42" i="36"/>
  <c r="E44" i="36"/>
  <c r="AE44" i="36"/>
  <c r="O45" i="36"/>
  <c r="AT45" i="36"/>
  <c r="AD46" i="36"/>
  <c r="AF51" i="36"/>
  <c r="G53" i="36"/>
  <c r="AP53" i="36"/>
  <c r="AD54" i="36"/>
  <c r="U55" i="36"/>
  <c r="I57" i="36"/>
  <c r="H58" i="36"/>
  <c r="K59" i="36"/>
  <c r="L60" i="36"/>
  <c r="AM68" i="36"/>
  <c r="AS69" i="36"/>
  <c r="N72" i="36"/>
  <c r="W73" i="36"/>
  <c r="AF74" i="36"/>
  <c r="AU76" i="36"/>
  <c r="M78" i="36"/>
  <c r="P15" i="36"/>
  <c r="K29" i="36"/>
  <c r="AO36" i="36"/>
  <c r="G41" i="36"/>
  <c r="AK42" i="36"/>
  <c r="AK69" i="36"/>
  <c r="G7" i="36"/>
  <c r="N23" i="36"/>
  <c r="V36" i="36"/>
  <c r="E56" i="36"/>
  <c r="H59" i="36"/>
  <c r="AA68" i="36"/>
  <c r="H8" i="36"/>
  <c r="E13" i="36"/>
  <c r="I28" i="36"/>
  <c r="K38" i="36"/>
  <c r="H41" i="36"/>
  <c r="P43" i="36"/>
  <c r="AR45" i="36"/>
  <c r="P52" i="36"/>
  <c r="AC54" i="36"/>
  <c r="O73" i="36"/>
  <c r="M3" i="36"/>
  <c r="K5" i="36"/>
  <c r="J6" i="36"/>
  <c r="I9" i="36"/>
  <c r="H10" i="36"/>
  <c r="G13" i="36"/>
  <c r="F14" i="36"/>
  <c r="E20" i="36"/>
  <c r="D21" i="36"/>
  <c r="P24" i="36"/>
  <c r="E26" i="36"/>
  <c r="O29" i="36"/>
  <c r="F31" i="36"/>
  <c r="AB35" i="36"/>
  <c r="AS36" i="36"/>
  <c r="V37" i="36"/>
  <c r="AP37" i="36"/>
  <c r="AM38" i="36"/>
  <c r="K39" i="36"/>
  <c r="L41" i="36"/>
  <c r="AO41" i="36"/>
  <c r="P42" i="36"/>
  <c r="Y43" i="36"/>
  <c r="G44" i="36"/>
  <c r="AM44" i="36"/>
  <c r="AE46" i="36"/>
  <c r="AA52" i="36"/>
  <c r="AE54" i="36"/>
  <c r="O57" i="36"/>
  <c r="U58" i="36"/>
  <c r="AF67" i="36"/>
  <c r="AR68" i="36"/>
  <c r="H71" i="36"/>
  <c r="AK74" i="36"/>
  <c r="AQ75" i="36"/>
  <c r="I77" i="36"/>
  <c r="T78" i="36"/>
  <c r="E27" i="36"/>
  <c r="E35" i="36"/>
  <c r="U36" i="36"/>
  <c r="E40" i="36"/>
  <c r="AE41" i="36"/>
  <c r="L45" i="36"/>
  <c r="AB51" i="36"/>
  <c r="AJ53" i="36"/>
  <c r="F62" i="36"/>
  <c r="H6" i="36"/>
  <c r="E11" i="36"/>
  <c r="P14" i="36"/>
  <c r="O20" i="36"/>
  <c r="AT35" i="36"/>
  <c r="J38" i="36"/>
  <c r="O43" i="36"/>
  <c r="AQ45" i="36"/>
  <c r="J47" i="36"/>
  <c r="AN53" i="36"/>
  <c r="L63" i="36"/>
  <c r="J4" i="36"/>
  <c r="G9" i="36"/>
  <c r="F12" i="36"/>
  <c r="D19" i="36"/>
  <c r="P21" i="36"/>
  <c r="L29" i="36"/>
  <c r="AM37" i="36"/>
  <c r="K42" i="36"/>
  <c r="AD44" i="36"/>
  <c r="O55" i="36"/>
  <c r="G62" i="36"/>
  <c r="L4" i="36"/>
  <c r="L6" i="36"/>
  <c r="K7" i="36"/>
  <c r="J8" i="36"/>
  <c r="J10" i="36"/>
  <c r="I11" i="36"/>
  <c r="H12" i="36"/>
  <c r="H14" i="36"/>
  <c r="G15" i="36"/>
  <c r="F19" i="36"/>
  <c r="F21" i="36"/>
  <c r="E22" i="36"/>
  <c r="D23" i="36"/>
  <c r="D24" i="36"/>
  <c r="F26" i="36"/>
  <c r="J35" i="36"/>
  <c r="F36" i="36"/>
  <c r="Z36" i="36"/>
  <c r="W37" i="36"/>
  <c r="N38" i="36"/>
  <c r="L39" i="36"/>
  <c r="AF39" i="36"/>
  <c r="L40" i="36"/>
  <c r="AL40" i="36"/>
  <c r="AQ42" i="36"/>
  <c r="H44" i="36"/>
  <c r="P45" i="36"/>
  <c r="AV45" i="36"/>
  <c r="P47" i="36"/>
  <c r="G51" i="36"/>
  <c r="J53" i="36"/>
  <c r="AQ53" i="36"/>
  <c r="AJ54" i="36"/>
  <c r="T59" i="36"/>
  <c r="W61" i="36"/>
  <c r="W62" i="36"/>
  <c r="AB63" i="36"/>
  <c r="T72" i="36"/>
  <c r="Y73" i="36"/>
  <c r="AE79" i="36"/>
  <c r="D3" i="36"/>
  <c r="N3" i="36"/>
  <c r="M4" i="36"/>
  <c r="L5" i="36"/>
  <c r="K8" i="36"/>
  <c r="J9" i="36"/>
  <c r="I12" i="36"/>
  <c r="H13" i="36"/>
  <c r="G19" i="36"/>
  <c r="F20" i="36"/>
  <c r="E23" i="36"/>
  <c r="F25" i="36"/>
  <c r="G26" i="36"/>
  <c r="M28" i="36"/>
  <c r="E30" i="36"/>
  <c r="G31" i="36"/>
  <c r="K35" i="36"/>
  <c r="AC35" i="36"/>
  <c r="AT36" i="36"/>
  <c r="AQ37" i="36"/>
  <c r="AN38" i="36"/>
  <c r="M40" i="36"/>
  <c r="AM40" i="36"/>
  <c r="M41" i="36"/>
  <c r="AP41" i="36"/>
  <c r="T42" i="36"/>
  <c r="Z43" i="36"/>
  <c r="X45" i="36"/>
  <c r="H46" i="36"/>
  <c r="AO51" i="36"/>
  <c r="AC52" i="36"/>
  <c r="E54" i="36"/>
  <c r="AM54" i="36"/>
  <c r="Z55" i="36"/>
  <c r="W58" i="36"/>
  <c r="AM67" i="36"/>
  <c r="E69" i="36"/>
  <c r="T71" i="36"/>
  <c r="X72" i="36"/>
  <c r="W78" i="36"/>
  <c r="AR79" i="36"/>
  <c r="J43" i="36"/>
  <c r="W45" i="36"/>
  <c r="AP45" i="36"/>
  <c r="K52" i="36"/>
  <c r="AK52" i="36"/>
  <c r="L54" i="36"/>
  <c r="Y56" i="36"/>
  <c r="AS57" i="36"/>
  <c r="U59" i="36"/>
  <c r="E60" i="36"/>
  <c r="K62" i="36"/>
  <c r="AU62" i="36"/>
  <c r="AE67" i="36"/>
  <c r="F70" i="36"/>
  <c r="Y72" i="36"/>
  <c r="J74" i="36"/>
  <c r="D75" i="36"/>
  <c r="AN75" i="36"/>
  <c r="V78" i="36"/>
  <c r="P79" i="36"/>
  <c r="O23" i="36"/>
  <c r="J25" i="36"/>
  <c r="I26" i="36"/>
  <c r="J27" i="36"/>
  <c r="J28" i="36"/>
  <c r="J29" i="36"/>
  <c r="K31" i="36"/>
  <c r="AP35" i="36"/>
  <c r="AA36" i="36"/>
  <c r="AQ36" i="36"/>
  <c r="K37" i="36"/>
  <c r="AB37" i="36"/>
  <c r="L38" i="36"/>
  <c r="M39" i="36"/>
  <c r="AD39" i="36"/>
  <c r="V40" i="36"/>
  <c r="AB41" i="36"/>
  <c r="AU41" i="36"/>
  <c r="AM42" i="36"/>
  <c r="AE43" i="36"/>
  <c r="F44" i="36"/>
  <c r="AT44" i="36"/>
  <c r="AL46" i="36"/>
  <c r="M47" i="36"/>
  <c r="L51" i="36"/>
  <c r="AM51" i="36"/>
  <c r="AL52" i="36"/>
  <c r="N53" i="36"/>
  <c r="AL53" i="36"/>
  <c r="M54" i="36"/>
  <c r="T55" i="36"/>
  <c r="AT55" i="36"/>
  <c r="AJ58" i="36"/>
  <c r="AO60" i="36"/>
  <c r="Z61" i="36"/>
  <c r="AP63" i="36"/>
  <c r="AQ70" i="36"/>
  <c r="AK71" i="36"/>
  <c r="Z72" i="36"/>
  <c r="U73" i="36"/>
  <c r="AD76" i="36"/>
  <c r="AF35" i="36"/>
  <c r="O36" i="36"/>
  <c r="AE36" i="36"/>
  <c r="P37" i="36"/>
  <c r="AV37" i="36"/>
  <c r="T38" i="36"/>
  <c r="Z40" i="36"/>
  <c r="AR40" i="36"/>
  <c r="P41" i="36"/>
  <c r="G42" i="36"/>
  <c r="Y42" i="36"/>
  <c r="K44" i="36"/>
  <c r="I45" i="36"/>
  <c r="AB45" i="36"/>
  <c r="AT46" i="36"/>
  <c r="AQ47" i="36"/>
  <c r="W51" i="36"/>
  <c r="U52" i="36"/>
  <c r="X54" i="36"/>
  <c r="AV54" i="36"/>
  <c r="AR58" i="36"/>
  <c r="U60" i="36"/>
  <c r="F61" i="36"/>
  <c r="M63" i="36"/>
  <c r="H67" i="36"/>
  <c r="AN68" i="36"/>
  <c r="J71" i="36"/>
  <c r="AR72" i="36"/>
  <c r="AF73" i="36"/>
  <c r="O75" i="36"/>
  <c r="K76" i="36"/>
  <c r="AM78" i="36"/>
  <c r="F24" i="36"/>
  <c r="D25" i="36"/>
  <c r="O25" i="36"/>
  <c r="O27" i="36"/>
  <c r="O35" i="36"/>
  <c r="AV35" i="36"/>
  <c r="P36" i="36"/>
  <c r="AF36" i="36"/>
  <c r="D37" i="36"/>
  <c r="AJ37" i="36"/>
  <c r="AJ38" i="36"/>
  <c r="E39" i="36"/>
  <c r="U39" i="36"/>
  <c r="AM39" i="36"/>
  <c r="I40" i="36"/>
  <c r="AA40" i="36"/>
  <c r="AL41" i="36"/>
  <c r="H42" i="36"/>
  <c r="AU42" i="36"/>
  <c r="T43" i="36"/>
  <c r="AK44" i="36"/>
  <c r="AC45" i="36"/>
  <c r="Y46" i="36"/>
  <c r="W47" i="36"/>
  <c r="AR47" i="36"/>
  <c r="X51" i="36"/>
  <c r="AS51" i="36"/>
  <c r="V52" i="36"/>
  <c r="AT52" i="36"/>
  <c r="W53" i="36"/>
  <c r="AS53" i="36"/>
  <c r="D55" i="36"/>
  <c r="AD55" i="36"/>
  <c r="I56" i="36"/>
  <c r="AP56" i="36"/>
  <c r="Y57" i="36"/>
  <c r="AF59" i="36"/>
  <c r="V60" i="36"/>
  <c r="AA62" i="36"/>
  <c r="AS67" i="36"/>
  <c r="AE69" i="36"/>
  <c r="L71" i="36"/>
  <c r="D72" i="36"/>
  <c r="AJ73" i="36"/>
  <c r="AA74" i="36"/>
  <c r="AQ77" i="36"/>
  <c r="AF79" i="36"/>
  <c r="G4" i="36"/>
  <c r="D5" i="36"/>
  <c r="N5" i="36"/>
  <c r="K6" i="36"/>
  <c r="H7" i="36"/>
  <c r="E8" i="36"/>
  <c r="O8" i="36"/>
  <c r="L9" i="36"/>
  <c r="I10" i="36"/>
  <c r="F11" i="36"/>
  <c r="P11" i="36"/>
  <c r="M12" i="36"/>
  <c r="J13" i="36"/>
  <c r="G14" i="36"/>
  <c r="D15" i="36"/>
  <c r="N15" i="36"/>
  <c r="K19" i="36"/>
  <c r="H20" i="36"/>
  <c r="E21" i="36"/>
  <c r="O21" i="36"/>
  <c r="L22" i="36"/>
  <c r="I23" i="36"/>
  <c r="G24" i="36"/>
  <c r="O26" i="36"/>
  <c r="O28" i="36"/>
  <c r="P29" i="36"/>
  <c r="P30" i="36"/>
  <c r="P31" i="36"/>
  <c r="AJ35" i="36"/>
  <c r="T37" i="36"/>
  <c r="D38" i="36"/>
  <c r="U38" i="36"/>
  <c r="AK38" i="36"/>
  <c r="AT40" i="36"/>
  <c r="T41" i="36"/>
  <c r="U43" i="36"/>
  <c r="AP43" i="36"/>
  <c r="N44" i="36"/>
  <c r="J45" i="36"/>
  <c r="E46" i="36"/>
  <c r="Z46" i="36"/>
  <c r="AU46" i="36"/>
  <c r="AU52" i="36"/>
  <c r="Y53" i="36"/>
  <c r="AV53" i="36"/>
  <c r="Y54" i="36"/>
  <c r="E55" i="36"/>
  <c r="T58" i="36"/>
  <c r="W60" i="36"/>
  <c r="AS61" i="36"/>
  <c r="AD62" i="36"/>
  <c r="Y63" i="36"/>
  <c r="Y70" i="36"/>
  <c r="P71" i="36"/>
  <c r="AS72" i="36"/>
  <c r="P75" i="36"/>
  <c r="H77" i="36"/>
  <c r="E78" i="36"/>
  <c r="J23" i="36"/>
  <c r="E25" i="36"/>
  <c r="P25" i="36"/>
  <c r="P26" i="36"/>
  <c r="P27" i="36"/>
  <c r="D30" i="36"/>
  <c r="P35" i="36"/>
  <c r="D36" i="36"/>
  <c r="T36" i="36"/>
  <c r="AJ36" i="36"/>
  <c r="E37" i="36"/>
  <c r="AK37" i="36"/>
  <c r="F39" i="36"/>
  <c r="V39" i="36"/>
  <c r="AN39" i="36"/>
  <c r="J40" i="36"/>
  <c r="AB40" i="36"/>
  <c r="AM41" i="36"/>
  <c r="I42" i="36"/>
  <c r="AV42" i="36"/>
  <c r="AD45" i="36"/>
  <c r="AB46" i="36"/>
  <c r="AV46" i="36"/>
  <c r="Y47" i="36"/>
  <c r="AV47" i="36"/>
  <c r="Y51" i="36"/>
  <c r="AV51" i="36"/>
  <c r="Z52" i="36"/>
  <c r="AV52" i="36"/>
  <c r="Z53" i="36"/>
  <c r="D54" i="36"/>
  <c r="AA54" i="36"/>
  <c r="AE55" i="36"/>
  <c r="J56" i="36"/>
  <c r="D59" i="36"/>
  <c r="I61" i="36"/>
  <c r="AJ69" i="36"/>
  <c r="I72" i="36"/>
  <c r="AB74" i="36"/>
  <c r="AK79" i="36"/>
  <c r="AR54" i="36"/>
  <c r="G56" i="36"/>
  <c r="F57" i="36"/>
  <c r="Z59" i="36"/>
  <c r="D60" i="36"/>
  <c r="F63" i="36"/>
  <c r="AE63" i="36"/>
  <c r="M67" i="36"/>
  <c r="AS68" i="36"/>
  <c r="AA69" i="36"/>
  <c r="G70" i="36"/>
  <c r="U72" i="36"/>
  <c r="AA73" i="36"/>
  <c r="F74" i="36"/>
  <c r="AP75" i="36"/>
  <c r="F77" i="36"/>
  <c r="AQ78" i="36"/>
  <c r="D27" i="36"/>
  <c r="L28" i="36"/>
  <c r="G30" i="36"/>
  <c r="O31" i="36"/>
  <c r="Z35" i="36"/>
  <c r="E36" i="36"/>
  <c r="AC36" i="36"/>
  <c r="H37" i="36"/>
  <c r="AF37" i="36"/>
  <c r="AT37" i="36"/>
  <c r="Y38" i="36"/>
  <c r="AR39" i="36"/>
  <c r="K40" i="36"/>
  <c r="Y41" i="36"/>
  <c r="G43" i="36"/>
  <c r="AN43" i="36"/>
  <c r="I44" i="36"/>
  <c r="AS45" i="36"/>
  <c r="O46" i="36"/>
  <c r="AF46" i="36"/>
  <c r="D47" i="36"/>
  <c r="U47" i="36"/>
  <c r="AN47" i="36"/>
  <c r="I51" i="36"/>
  <c r="AA51" i="36"/>
  <c r="AR51" i="36"/>
  <c r="O52" i="36"/>
  <c r="AF52" i="36"/>
  <c r="E53" i="36"/>
  <c r="V53" i="36"/>
  <c r="AO53" i="36"/>
  <c r="J54" i="36"/>
  <c r="AB54" i="36"/>
  <c r="P55" i="36"/>
  <c r="AJ55" i="36"/>
  <c r="H56" i="36"/>
  <c r="AA56" i="36"/>
  <c r="AB57" i="36"/>
  <c r="F58" i="36"/>
  <c r="Z58" i="36"/>
  <c r="Z60" i="36"/>
  <c r="AB61" i="36"/>
  <c r="E62" i="36"/>
  <c r="G63" i="36"/>
  <c r="N67" i="36"/>
  <c r="AP67" i="36"/>
  <c r="W68" i="36"/>
  <c r="AJ70" i="36"/>
  <c r="AP71" i="36"/>
  <c r="AU72" i="36"/>
  <c r="AJ74" i="36"/>
  <c r="Z76" i="36"/>
  <c r="AA79" i="36"/>
  <c r="AA47" i="36"/>
  <c r="AS47" i="36"/>
  <c r="N51" i="36"/>
  <c r="AJ51" i="36"/>
  <c r="E52" i="36"/>
  <c r="AN52" i="36"/>
  <c r="AB53" i="36"/>
  <c r="O54" i="36"/>
  <c r="F55" i="36"/>
  <c r="X55" i="36"/>
  <c r="AP55" i="36"/>
  <c r="AK57" i="36"/>
  <c r="L58" i="36"/>
  <c r="AK59" i="36"/>
  <c r="M61" i="36"/>
  <c r="AK61" i="36"/>
  <c r="AL62" i="36"/>
  <c r="Y67" i="36"/>
  <c r="AD68" i="36"/>
  <c r="X71" i="36"/>
  <c r="AE72" i="36"/>
  <c r="AL73" i="36"/>
  <c r="AS74" i="36"/>
  <c r="Y75" i="36"/>
  <c r="AL76" i="36"/>
  <c r="N77" i="36"/>
  <c r="H27" i="36"/>
  <c r="P28" i="36"/>
  <c r="K30" i="36"/>
  <c r="F35" i="36"/>
  <c r="AD35" i="36"/>
  <c r="AR35" i="36"/>
  <c r="W36" i="36"/>
  <c r="AU36" i="36"/>
  <c r="Z37" i="36"/>
  <c r="E38" i="36"/>
  <c r="AC38" i="36"/>
  <c r="AF40" i="36"/>
  <c r="AU40" i="36"/>
  <c r="AC42" i="36"/>
  <c r="AC43" i="36"/>
  <c r="AS43" i="36"/>
  <c r="O44" i="36"/>
  <c r="F46" i="36"/>
  <c r="W46" i="36"/>
  <c r="K47" i="36"/>
  <c r="AT47" i="36"/>
  <c r="AK51" i="36"/>
  <c r="W52" i="36"/>
  <c r="K53" i="36"/>
  <c r="AT53" i="36"/>
  <c r="AK54" i="36"/>
  <c r="O56" i="36"/>
  <c r="L57" i="36"/>
  <c r="AL58" i="36"/>
  <c r="L59" i="36"/>
  <c r="N60" i="36"/>
  <c r="N62" i="36"/>
  <c r="P63" i="36"/>
  <c r="AR63" i="36"/>
  <c r="G68" i="36"/>
  <c r="T70" i="36"/>
  <c r="AS70" i="36"/>
  <c r="G72" i="36"/>
  <c r="M73" i="36"/>
  <c r="P74" i="36"/>
  <c r="H76" i="36"/>
  <c r="U77" i="36"/>
  <c r="AR77" i="36"/>
  <c r="AA78" i="36"/>
  <c r="I79" i="36"/>
  <c r="AN79" i="36"/>
  <c r="K26" i="36"/>
  <c r="F28" i="36"/>
  <c r="N29" i="36"/>
  <c r="I31" i="36"/>
  <c r="T35" i="36"/>
  <c r="AE35" i="36"/>
  <c r="J36" i="36"/>
  <c r="AK36" i="36"/>
  <c r="M37" i="36"/>
  <c r="AN37" i="36"/>
  <c r="P38" i="36"/>
  <c r="AQ38" i="36"/>
  <c r="I39" i="36"/>
  <c r="W39" i="36"/>
  <c r="AK39" i="36"/>
  <c r="D40" i="36"/>
  <c r="P40" i="36"/>
  <c r="O41" i="36"/>
  <c r="AD41" i="36"/>
  <c r="AS41" i="36"/>
  <c r="AS42" i="36"/>
  <c r="M43" i="36"/>
  <c r="AT43" i="36"/>
  <c r="AF44" i="36"/>
  <c r="D45" i="36"/>
  <c r="U45" i="36"/>
  <c r="AL45" i="36"/>
  <c r="AO46" i="36"/>
  <c r="F52" i="36"/>
  <c r="X52" i="36"/>
  <c r="L53" i="36"/>
  <c r="AC53" i="36"/>
  <c r="G55" i="36"/>
  <c r="Y55" i="36"/>
  <c r="AN56" i="36"/>
  <c r="M58" i="36"/>
  <c r="M59" i="36"/>
  <c r="AM60" i="36"/>
  <c r="N61" i="36"/>
  <c r="AM61" i="36"/>
  <c r="AP62" i="36"/>
  <c r="T63" i="36"/>
  <c r="AE68" i="36"/>
  <c r="AO69" i="36"/>
  <c r="AF72" i="36"/>
  <c r="AT74" i="36"/>
  <c r="AA75" i="36"/>
  <c r="AM76" i="36"/>
  <c r="D78" i="36"/>
  <c r="AB78" i="36"/>
  <c r="N25" i="36"/>
  <c r="I27" i="36"/>
  <c r="D29" i="36"/>
  <c r="L30" i="36"/>
  <c r="G35" i="36"/>
  <c r="U35" i="36"/>
  <c r="AS35" i="36"/>
  <c r="X36" i="36"/>
  <c r="AV36" i="36"/>
  <c r="AA37" i="36"/>
  <c r="F38" i="36"/>
  <c r="AD38" i="36"/>
  <c r="AL39" i="36"/>
  <c r="T40" i="36"/>
  <c r="AJ40" i="36"/>
  <c r="AV40" i="36"/>
  <c r="N42" i="36"/>
  <c r="AD42" i="36"/>
  <c r="AD43" i="36"/>
  <c r="AV43" i="36"/>
  <c r="P44" i="36"/>
  <c r="AJ44" i="36"/>
  <c r="X46" i="36"/>
  <c r="L47" i="36"/>
  <c r="AU47" i="36"/>
  <c r="AL51" i="36"/>
  <c r="Y52" i="36"/>
  <c r="M53" i="36"/>
  <c r="AD53" i="36"/>
  <c r="AU53" i="36"/>
  <c r="U54" i="36"/>
  <c r="AL54" i="36"/>
  <c r="H55" i="36"/>
  <c r="AS55" i="36"/>
  <c r="P56" i="36"/>
  <c r="AO56" i="36"/>
  <c r="O60" i="36"/>
  <c r="AN60" i="36"/>
  <c r="AO61" i="36"/>
  <c r="O62" i="36"/>
  <c r="AU63" i="36"/>
  <c r="AA67" i="36"/>
  <c r="H68" i="36"/>
  <c r="AF68" i="36"/>
  <c r="N69" i="36"/>
  <c r="AP69" i="36"/>
  <c r="W70" i="36"/>
  <c r="AU70" i="36"/>
  <c r="Z71" i="36"/>
  <c r="H72" i="36"/>
  <c r="N73" i="36"/>
  <c r="AU74" i="36"/>
  <c r="V77" i="36"/>
  <c r="AF78" i="36"/>
  <c r="J79" i="36"/>
  <c r="AP79" i="36"/>
  <c r="T62" i="36"/>
  <c r="K63" i="36"/>
  <c r="T67" i="36"/>
  <c r="AN67" i="36"/>
  <c r="AT68" i="36"/>
  <c r="AN69" i="36"/>
  <c r="J70" i="36"/>
  <c r="U71" i="36"/>
  <c r="AM71" i="36"/>
  <c r="AD72" i="36"/>
  <c r="AM73" i="36"/>
  <c r="K74" i="36"/>
  <c r="T75" i="36"/>
  <c r="AO75" i="36"/>
  <c r="L76" i="36"/>
  <c r="G77" i="36"/>
  <c r="Z77" i="36"/>
  <c r="U78" i="36"/>
  <c r="AN78" i="36"/>
  <c r="AA43" i="36"/>
  <c r="AO43" i="36"/>
  <c r="AA45" i="36"/>
  <c r="AO45" i="36"/>
  <c r="G46" i="36"/>
  <c r="U46" i="36"/>
  <c r="AJ46" i="36"/>
  <c r="N47" i="36"/>
  <c r="AC47" i="36"/>
  <c r="K51" i="36"/>
  <c r="AN51" i="36"/>
  <c r="AJ52" i="36"/>
  <c r="O53" i="36"/>
  <c r="K54" i="36"/>
  <c r="Z54" i="36"/>
  <c r="AO54" i="36"/>
  <c r="V55" i="36"/>
  <c r="AL55" i="36"/>
  <c r="J57" i="36"/>
  <c r="AC57" i="36"/>
  <c r="AU57" i="36"/>
  <c r="AM58" i="36"/>
  <c r="AV59" i="36"/>
  <c r="AC61" i="36"/>
  <c r="AN62" i="36"/>
  <c r="AC63" i="36"/>
  <c r="AV63" i="36"/>
  <c r="U67" i="36"/>
  <c r="J68" i="36"/>
  <c r="V69" i="36"/>
  <c r="AV70" i="36"/>
  <c r="K72" i="36"/>
  <c r="AV72" i="36"/>
  <c r="V73" i="36"/>
  <c r="AN73" i="36"/>
  <c r="AC74" i="36"/>
  <c r="M76" i="36"/>
  <c r="AE76" i="36"/>
  <c r="AA77" i="36"/>
  <c r="AS77" i="36"/>
  <c r="AO78" i="36"/>
  <c r="K79" i="36"/>
  <c r="AJ79" i="36"/>
  <c r="Z67" i="36"/>
  <c r="AR69" i="36"/>
  <c r="P70" i="36"/>
  <c r="G71" i="36"/>
  <c r="Y71" i="36"/>
  <c r="AS73" i="36"/>
  <c r="AT75" i="36"/>
  <c r="P76" i="36"/>
  <c r="L77" i="36"/>
  <c r="AD77" i="36"/>
  <c r="Z78" i="36"/>
  <c r="AR78" i="36"/>
  <c r="AO79" i="36"/>
  <c r="F40" i="36"/>
  <c r="AD40" i="36"/>
  <c r="I41" i="36"/>
  <c r="AJ41" i="36"/>
  <c r="L42" i="36"/>
  <c r="Z42" i="36"/>
  <c r="AN42" i="36"/>
  <c r="Z44" i="36"/>
  <c r="AN44" i="36"/>
  <c r="F45" i="36"/>
  <c r="T45" i="36"/>
  <c r="G47" i="36"/>
  <c r="V47" i="36"/>
  <c r="AK47" i="36"/>
  <c r="O51" i="36"/>
  <c r="AD51" i="36"/>
  <c r="L52" i="36"/>
  <c r="AO52" i="36"/>
  <c r="AK53" i="36"/>
  <c r="P54" i="36"/>
  <c r="L55" i="36"/>
  <c r="AQ55" i="36"/>
  <c r="AL57" i="36"/>
  <c r="AT58" i="36"/>
  <c r="AL59" i="36"/>
  <c r="I60" i="36"/>
  <c r="AA60" i="36"/>
  <c r="P61" i="36"/>
  <c r="AB62" i="36"/>
  <c r="I67" i="36"/>
  <c r="T68" i="36"/>
  <c r="I69" i="36"/>
  <c r="AB69" i="36"/>
  <c r="AT69" i="36"/>
  <c r="AL70" i="36"/>
  <c r="AU71" i="36"/>
  <c r="AB73" i="36"/>
  <c r="AM74" i="36"/>
  <c r="AB75" i="36"/>
  <c r="X76" i="36"/>
  <c r="AP76" i="36"/>
  <c r="AL77" i="36"/>
  <c r="H78" i="36"/>
  <c r="D79" i="36"/>
  <c r="V79" i="36"/>
  <c r="D39" i="36"/>
  <c r="AB39" i="36"/>
  <c r="G40" i="36"/>
  <c r="AE40" i="36"/>
  <c r="J41" i="36"/>
  <c r="AK41" i="36"/>
  <c r="M42" i="36"/>
  <c r="AA42" i="36"/>
  <c r="M44" i="36"/>
  <c r="AA44" i="36"/>
  <c r="AO44" i="36"/>
  <c r="G45" i="36"/>
  <c r="H47" i="36"/>
  <c r="AL47" i="36"/>
  <c r="AE51" i="36"/>
  <c r="AT51" i="36"/>
  <c r="M52" i="36"/>
  <c r="AP52" i="36"/>
  <c r="I53" i="36"/>
  <c r="AM53" i="36"/>
  <c r="T54" i="36"/>
  <c r="M55" i="36"/>
  <c r="AC55" i="36"/>
  <c r="AR55" i="36"/>
  <c r="L56" i="36"/>
  <c r="AC56" i="36"/>
  <c r="V57" i="36"/>
  <c r="AC58" i="36"/>
  <c r="AV58" i="36"/>
  <c r="J60" i="36"/>
  <c r="AV60" i="36"/>
  <c r="V61" i="36"/>
  <c r="AC62" i="36"/>
  <c r="AV62" i="36"/>
  <c r="AO63" i="36"/>
  <c r="AV67" i="36"/>
  <c r="V68" i="36"/>
  <c r="AC69" i="36"/>
  <c r="V70" i="36"/>
  <c r="AO70" i="36"/>
  <c r="AV71" i="36"/>
  <c r="V72" i="36"/>
  <c r="L73" i="36"/>
  <c r="V74" i="36"/>
  <c r="AO74" i="36"/>
  <c r="Y76" i="36"/>
  <c r="AM77" i="36"/>
  <c r="E79" i="36"/>
  <c r="AP39" i="36"/>
  <c r="U40" i="36"/>
  <c r="AS40" i="36"/>
  <c r="X41" i="36"/>
  <c r="AV41" i="36"/>
  <c r="AB42" i="36"/>
  <c r="AP42" i="36"/>
  <c r="H43" i="36"/>
  <c r="V43" i="36"/>
  <c r="AJ43" i="36"/>
  <c r="H45" i="36"/>
  <c r="V45" i="36"/>
  <c r="AJ45" i="36"/>
  <c r="AU45" i="36"/>
  <c r="M46" i="36"/>
  <c r="AP46" i="36"/>
  <c r="I47" i="36"/>
  <c r="X47" i="36"/>
  <c r="E51" i="36"/>
  <c r="T51" i="36"/>
  <c r="AU51" i="36"/>
  <c r="AB52" i="36"/>
  <c r="X53" i="36"/>
  <c r="F54" i="36"/>
  <c r="AU54" i="36"/>
  <c r="N55" i="36"/>
  <c r="AU56" i="36"/>
  <c r="AO57" i="36"/>
  <c r="K58" i="36"/>
  <c r="V59" i="36"/>
  <c r="AN59" i="36"/>
  <c r="AE60" i="36"/>
  <c r="AN61" i="36"/>
  <c r="L62" i="36"/>
  <c r="U63" i="36"/>
  <c r="L67" i="36"/>
  <c r="AD67" i="36"/>
  <c r="AO68" i="36"/>
  <c r="K69" i="36"/>
  <c r="E70" i="36"/>
  <c r="K71" i="36"/>
  <c r="AE71" i="36"/>
  <c r="AN72" i="36"/>
  <c r="AE73" i="36"/>
  <c r="D74" i="36"/>
  <c r="L75" i="36"/>
  <c r="AD75" i="36"/>
  <c r="AR76" i="36"/>
  <c r="J78" i="36"/>
  <c r="X79" i="36"/>
  <c r="W42" i="36"/>
  <c r="AJ42" i="36"/>
  <c r="AT42" i="36"/>
  <c r="K43" i="36"/>
  <c r="X43" i="36"/>
  <c r="AK43" i="36"/>
  <c r="AU43" i="36"/>
  <c r="L44" i="36"/>
  <c r="Y44" i="36"/>
  <c r="AL44" i="36"/>
  <c r="AV44" i="36"/>
  <c r="M45" i="36"/>
  <c r="Z45" i="36"/>
  <c r="AM45" i="36"/>
  <c r="D46" i="36"/>
  <c r="N46" i="36"/>
  <c r="AA46" i="36"/>
  <c r="AN46" i="36"/>
  <c r="E47" i="36"/>
  <c r="O47" i="36"/>
  <c r="AB47" i="36"/>
  <c r="AO47" i="36"/>
  <c r="F51" i="36"/>
  <c r="P51" i="36"/>
  <c r="AC51" i="36"/>
  <c r="AP51" i="36"/>
  <c r="G52" i="36"/>
  <c r="T52" i="36"/>
  <c r="AD52" i="36"/>
  <c r="AQ52" i="36"/>
  <c r="H53" i="36"/>
  <c r="U53" i="36"/>
  <c r="AE53" i="36"/>
  <c r="AR53" i="36"/>
  <c r="I54" i="36"/>
  <c r="V54" i="36"/>
  <c r="AF54" i="36"/>
  <c r="AS54" i="36"/>
  <c r="J55" i="36"/>
  <c r="W55" i="36"/>
  <c r="AK55" i="36"/>
  <c r="N56" i="36"/>
  <c r="AR56" i="36"/>
  <c r="K57" i="36"/>
  <c r="J58" i="36"/>
  <c r="Y58" i="36"/>
  <c r="X59" i="36"/>
  <c r="AM59" i="36"/>
  <c r="AL60" i="36"/>
  <c r="E61" i="36"/>
  <c r="D62" i="36"/>
  <c r="P62" i="36"/>
  <c r="O63" i="36"/>
  <c r="AD63" i="36"/>
  <c r="AC67" i="36"/>
  <c r="AR67" i="36"/>
  <c r="AQ68" i="36"/>
  <c r="J69" i="36"/>
  <c r="I70" i="36"/>
  <c r="X70" i="36"/>
  <c r="W71" i="36"/>
  <c r="AL71" i="36"/>
  <c r="AK72" i="36"/>
  <c r="D73" i="36"/>
  <c r="AV73" i="36"/>
  <c r="O74" i="36"/>
  <c r="N75" i="36"/>
  <c r="AC75" i="36"/>
  <c r="AB76" i="36"/>
  <c r="AQ76" i="36"/>
  <c r="AP77" i="36"/>
  <c r="I78" i="36"/>
  <c r="H79" i="36"/>
  <c r="W79" i="36"/>
  <c r="AA55" i="36"/>
  <c r="U56" i="36"/>
  <c r="P57" i="36"/>
  <c r="AD58" i="36"/>
  <c r="AR59" i="36"/>
  <c r="J61" i="36"/>
  <c r="X62" i="36"/>
  <c r="AL63" i="36"/>
  <c r="D68" i="36"/>
  <c r="O69" i="36"/>
  <c r="AC70" i="36"/>
  <c r="AQ71" i="36"/>
  <c r="I73" i="36"/>
  <c r="W74" i="36"/>
  <c r="AK75" i="36"/>
  <c r="AV76" i="36"/>
  <c r="N78" i="36"/>
  <c r="AB79" i="36"/>
  <c r="AS79" i="36"/>
  <c r="E76" i="36"/>
  <c r="T76" i="36"/>
  <c r="P77" i="36"/>
  <c r="AE77" i="36"/>
  <c r="AD78" i="36"/>
  <c r="AS78" i="36"/>
  <c r="AB55" i="36"/>
  <c r="V56" i="36"/>
  <c r="E57" i="36"/>
  <c r="T57" i="36"/>
  <c r="P58" i="36"/>
  <c r="AE58" i="36"/>
  <c r="AD59" i="36"/>
  <c r="AS59" i="36"/>
  <c r="AR60" i="36"/>
  <c r="K61" i="36"/>
  <c r="J62" i="36"/>
  <c r="Y62" i="36"/>
  <c r="X63" i="36"/>
  <c r="AM63" i="36"/>
  <c r="AL67" i="36"/>
  <c r="E68" i="36"/>
  <c r="D69" i="36"/>
  <c r="P69" i="36"/>
  <c r="O70" i="36"/>
  <c r="AD70" i="36"/>
  <c r="AC71" i="36"/>
  <c r="AR71" i="36"/>
  <c r="AQ72" i="36"/>
  <c r="J73" i="36"/>
  <c r="I74" i="36"/>
  <c r="X74" i="36"/>
  <c r="W75" i="36"/>
  <c r="AL75" i="36"/>
  <c r="AK76" i="36"/>
  <c r="D77" i="36"/>
  <c r="AV77" i="36"/>
  <c r="O78" i="36"/>
  <c r="N79" i="36"/>
  <c r="AC79" i="36"/>
  <c r="AT79" i="36"/>
  <c r="AK56" i="36"/>
  <c r="AJ57" i="36"/>
  <c r="AV57" i="36"/>
  <c r="AU58" i="36"/>
  <c r="N59" i="36"/>
  <c r="M60" i="36"/>
  <c r="AB60" i="36"/>
  <c r="AA61" i="36"/>
  <c r="AP61" i="36"/>
  <c r="AO62" i="36"/>
  <c r="H63" i="36"/>
  <c r="G67" i="36"/>
  <c r="V67" i="36"/>
  <c r="U68" i="36"/>
  <c r="AJ68" i="36"/>
  <c r="AF69" i="36"/>
  <c r="AU69" i="36"/>
  <c r="AT70" i="36"/>
  <c r="M71" i="36"/>
  <c r="L72" i="36"/>
  <c r="AA72" i="36"/>
  <c r="Z73" i="36"/>
  <c r="AO73" i="36"/>
  <c r="AN74" i="36"/>
  <c r="G75" i="36"/>
  <c r="F76" i="36"/>
  <c r="U76" i="36"/>
  <c r="T77" i="36"/>
  <c r="AF77" i="36"/>
  <c r="AE78" i="36"/>
  <c r="AT78" i="36"/>
  <c r="AV55" i="36"/>
  <c r="M56" i="36"/>
  <c r="Z56" i="36"/>
  <c r="AM56" i="36"/>
  <c r="D57" i="36"/>
  <c r="N57" i="36"/>
  <c r="AA57" i="36"/>
  <c r="AN57" i="36"/>
  <c r="E58" i="36"/>
  <c r="O58" i="36"/>
  <c r="AB58" i="36"/>
  <c r="AO58" i="36"/>
  <c r="F59" i="36"/>
  <c r="P59" i="36"/>
  <c r="AC59" i="36"/>
  <c r="AP59" i="36"/>
  <c r="G60" i="36"/>
  <c r="T60" i="36"/>
  <c r="AD60" i="36"/>
  <c r="AQ60" i="36"/>
  <c r="H61" i="36"/>
  <c r="U61" i="36"/>
  <c r="AE61" i="36"/>
  <c r="AR61" i="36"/>
  <c r="I62" i="36"/>
  <c r="V62" i="36"/>
  <c r="AF62" i="36"/>
  <c r="AS62" i="36"/>
  <c r="J63" i="36"/>
  <c r="W63" i="36"/>
  <c r="AJ63" i="36"/>
  <c r="AT63" i="36"/>
  <c r="K67" i="36"/>
  <c r="X67" i="36"/>
  <c r="AK67" i="36"/>
  <c r="AU67" i="36"/>
  <c r="L68" i="36"/>
  <c r="Y68" i="36"/>
  <c r="AL68" i="36"/>
  <c r="AV68" i="36"/>
  <c r="M69" i="36"/>
  <c r="Z69" i="36"/>
  <c r="AM69" i="36"/>
  <c r="D70" i="36"/>
  <c r="N70" i="36"/>
  <c r="AA70" i="36"/>
  <c r="AN70" i="36"/>
  <c r="E71" i="36"/>
  <c r="O71" i="36"/>
  <c r="AB71" i="36"/>
  <c r="AO71" i="36"/>
  <c r="F72" i="36"/>
  <c r="P72" i="36"/>
  <c r="AC72" i="36"/>
  <c r="AP72" i="36"/>
  <c r="G73" i="36"/>
  <c r="T73" i="36"/>
  <c r="AD73" i="36"/>
  <c r="AQ73" i="36"/>
  <c r="H74" i="36"/>
  <c r="U74" i="36"/>
  <c r="AE74" i="36"/>
  <c r="AR74" i="36"/>
  <c r="I75" i="36"/>
  <c r="V75" i="36"/>
  <c r="AF75" i="36"/>
  <c r="AS75" i="36"/>
  <c r="J76" i="36"/>
  <c r="W76" i="36"/>
  <c r="AJ76" i="36"/>
  <c r="AT76" i="36"/>
  <c r="K77" i="36"/>
  <c r="X77" i="36"/>
  <c r="AK77" i="36"/>
  <c r="AU77" i="36"/>
  <c r="L78" i="36"/>
  <c r="Y78" i="36"/>
  <c r="AL78" i="36"/>
  <c r="AV78" i="36"/>
  <c r="M79" i="36"/>
  <c r="Z79" i="36"/>
  <c r="AM79" i="36"/>
  <c r="T56" i="36"/>
  <c r="AD56" i="36"/>
  <c r="AQ56" i="36"/>
  <c r="H57" i="36"/>
  <c r="U57" i="36"/>
  <c r="AE57" i="36"/>
  <c r="AR57" i="36"/>
  <c r="I58" i="36"/>
  <c r="V58" i="36"/>
  <c r="AF58" i="36"/>
  <c r="AS58" i="36"/>
  <c r="J59" i="36"/>
  <c r="W59" i="36"/>
  <c r="AJ59" i="36"/>
  <c r="AT59" i="36"/>
  <c r="K60" i="36"/>
  <c r="X60" i="36"/>
  <c r="AK60" i="36"/>
  <c r="AU60" i="36"/>
  <c r="L61" i="36"/>
  <c r="Y61" i="36"/>
  <c r="AL61" i="36"/>
  <c r="AV61" i="36"/>
  <c r="M62" i="36"/>
  <c r="Z62" i="36"/>
  <c r="AM62" i="36"/>
  <c r="D63" i="36"/>
  <c r="N63" i="36"/>
  <c r="AA63" i="36"/>
  <c r="AN63" i="36"/>
  <c r="E67" i="36"/>
  <c r="O67" i="36"/>
  <c r="AB67" i="36"/>
  <c r="AO67" i="36"/>
  <c r="F68" i="36"/>
  <c r="P68" i="36"/>
  <c r="AC68" i="36"/>
  <c r="AP68" i="36"/>
  <c r="G69" i="36"/>
  <c r="T69" i="36"/>
  <c r="AD69" i="36"/>
  <c r="AQ69" i="36"/>
  <c r="H70" i="36"/>
  <c r="U70" i="36"/>
  <c r="AE70" i="36"/>
  <c r="AR70" i="36"/>
  <c r="I71" i="36"/>
  <c r="V71" i="36"/>
  <c r="AF71" i="36"/>
  <c r="AS71" i="36"/>
  <c r="J72" i="36"/>
  <c r="W72" i="36"/>
  <c r="AJ72" i="36"/>
  <c r="AT72" i="36"/>
  <c r="K73" i="36"/>
  <c r="X73" i="36"/>
  <c r="AK73" i="36"/>
  <c r="AU73" i="36"/>
  <c r="L74" i="36"/>
  <c r="Y74" i="36"/>
  <c r="AL74" i="36"/>
  <c r="AV74" i="36"/>
  <c r="M75" i="36"/>
  <c r="Z75" i="36"/>
  <c r="AM75" i="36"/>
  <c r="D76" i="36"/>
  <c r="N76" i="36"/>
  <c r="AA76" i="36"/>
  <c r="AN76" i="36"/>
  <c r="E77" i="36"/>
  <c r="O77" i="36"/>
  <c r="AB77" i="36"/>
  <c r="AO77" i="36"/>
  <c r="F78" i="36"/>
  <c r="P78" i="36"/>
  <c r="AC78" i="36"/>
  <c r="AP78" i="36"/>
  <c r="G79" i="36"/>
  <c r="T79" i="36"/>
  <c r="AD79" i="36"/>
  <c r="AQ79" i="36"/>
  <c r="AU79" i="36"/>
  <c r="AL56" i="36"/>
  <c r="AV56" i="36"/>
  <c r="M57" i="36"/>
  <c r="Z57" i="36"/>
  <c r="AM57" i="36"/>
  <c r="D58" i="36"/>
  <c r="N58" i="36"/>
  <c r="AA58" i="36"/>
  <c r="AN58" i="36"/>
  <c r="E59" i="36"/>
  <c r="O59" i="36"/>
  <c r="AB59" i="36"/>
  <c r="AO59" i="36"/>
  <c r="F60" i="36"/>
  <c r="P60" i="36"/>
  <c r="AC60" i="36"/>
  <c r="AP60" i="36"/>
  <c r="G61" i="36"/>
  <c r="T61" i="36"/>
  <c r="AD61" i="36"/>
  <c r="AQ61" i="36"/>
  <c r="H62" i="36"/>
  <c r="U62" i="36"/>
  <c r="AE62" i="36"/>
  <c r="AR62" i="36"/>
  <c r="I63" i="36"/>
  <c r="V63" i="36"/>
  <c r="AF63" i="36"/>
  <c r="AS63" i="36"/>
  <c r="J67" i="36"/>
  <c r="W67" i="36"/>
  <c r="AJ67" i="36"/>
  <c r="AT67" i="36"/>
  <c r="K68" i="36"/>
  <c r="X68" i="36"/>
  <c r="AK68" i="36"/>
  <c r="AU68" i="36"/>
  <c r="L69" i="36"/>
  <c r="Y69" i="36"/>
  <c r="AL69" i="36"/>
  <c r="AV69" i="36"/>
  <c r="M70" i="36"/>
  <c r="Z70" i="36"/>
  <c r="AM70" i="36"/>
  <c r="D71" i="36"/>
  <c r="N71" i="36"/>
  <c r="AA71" i="36"/>
  <c r="AN71" i="36"/>
  <c r="E72" i="36"/>
  <c r="O72" i="36"/>
  <c r="AB72" i="36"/>
  <c r="AO72" i="36"/>
  <c r="F73" i="36"/>
  <c r="P73" i="36"/>
  <c r="AC73" i="36"/>
  <c r="AP73" i="36"/>
  <c r="G74" i="36"/>
  <c r="T74" i="36"/>
  <c r="AD74" i="36"/>
  <c r="AQ74" i="36"/>
  <c r="H75" i="36"/>
  <c r="U75" i="36"/>
  <c r="AE75" i="36"/>
  <c r="AR75" i="36"/>
  <c r="I76" i="36"/>
  <c r="V76" i="36"/>
  <c r="AF76" i="36"/>
  <c r="AS76" i="36"/>
  <c r="J77" i="36"/>
  <c r="W77" i="36"/>
  <c r="AJ77" i="36"/>
  <c r="AT77" i="36"/>
  <c r="K78" i="36"/>
  <c r="X78" i="36"/>
  <c r="AK78" i="36"/>
  <c r="AU78" i="36"/>
  <c r="L79" i="36"/>
  <c r="Y79" i="36"/>
  <c r="AL79" i="36"/>
  <c r="AV79" i="36"/>
  <c r="AR68" i="35"/>
  <c r="AV73" i="35"/>
  <c r="AV76" i="35"/>
  <c r="AS71" i="35"/>
  <c r="AS77" i="35"/>
  <c r="AO69" i="35"/>
  <c r="AN72" i="35"/>
  <c r="AS74" i="35"/>
  <c r="AT77" i="35"/>
  <c r="AK67" i="35"/>
  <c r="AJ70" i="35"/>
  <c r="AO72" i="35"/>
  <c r="AT74" i="35"/>
  <c r="AU77" i="35"/>
  <c r="AQ71" i="35"/>
  <c r="AM69" i="35"/>
  <c r="AR71" i="35"/>
  <c r="AN69" i="35"/>
  <c r="AK77" i="35"/>
  <c r="AK70" i="35"/>
  <c r="AP72" i="35"/>
  <c r="AP78" i="35"/>
  <c r="AT67" i="35"/>
  <c r="AL70" i="35"/>
  <c r="AK73" i="35"/>
  <c r="AP75" i="35"/>
  <c r="AQ78" i="35"/>
  <c r="AQ75" i="35"/>
  <c r="AM79" i="35"/>
  <c r="AJ77" i="35"/>
  <c r="AR74" i="35"/>
  <c r="AJ74" i="35"/>
  <c r="AS67" i="35"/>
  <c r="AO75" i="35"/>
  <c r="AU67" i="35"/>
  <c r="AT70" i="35"/>
  <c r="AL73" i="35"/>
  <c r="AR78" i="35"/>
  <c r="AL76" i="35"/>
  <c r="AP68" i="35"/>
  <c r="AU70" i="35"/>
  <c r="AM73" i="35"/>
  <c r="AM76" i="35"/>
  <c r="AN79" i="35"/>
  <c r="AQ68" i="35"/>
  <c r="AV70" i="35"/>
  <c r="AU73" i="35"/>
  <c r="AN76" i="35"/>
  <c r="AO79" i="35"/>
  <c r="AS68" i="35"/>
  <c r="AJ71" i="35"/>
  <c r="AQ72" i="35"/>
  <c r="AR75" i="35"/>
  <c r="AV77" i="35"/>
  <c r="AJ68" i="35"/>
  <c r="AK71" i="35"/>
  <c r="AJ78" i="35"/>
  <c r="AN67" i="35"/>
  <c r="AR69" i="35"/>
  <c r="AL71" i="35"/>
  <c r="AP73" i="35"/>
  <c r="AJ75" i="35"/>
  <c r="AQ76" i="35"/>
  <c r="AN77" i="35"/>
  <c r="AU78" i="35"/>
  <c r="AL68" i="35"/>
  <c r="AL78" i="35"/>
  <c r="AQ77" i="35"/>
  <c r="AP79" i="35"/>
  <c r="AL67" i="35"/>
  <c r="AP69" i="35"/>
  <c r="AT71" i="35"/>
  <c r="AK74" i="35"/>
  <c r="AO76" i="35"/>
  <c r="AS78" i="35"/>
  <c r="AT68" i="35"/>
  <c r="AQ69" i="35"/>
  <c r="AN70" i="35"/>
  <c r="AU71" i="35"/>
  <c r="AR72" i="35"/>
  <c r="AO73" i="35"/>
  <c r="AL74" i="35"/>
  <c r="AV74" i="35"/>
  <c r="AS75" i="35"/>
  <c r="AP76" i="35"/>
  <c r="AM77" i="35"/>
  <c r="AT78" i="35"/>
  <c r="AQ79" i="35"/>
  <c r="AU68" i="35"/>
  <c r="AV71" i="35"/>
  <c r="AK78" i="35"/>
  <c r="AP70" i="35"/>
  <c r="AP67" i="35"/>
  <c r="AJ69" i="35"/>
  <c r="AQ70" i="35"/>
  <c r="AK72" i="35"/>
  <c r="AR73" i="35"/>
  <c r="AL75" i="35"/>
  <c r="AS76" i="35"/>
  <c r="AJ79" i="35"/>
  <c r="AN68" i="35"/>
  <c r="AR70" i="35"/>
  <c r="AS73" i="35"/>
  <c r="AK79" i="35"/>
  <c r="AR67" i="35"/>
  <c r="AO68" i="35"/>
  <c r="AL69" i="35"/>
  <c r="AV69" i="35"/>
  <c r="AS70" i="35"/>
  <c r="AP71" i="35"/>
  <c r="AM72" i="35"/>
  <c r="AJ73" i="35"/>
  <c r="AT73" i="35"/>
  <c r="AQ74" i="35"/>
  <c r="AN75" i="35"/>
  <c r="AK76" i="35"/>
  <c r="AU76" i="35"/>
  <c r="AR77" i="35"/>
  <c r="AO78" i="35"/>
  <c r="AL79" i="35"/>
  <c r="AV79" i="35"/>
  <c r="AV67" i="35"/>
  <c r="AM70" i="35"/>
  <c r="AN73" i="35"/>
  <c r="AU74" i="35"/>
  <c r="AL77" i="35"/>
  <c r="AM67" i="35"/>
  <c r="AK68" i="35"/>
  <c r="AO70" i="35"/>
  <c r="AS72" i="35"/>
  <c r="AM74" i="35"/>
  <c r="AT75" i="35"/>
  <c r="AR79" i="35"/>
  <c r="AO67" i="35"/>
  <c r="AV68" i="35"/>
  <c r="AS69" i="35"/>
  <c r="AM71" i="35"/>
  <c r="AJ72" i="35"/>
  <c r="AT72" i="35"/>
  <c r="AQ73" i="35"/>
  <c r="AN74" i="35"/>
  <c r="AK75" i="35"/>
  <c r="AU75" i="35"/>
  <c r="AR76" i="35"/>
  <c r="AO77" i="35"/>
  <c r="AV78" i="35"/>
  <c r="AS79" i="35"/>
  <c r="AM68" i="35"/>
  <c r="AT69" i="35"/>
  <c r="AN71" i="35"/>
  <c r="AU72" i="35"/>
  <c r="AO74" i="35"/>
  <c r="AV75" i="35"/>
  <c r="AP77" i="35"/>
  <c r="AM78" i="35"/>
  <c r="AT79" i="35"/>
  <c r="AQ67" i="35"/>
  <c r="AK69" i="35"/>
  <c r="AU69" i="35"/>
  <c r="AO71" i="35"/>
  <c r="AL72" i="35"/>
  <c r="AV72" i="35"/>
  <c r="AP74" i="35"/>
  <c r="AM75" i="35"/>
  <c r="AJ76" i="35"/>
  <c r="AT76" i="35"/>
  <c r="AN78" i="35"/>
  <c r="AU79" i="35"/>
  <c r="AJ67" i="35"/>
  <c r="AR36" i="35"/>
  <c r="AM37" i="35"/>
  <c r="AK41" i="35"/>
  <c r="AN37" i="35"/>
  <c r="AL41" i="35"/>
  <c r="AJ45" i="35"/>
  <c r="AO37" i="35"/>
  <c r="AS35" i="35"/>
  <c r="AL44" i="35"/>
  <c r="AO40" i="35"/>
  <c r="AU41" i="35"/>
  <c r="AQ36" i="35"/>
  <c r="AN40" i="35"/>
  <c r="AM44" i="35"/>
  <c r="AV44" i="35"/>
  <c r="AJ38" i="35"/>
  <c r="AS45" i="35"/>
  <c r="AK38" i="35"/>
  <c r="AV41" i="35"/>
  <c r="AT45" i="35"/>
  <c r="AK35" i="35"/>
  <c r="AT38" i="35"/>
  <c r="AR42" i="35"/>
  <c r="AP46" i="35"/>
  <c r="AU38" i="35"/>
  <c r="AS42" i="35"/>
  <c r="AQ46" i="35"/>
  <c r="AT35" i="35"/>
  <c r="AQ39" i="35"/>
  <c r="AO43" i="35"/>
  <c r="AM47" i="35"/>
  <c r="AU35" i="35"/>
  <c r="AP36" i="35"/>
  <c r="AR39" i="35"/>
  <c r="AP43" i="35"/>
  <c r="AN47" i="35"/>
  <c r="AJ42" i="35"/>
  <c r="AL35" i="35"/>
  <c r="AS36" i="35"/>
  <c r="AM38" i="35"/>
  <c r="AT39" i="35"/>
  <c r="AN41" i="35"/>
  <c r="AU42" i="35"/>
  <c r="AL45" i="35"/>
  <c r="AP47" i="35"/>
  <c r="AU39" i="35"/>
  <c r="AR40" i="35"/>
  <c r="AO41" i="35"/>
  <c r="AL42" i="35"/>
  <c r="AV42" i="35"/>
  <c r="AS43" i="35"/>
  <c r="AP44" i="35"/>
  <c r="AM45" i="35"/>
  <c r="AJ46" i="35"/>
  <c r="AT46" i="35"/>
  <c r="AQ47" i="35"/>
  <c r="AN35" i="35"/>
  <c r="AK36" i="35"/>
  <c r="AU36" i="35"/>
  <c r="AR37" i="35"/>
  <c r="AO38" i="35"/>
  <c r="AL39" i="35"/>
  <c r="AV39" i="35"/>
  <c r="AS40" i="35"/>
  <c r="AP41" i="35"/>
  <c r="AM42" i="35"/>
  <c r="AJ43" i="35"/>
  <c r="AT43" i="35"/>
  <c r="AQ44" i="35"/>
  <c r="AN45" i="35"/>
  <c r="AK46" i="35"/>
  <c r="AU46" i="35"/>
  <c r="AR47" i="35"/>
  <c r="AO35" i="35"/>
  <c r="AL36" i="35"/>
  <c r="AV36" i="35"/>
  <c r="AS37" i="35"/>
  <c r="AP38" i="35"/>
  <c r="AM39" i="35"/>
  <c r="AJ40" i="35"/>
  <c r="AT40" i="35"/>
  <c r="AQ41" i="35"/>
  <c r="AN42" i="35"/>
  <c r="AK43" i="35"/>
  <c r="AU43" i="35"/>
  <c r="AR44" i="35"/>
  <c r="AO45" i="35"/>
  <c r="AL46" i="35"/>
  <c r="AV46" i="35"/>
  <c r="AU45" i="35"/>
  <c r="AP40" i="35"/>
  <c r="AO47" i="35"/>
  <c r="AN38" i="35"/>
  <c r="AP35" i="35"/>
  <c r="AN39" i="35"/>
  <c r="AJ47" i="35"/>
  <c r="AQ35" i="35"/>
  <c r="AK37" i="35"/>
  <c r="AU37" i="35"/>
  <c r="AR38" i="35"/>
  <c r="AL40" i="35"/>
  <c r="AV40" i="35"/>
  <c r="AS41" i="35"/>
  <c r="AP42" i="35"/>
  <c r="AM43" i="35"/>
  <c r="AJ44" i="35"/>
  <c r="AT44" i="35"/>
  <c r="AQ45" i="35"/>
  <c r="AN46" i="35"/>
  <c r="AK47" i="35"/>
  <c r="AU47" i="35"/>
  <c r="AO46" i="35"/>
  <c r="AV47" i="35"/>
  <c r="AL38" i="35"/>
  <c r="AV38" i="35"/>
  <c r="AS39" i="35"/>
  <c r="AM41" i="35"/>
  <c r="AT42" i="35"/>
  <c r="AQ43" i="35"/>
  <c r="AN44" i="35"/>
  <c r="AK45" i="35"/>
  <c r="AR46" i="35"/>
  <c r="AV35" i="35"/>
  <c r="AP37" i="35"/>
  <c r="AJ39" i="35"/>
  <c r="AQ40" i="35"/>
  <c r="AK42" i="35"/>
  <c r="AR43" i="35"/>
  <c r="AO44" i="35"/>
  <c r="AV45" i="35"/>
  <c r="AS46" i="35"/>
  <c r="AM35" i="35"/>
  <c r="AJ36" i="35"/>
  <c r="AT36" i="35"/>
  <c r="AQ37" i="35"/>
  <c r="AK39" i="35"/>
  <c r="AM36" i="35"/>
  <c r="AJ37" i="35"/>
  <c r="AT37" i="35"/>
  <c r="AQ38" i="35"/>
  <c r="AK40" i="35"/>
  <c r="AU40" i="35"/>
  <c r="AR41" i="35"/>
  <c r="AO42" i="35"/>
  <c r="AL43" i="35"/>
  <c r="AV43" i="35"/>
  <c r="AS44" i="35"/>
  <c r="AP45" i="35"/>
  <c r="AM46" i="35"/>
  <c r="AT47" i="35"/>
  <c r="AN36" i="35"/>
  <c r="AO39" i="35"/>
  <c r="AR35" i="35"/>
  <c r="AO36" i="35"/>
  <c r="AL37" i="35"/>
  <c r="AV37" i="35"/>
  <c r="AS38" i="35"/>
  <c r="AP39" i="35"/>
  <c r="AM40" i="35"/>
  <c r="AJ41" i="35"/>
  <c r="AT41" i="35"/>
  <c r="AQ42" i="35"/>
  <c r="AN43" i="35"/>
  <c r="AK44" i="35"/>
  <c r="AU44" i="35"/>
  <c r="AR45" i="35"/>
  <c r="AL47" i="35"/>
  <c r="AJ35" i="35"/>
  <c r="AJ51" i="35"/>
  <c r="AK54" i="35"/>
  <c r="AT61" i="35"/>
  <c r="AT51" i="35"/>
  <c r="AL54" i="35"/>
  <c r="AK57" i="35"/>
  <c r="AP59" i="35"/>
  <c r="AU61" i="35"/>
  <c r="AU51" i="35"/>
  <c r="AT54" i="35"/>
  <c r="AL57" i="35"/>
  <c r="AQ59" i="35"/>
  <c r="AP62" i="35"/>
  <c r="AO53" i="35"/>
  <c r="AK61" i="35"/>
  <c r="AP56" i="35"/>
  <c r="AP52" i="35"/>
  <c r="AU54" i="35"/>
  <c r="AM57" i="35"/>
  <c r="AL60" i="35"/>
  <c r="AQ62" i="35"/>
  <c r="AV54" i="35"/>
  <c r="AM60" i="35"/>
  <c r="AV60" i="35"/>
  <c r="AS58" i="35"/>
  <c r="AT58" i="35"/>
  <c r="AN56" i="35"/>
  <c r="AK51" i="35"/>
  <c r="AJ54" i="35"/>
  <c r="AO56" i="35"/>
  <c r="AS61" i="35"/>
  <c r="AS51" i="35"/>
  <c r="AO59" i="35"/>
  <c r="AQ52" i="35"/>
  <c r="AU57" i="35"/>
  <c r="AR62" i="35"/>
  <c r="AR52" i="35"/>
  <c r="AQ55" i="35"/>
  <c r="AV57" i="35"/>
  <c r="AN60" i="35"/>
  <c r="AM63" i="35"/>
  <c r="AM53" i="35"/>
  <c r="AR55" i="35"/>
  <c r="AJ58" i="35"/>
  <c r="AN63" i="35"/>
  <c r="AN53" i="35"/>
  <c r="AS55" i="35"/>
  <c r="AR58" i="35"/>
  <c r="AJ61" i="35"/>
  <c r="AO63" i="35"/>
  <c r="AS52" i="35"/>
  <c r="AJ55" i="35"/>
  <c r="AQ56" i="35"/>
  <c r="AU58" i="35"/>
  <c r="AO60" i="35"/>
  <c r="AP63" i="35"/>
  <c r="AT52" i="35"/>
  <c r="AS59" i="35"/>
  <c r="AU52" i="35"/>
  <c r="AL55" i="35"/>
  <c r="AS56" i="35"/>
  <c r="AM58" i="35"/>
  <c r="AT59" i="35"/>
  <c r="AQ60" i="35"/>
  <c r="AN61" i="35"/>
  <c r="AU62" i="35"/>
  <c r="AO51" i="35"/>
  <c r="AL52" i="35"/>
  <c r="AV52" i="35"/>
  <c r="AP54" i="35"/>
  <c r="AM55" i="35"/>
  <c r="AJ56" i="35"/>
  <c r="AT56" i="35"/>
  <c r="AN58" i="35"/>
  <c r="AK59" i="35"/>
  <c r="AU59" i="35"/>
  <c r="AR60" i="35"/>
  <c r="AO61" i="35"/>
  <c r="AL62" i="35"/>
  <c r="AV62" i="35"/>
  <c r="AS63" i="35"/>
  <c r="AJ53" i="35"/>
  <c r="AK56" i="35"/>
  <c r="AO58" i="35"/>
  <c r="AP61" i="35"/>
  <c r="AT63" i="35"/>
  <c r="AT60" i="35"/>
  <c r="AL51" i="35"/>
  <c r="AP53" i="35"/>
  <c r="AT55" i="35"/>
  <c r="AK58" i="35"/>
  <c r="AR59" i="35"/>
  <c r="AL61" i="35"/>
  <c r="AS62" i="35"/>
  <c r="AM51" i="35"/>
  <c r="AJ52" i="35"/>
  <c r="AQ53" i="35"/>
  <c r="AN54" i="35"/>
  <c r="AK55" i="35"/>
  <c r="AU55" i="35"/>
  <c r="AR56" i="35"/>
  <c r="AO57" i="35"/>
  <c r="AL58" i="35"/>
  <c r="AV58" i="35"/>
  <c r="AP60" i="35"/>
  <c r="AM61" i="35"/>
  <c r="AJ62" i="35"/>
  <c r="AT62" i="35"/>
  <c r="AQ63" i="35"/>
  <c r="AK52" i="35"/>
  <c r="AO54" i="35"/>
  <c r="AV55" i="35"/>
  <c r="AJ59" i="35"/>
  <c r="AK62" i="35"/>
  <c r="AQ57" i="35"/>
  <c r="AP51" i="35"/>
  <c r="AT53" i="35"/>
  <c r="AN55" i="35"/>
  <c r="AU56" i="35"/>
  <c r="AL59" i="35"/>
  <c r="AS60" i="35"/>
  <c r="AJ63" i="35"/>
  <c r="AQ51" i="35"/>
  <c r="AN52" i="35"/>
  <c r="AK53" i="35"/>
  <c r="AU53" i="35"/>
  <c r="AR54" i="35"/>
  <c r="AO55" i="35"/>
  <c r="AL56" i="35"/>
  <c r="AV56" i="35"/>
  <c r="AS57" i="35"/>
  <c r="AP58" i="35"/>
  <c r="AM59" i="35"/>
  <c r="AJ60" i="35"/>
  <c r="AQ61" i="35"/>
  <c r="AN62" i="35"/>
  <c r="AU63" i="35"/>
  <c r="AR51" i="35"/>
  <c r="AO52" i="35"/>
  <c r="AL53" i="35"/>
  <c r="AV53" i="35"/>
  <c r="AS54" i="35"/>
  <c r="AP55" i="35"/>
  <c r="AM56" i="35"/>
  <c r="AJ57" i="35"/>
  <c r="AT57" i="35"/>
  <c r="AQ58" i="35"/>
  <c r="AN59" i="35"/>
  <c r="AK60" i="35"/>
  <c r="AU60" i="35"/>
  <c r="AR61" i="35"/>
  <c r="AO62" i="35"/>
  <c r="AL63" i="35"/>
  <c r="AV63" i="35"/>
  <c r="AV51" i="35"/>
  <c r="AM54" i="35"/>
  <c r="AN57" i="35"/>
  <c r="AV61" i="35"/>
  <c r="AN51" i="35"/>
  <c r="AR53" i="35"/>
  <c r="AP57" i="35"/>
  <c r="AR63" i="35"/>
  <c r="AS53" i="35"/>
  <c r="AM52" i="35"/>
  <c r="AQ54" i="35"/>
  <c r="AR57" i="35"/>
  <c r="AV59" i="35"/>
  <c r="AM62" i="35"/>
  <c r="AK63" i="35"/>
  <c r="W69" i="35"/>
  <c r="AD70" i="35"/>
  <c r="AE73" i="35"/>
  <c r="Y75" i="35"/>
  <c r="Z78" i="35"/>
  <c r="AD67" i="35"/>
  <c r="Y72" i="35"/>
  <c r="AA78" i="35"/>
  <c r="AF70" i="35"/>
  <c r="T74" i="35"/>
  <c r="U77" i="35"/>
  <c r="AF67" i="35"/>
  <c r="Z69" i="35"/>
  <c r="T71" i="35"/>
  <c r="AA72" i="35"/>
  <c r="AB75" i="35"/>
  <c r="V77" i="35"/>
  <c r="AC78" i="35"/>
  <c r="V68" i="35"/>
  <c r="AC69" i="35"/>
  <c r="W71" i="35"/>
  <c r="AD72" i="35"/>
  <c r="X74" i="35"/>
  <c r="AE75" i="35"/>
  <c r="Y77" i="35"/>
  <c r="AF78" i="35"/>
  <c r="Z68" i="35"/>
  <c r="T70" i="35"/>
  <c r="AA71" i="35"/>
  <c r="U73" i="35"/>
  <c r="AB74" i="35"/>
  <c r="V76" i="35"/>
  <c r="AC77" i="35"/>
  <c r="W79" i="35"/>
  <c r="X72" i="35"/>
  <c r="X69" i="35"/>
  <c r="AF73" i="35"/>
  <c r="T77" i="35"/>
  <c r="Y69" i="35"/>
  <c r="Z72" i="35"/>
  <c r="AB78" i="35"/>
  <c r="U74" i="35"/>
  <c r="AC74" i="35"/>
  <c r="U67" i="35"/>
  <c r="V70" i="35"/>
  <c r="W73" i="35"/>
  <c r="X76" i="35"/>
  <c r="AE77" i="35"/>
  <c r="V67" i="35"/>
  <c r="W70" i="35"/>
  <c r="AE74" i="35"/>
  <c r="Z79" i="35"/>
  <c r="Y67" i="35"/>
  <c r="AF68" i="35"/>
  <c r="Z70" i="35"/>
  <c r="T72" i="35"/>
  <c r="AA73" i="35"/>
  <c r="U75" i="35"/>
  <c r="V78" i="35"/>
  <c r="AC79" i="35"/>
  <c r="AC67" i="35"/>
  <c r="AF76" i="35"/>
  <c r="AE70" i="35"/>
  <c r="Z75" i="35"/>
  <c r="AE67" i="35"/>
  <c r="AA75" i="35"/>
  <c r="AA68" i="35"/>
  <c r="U70" i="35"/>
  <c r="AB71" i="35"/>
  <c r="V73" i="35"/>
  <c r="W76" i="35"/>
  <c r="AD77" i="35"/>
  <c r="X79" i="35"/>
  <c r="AB68" i="35"/>
  <c r="AC71" i="35"/>
  <c r="AD74" i="35"/>
  <c r="Y79" i="35"/>
  <c r="AC68" i="35"/>
  <c r="AD71" i="35"/>
  <c r="X73" i="35"/>
  <c r="Y76" i="35"/>
  <c r="AF77" i="35"/>
  <c r="AB76" i="35"/>
  <c r="W67" i="35"/>
  <c r="T68" i="35"/>
  <c r="AD68" i="35"/>
  <c r="AA69" i="35"/>
  <c r="X70" i="35"/>
  <c r="U71" i="35"/>
  <c r="AE71" i="35"/>
  <c r="AB72" i="35"/>
  <c r="Y73" i="35"/>
  <c r="V74" i="35"/>
  <c r="AF74" i="35"/>
  <c r="AC75" i="35"/>
  <c r="Z76" i="35"/>
  <c r="W77" i="35"/>
  <c r="T78" i="35"/>
  <c r="AD78" i="35"/>
  <c r="AA79" i="35"/>
  <c r="X67" i="35"/>
  <c r="U68" i="35"/>
  <c r="AE68" i="35"/>
  <c r="AB69" i="35"/>
  <c r="Y70" i="35"/>
  <c r="V71" i="35"/>
  <c r="AF71" i="35"/>
  <c r="AC72" i="35"/>
  <c r="Z73" i="35"/>
  <c r="W74" i="35"/>
  <c r="T75" i="35"/>
  <c r="AD75" i="35"/>
  <c r="AA76" i="35"/>
  <c r="X77" i="35"/>
  <c r="U78" i="35"/>
  <c r="AE78" i="35"/>
  <c r="AB79" i="35"/>
  <c r="Z67" i="35"/>
  <c r="W68" i="35"/>
  <c r="T69" i="35"/>
  <c r="AD69" i="35"/>
  <c r="AA70" i="35"/>
  <c r="X71" i="35"/>
  <c r="U72" i="35"/>
  <c r="AE72" i="35"/>
  <c r="AB73" i="35"/>
  <c r="Y74" i="35"/>
  <c r="V75" i="35"/>
  <c r="AF75" i="35"/>
  <c r="AC76" i="35"/>
  <c r="Z77" i="35"/>
  <c r="W78" i="35"/>
  <c r="T79" i="35"/>
  <c r="AD79" i="35"/>
  <c r="AA67" i="35"/>
  <c r="X68" i="35"/>
  <c r="U69" i="35"/>
  <c r="AE69" i="35"/>
  <c r="AB70" i="35"/>
  <c r="Y71" i="35"/>
  <c r="V72" i="35"/>
  <c r="AF72" i="35"/>
  <c r="AC73" i="35"/>
  <c r="Z74" i="35"/>
  <c r="W75" i="35"/>
  <c r="T76" i="35"/>
  <c r="AD76" i="35"/>
  <c r="AA77" i="35"/>
  <c r="X78" i="35"/>
  <c r="U79" i="35"/>
  <c r="AE79" i="35"/>
  <c r="AB67" i="35"/>
  <c r="Y68" i="35"/>
  <c r="V69" i="35"/>
  <c r="AF69" i="35"/>
  <c r="AC70" i="35"/>
  <c r="Z71" i="35"/>
  <c r="W72" i="35"/>
  <c r="T73" i="35"/>
  <c r="AD73" i="35"/>
  <c r="AA74" i="35"/>
  <c r="X75" i="35"/>
  <c r="U76" i="35"/>
  <c r="AE76" i="35"/>
  <c r="AB77" i="35"/>
  <c r="Y78" i="35"/>
  <c r="V79" i="35"/>
  <c r="AF79" i="35"/>
  <c r="T67" i="35"/>
  <c r="AD51" i="35"/>
  <c r="AD61" i="35"/>
  <c r="T54" i="35"/>
  <c r="AA59" i="35"/>
  <c r="AE61" i="35"/>
  <c r="AF51" i="35"/>
  <c r="U54" i="35"/>
  <c r="AD55" i="35"/>
  <c r="AF57" i="35"/>
  <c r="AB59" i="35"/>
  <c r="V60" i="35"/>
  <c r="AF61" i="35"/>
  <c r="Z52" i="35"/>
  <c r="V54" i="35"/>
  <c r="X56" i="35"/>
  <c r="T58" i="35"/>
  <c r="Z62" i="35"/>
  <c r="W60" i="35"/>
  <c r="AA52" i="35"/>
  <c r="W54" i="35"/>
  <c r="Y56" i="35"/>
  <c r="U58" i="35"/>
  <c r="AA62" i="35"/>
  <c r="X60" i="35"/>
  <c r="AB55" i="35"/>
  <c r="X57" i="35"/>
  <c r="AE57" i="35"/>
  <c r="Y60" i="35"/>
  <c r="AC58" i="35"/>
  <c r="W63" i="35"/>
  <c r="Y63" i="35"/>
  <c r="Z53" i="35"/>
  <c r="Z59" i="35"/>
  <c r="AE51" i="35"/>
  <c r="AC55" i="35"/>
  <c r="AB52" i="35"/>
  <c r="AD54" i="35"/>
  <c r="Z56" i="35"/>
  <c r="AB58" i="35"/>
  <c r="AB62" i="35"/>
  <c r="AC52" i="35"/>
  <c r="AE54" i="35"/>
  <c r="AA56" i="35"/>
  <c r="AF60" i="35"/>
  <c r="AC62" i="35"/>
  <c r="U51" i="35"/>
  <c r="W53" i="35"/>
  <c r="AF54" i="35"/>
  <c r="U57" i="35"/>
  <c r="AD58" i="35"/>
  <c r="T61" i="35"/>
  <c r="X63" i="35"/>
  <c r="V51" i="35"/>
  <c r="X53" i="35"/>
  <c r="T55" i="35"/>
  <c r="V57" i="35"/>
  <c r="AE58" i="35"/>
  <c r="U61" i="35"/>
  <c r="AC51" i="35"/>
  <c r="Y53" i="35"/>
  <c r="AA55" i="35"/>
  <c r="W57" i="35"/>
  <c r="Y59" i="35"/>
  <c r="V61" i="35"/>
  <c r="AC61" i="35"/>
  <c r="Z63" i="35"/>
  <c r="AD52" i="35"/>
  <c r="U55" i="35"/>
  <c r="V58" i="35"/>
  <c r="T62" i="35"/>
  <c r="U52" i="35"/>
  <c r="AB53" i="35"/>
  <c r="Y54" i="35"/>
  <c r="V55" i="35"/>
  <c r="AC56" i="35"/>
  <c r="Z57" i="35"/>
  <c r="W58" i="35"/>
  <c r="T59" i="35"/>
  <c r="AD59" i="35"/>
  <c r="AA60" i="35"/>
  <c r="X61" i="35"/>
  <c r="U62" i="35"/>
  <c r="AE62" i="35"/>
  <c r="AB63" i="35"/>
  <c r="AF52" i="35"/>
  <c r="Z54" i="35"/>
  <c r="T56" i="35"/>
  <c r="AA57" i="35"/>
  <c r="U59" i="35"/>
  <c r="AE59" i="35"/>
  <c r="AB60" i="35"/>
  <c r="Y61" i="35"/>
  <c r="AF62" i="35"/>
  <c r="W52" i="35"/>
  <c r="T53" i="35"/>
  <c r="AA54" i="35"/>
  <c r="X55" i="35"/>
  <c r="AE56" i="35"/>
  <c r="AB57" i="35"/>
  <c r="Y58" i="35"/>
  <c r="V59" i="35"/>
  <c r="AC60" i="35"/>
  <c r="Z61" i="35"/>
  <c r="W62" i="35"/>
  <c r="AD63" i="35"/>
  <c r="AA51" i="35"/>
  <c r="X52" i="35"/>
  <c r="U53" i="35"/>
  <c r="AE53" i="35"/>
  <c r="AB54" i="35"/>
  <c r="Y55" i="35"/>
  <c r="V56" i="35"/>
  <c r="AF56" i="35"/>
  <c r="AC57" i="35"/>
  <c r="Z58" i="35"/>
  <c r="W59" i="35"/>
  <c r="T60" i="35"/>
  <c r="AD60" i="35"/>
  <c r="AA61" i="35"/>
  <c r="X62" i="35"/>
  <c r="U63" i="35"/>
  <c r="AE63" i="35"/>
  <c r="T52" i="35"/>
  <c r="X54" i="35"/>
  <c r="AE55" i="35"/>
  <c r="Y57" i="35"/>
  <c r="AC59" i="35"/>
  <c r="Z60" i="35"/>
  <c r="W61" i="35"/>
  <c r="AA63" i="35"/>
  <c r="X51" i="35"/>
  <c r="AF55" i="35"/>
  <c r="Y51" i="35"/>
  <c r="AC53" i="35"/>
  <c r="AD56" i="35"/>
  <c r="V62" i="35"/>
  <c r="Z51" i="35"/>
  <c r="AD53" i="35"/>
  <c r="U56" i="35"/>
  <c r="T63" i="35"/>
  <c r="AB51" i="35"/>
  <c r="Y52" i="35"/>
  <c r="V53" i="35"/>
  <c r="AF53" i="35"/>
  <c r="AC54" i="35"/>
  <c r="Z55" i="35"/>
  <c r="W56" i="35"/>
  <c r="T57" i="35"/>
  <c r="AD57" i="35"/>
  <c r="AA58" i="35"/>
  <c r="X59" i="35"/>
  <c r="U60" i="35"/>
  <c r="AE60" i="35"/>
  <c r="AB61" i="35"/>
  <c r="Y62" i="35"/>
  <c r="V63" i="35"/>
  <c r="AF63" i="35"/>
  <c r="W51" i="35"/>
  <c r="AA53" i="35"/>
  <c r="AB56" i="35"/>
  <c r="AF58" i="35"/>
  <c r="AD62" i="35"/>
  <c r="AE52" i="35"/>
  <c r="V52" i="35"/>
  <c r="W55" i="35"/>
  <c r="X58" i="35"/>
  <c r="AC63" i="35"/>
  <c r="AF59" i="35"/>
  <c r="T51" i="35"/>
  <c r="V44" i="35"/>
  <c r="W37" i="35"/>
  <c r="V41" i="35"/>
  <c r="U38" i="35"/>
  <c r="AF41" i="35"/>
  <c r="AD38" i="35"/>
  <c r="AD35" i="35"/>
  <c r="AA46" i="35"/>
  <c r="W44" i="35"/>
  <c r="Y37" i="35"/>
  <c r="AC45" i="35"/>
  <c r="V38" i="35"/>
  <c r="Z46" i="35"/>
  <c r="AC42" i="35"/>
  <c r="T45" i="35"/>
  <c r="X40" i="35"/>
  <c r="AB36" i="35"/>
  <c r="Y40" i="35"/>
  <c r="X37" i="35"/>
  <c r="U41" i="35"/>
  <c r="AF44" i="35"/>
  <c r="T38" i="35"/>
  <c r="AE41" i="35"/>
  <c r="AD45" i="35"/>
  <c r="U35" i="35"/>
  <c r="AC35" i="35"/>
  <c r="AB42" i="35"/>
  <c r="AE38" i="35"/>
  <c r="AE35" i="35"/>
  <c r="AA39" i="35"/>
  <c r="Y43" i="35"/>
  <c r="W47" i="35"/>
  <c r="Z36" i="35"/>
  <c r="AB39" i="35"/>
  <c r="Z43" i="35"/>
  <c r="X47" i="35"/>
  <c r="AA36" i="35"/>
  <c r="Z40" i="35"/>
  <c r="AD42" i="35"/>
  <c r="U45" i="35"/>
  <c r="AE45" i="35"/>
  <c r="V35" i="35"/>
  <c r="T36" i="35"/>
  <c r="X38" i="35"/>
  <c r="U39" i="35"/>
  <c r="Y41" i="35"/>
  <c r="AC43" i="35"/>
  <c r="W45" i="35"/>
  <c r="AD46" i="35"/>
  <c r="X35" i="35"/>
  <c r="AE36" i="35"/>
  <c r="AB37" i="35"/>
  <c r="V39" i="35"/>
  <c r="AF39" i="35"/>
  <c r="AC40" i="35"/>
  <c r="W42" i="35"/>
  <c r="T43" i="35"/>
  <c r="AD43" i="35"/>
  <c r="AA44" i="35"/>
  <c r="X45" i="35"/>
  <c r="U46" i="35"/>
  <c r="AE46" i="35"/>
  <c r="AB47" i="35"/>
  <c r="Y35" i="35"/>
  <c r="AC37" i="35"/>
  <c r="W39" i="35"/>
  <c r="AA41" i="35"/>
  <c r="AE43" i="35"/>
  <c r="Y45" i="35"/>
  <c r="AC47" i="35"/>
  <c r="Z35" i="35"/>
  <c r="W36" i="35"/>
  <c r="AD37" i="35"/>
  <c r="AA38" i="35"/>
  <c r="X39" i="35"/>
  <c r="U40" i="35"/>
  <c r="AE40" i="35"/>
  <c r="AB41" i="35"/>
  <c r="Y42" i="35"/>
  <c r="AF43" i="35"/>
  <c r="AC44" i="35"/>
  <c r="Z45" i="35"/>
  <c r="W46" i="35"/>
  <c r="AD47" i="35"/>
  <c r="AA35" i="35"/>
  <c r="X36" i="35"/>
  <c r="U37" i="35"/>
  <c r="AE37" i="35"/>
  <c r="AB38" i="35"/>
  <c r="Y39" i="35"/>
  <c r="V40" i="35"/>
  <c r="AF40" i="35"/>
  <c r="AC41" i="35"/>
  <c r="Z42" i="35"/>
  <c r="W43" i="35"/>
  <c r="T44" i="35"/>
  <c r="AD44" i="35"/>
  <c r="AA45" i="35"/>
  <c r="X46" i="35"/>
  <c r="U47" i="35"/>
  <c r="AE47" i="35"/>
  <c r="AC39" i="35"/>
  <c r="T42" i="35"/>
  <c r="X44" i="35"/>
  <c r="Y47" i="35"/>
  <c r="AF35" i="35"/>
  <c r="X41" i="35"/>
  <c r="AD36" i="35"/>
  <c r="AE39" i="35"/>
  <c r="V42" i="35"/>
  <c r="Z44" i="35"/>
  <c r="AA47" i="35"/>
  <c r="U36" i="35"/>
  <c r="Z41" i="35"/>
  <c r="V36" i="35"/>
  <c r="Z38" i="35"/>
  <c r="AD40" i="35"/>
  <c r="X42" i="35"/>
  <c r="AB44" i="35"/>
  <c r="V46" i="35"/>
  <c r="T37" i="35"/>
  <c r="V43" i="35"/>
  <c r="AB35" i="35"/>
  <c r="Y36" i="35"/>
  <c r="V37" i="35"/>
  <c r="AF37" i="35"/>
  <c r="AC38" i="35"/>
  <c r="Z39" i="35"/>
  <c r="W40" i="35"/>
  <c r="T41" i="35"/>
  <c r="AD41" i="35"/>
  <c r="AA42" i="35"/>
  <c r="X43" i="35"/>
  <c r="U44" i="35"/>
  <c r="AE44" i="35"/>
  <c r="AB45" i="35"/>
  <c r="Y46" i="35"/>
  <c r="V47" i="35"/>
  <c r="AF47" i="35"/>
  <c r="AF38" i="35"/>
  <c r="W41" i="35"/>
  <c r="AA43" i="35"/>
  <c r="AB46" i="35"/>
  <c r="AC36" i="35"/>
  <c r="Z37" i="35"/>
  <c r="W38" i="35"/>
  <c r="T39" i="35"/>
  <c r="AD39" i="35"/>
  <c r="AA40" i="35"/>
  <c r="U42" i="35"/>
  <c r="AE42" i="35"/>
  <c r="AB43" i="35"/>
  <c r="Y44" i="35"/>
  <c r="V45" i="35"/>
  <c r="AF45" i="35"/>
  <c r="AC46" i="35"/>
  <c r="Z47" i="35"/>
  <c r="W35" i="35"/>
  <c r="AA37" i="35"/>
  <c r="AB40" i="35"/>
  <c r="AF42" i="35"/>
  <c r="T46" i="35"/>
  <c r="Y38" i="35"/>
  <c r="AF36" i="35"/>
  <c r="T40" i="35"/>
  <c r="U43" i="35"/>
  <c r="AF46" i="35"/>
  <c r="T47" i="35"/>
  <c r="T35" i="35"/>
  <c r="J68" i="35"/>
  <c r="D72" i="35"/>
  <c r="H70" i="35"/>
  <c r="F74" i="35"/>
  <c r="O75" i="35"/>
  <c r="D78" i="35"/>
  <c r="I70" i="35"/>
  <c r="E78" i="35"/>
  <c r="G67" i="35"/>
  <c r="J70" i="35"/>
  <c r="H74" i="35"/>
  <c r="F78" i="35"/>
  <c r="H67" i="35"/>
  <c r="J78" i="35"/>
  <c r="I67" i="35"/>
  <c r="D69" i="35"/>
  <c r="E71" i="35"/>
  <c r="N72" i="35"/>
  <c r="P74" i="35"/>
  <c r="L76" i="35"/>
  <c r="F76" i="35"/>
  <c r="N68" i="35"/>
  <c r="H72" i="35"/>
  <c r="G74" i="35"/>
  <c r="O68" i="35"/>
  <c r="L72" i="35"/>
  <c r="J76" i="35"/>
  <c r="P68" i="35"/>
  <c r="N70" i="35"/>
  <c r="M72" i="35"/>
  <c r="L74" i="35"/>
  <c r="K76" i="35"/>
  <c r="N78" i="35"/>
  <c r="G69" i="35"/>
  <c r="O78" i="35"/>
  <c r="J67" i="35"/>
  <c r="F71" i="35"/>
  <c r="E73" i="35"/>
  <c r="D75" i="35"/>
  <c r="P76" i="35"/>
  <c r="M67" i="35"/>
  <c r="K69" i="35"/>
  <c r="P78" i="35"/>
  <c r="G71" i="35"/>
  <c r="I73" i="35"/>
  <c r="E75" i="35"/>
  <c r="G77" i="35"/>
  <c r="D68" i="35"/>
  <c r="L69" i="35"/>
  <c r="G79" i="35"/>
  <c r="K71" i="35"/>
  <c r="J73" i="35"/>
  <c r="I75" i="35"/>
  <c r="H77" i="35"/>
  <c r="K79" i="35"/>
  <c r="E68" i="35"/>
  <c r="M69" i="35"/>
  <c r="O71" i="35"/>
  <c r="K73" i="35"/>
  <c r="M75" i="35"/>
  <c r="I77" i="35"/>
  <c r="L79" i="35"/>
  <c r="F68" i="35"/>
  <c r="N69" i="35"/>
  <c r="D70" i="35"/>
  <c r="P71" i="35"/>
  <c r="O73" i="35"/>
  <c r="N75" i="35"/>
  <c r="M77" i="35"/>
  <c r="M79" i="35"/>
  <c r="G68" i="35"/>
  <c r="N67" i="35"/>
  <c r="K68" i="35"/>
  <c r="H69" i="35"/>
  <c r="E70" i="35"/>
  <c r="O70" i="35"/>
  <c r="L71" i="35"/>
  <c r="I72" i="35"/>
  <c r="F73" i="35"/>
  <c r="P73" i="35"/>
  <c r="M74" i="35"/>
  <c r="J75" i="35"/>
  <c r="G76" i="35"/>
  <c r="D77" i="35"/>
  <c r="N77" i="35"/>
  <c r="K78" i="35"/>
  <c r="H79" i="35"/>
  <c r="E67" i="35"/>
  <c r="O67" i="35"/>
  <c r="L68" i="35"/>
  <c r="I69" i="35"/>
  <c r="F70" i="35"/>
  <c r="P70" i="35"/>
  <c r="M71" i="35"/>
  <c r="J72" i="35"/>
  <c r="G73" i="35"/>
  <c r="D74" i="35"/>
  <c r="N74" i="35"/>
  <c r="K75" i="35"/>
  <c r="H76" i="35"/>
  <c r="E77" i="35"/>
  <c r="O77" i="35"/>
  <c r="L78" i="35"/>
  <c r="I79" i="35"/>
  <c r="F67" i="35"/>
  <c r="P67" i="35"/>
  <c r="M68" i="35"/>
  <c r="J69" i="35"/>
  <c r="G70" i="35"/>
  <c r="D71" i="35"/>
  <c r="N71" i="35"/>
  <c r="K72" i="35"/>
  <c r="H73" i="35"/>
  <c r="E74" i="35"/>
  <c r="O74" i="35"/>
  <c r="L75" i="35"/>
  <c r="I76" i="35"/>
  <c r="F77" i="35"/>
  <c r="P77" i="35"/>
  <c r="M78" i="35"/>
  <c r="J79" i="35"/>
  <c r="K70" i="35"/>
  <c r="H71" i="35"/>
  <c r="E72" i="35"/>
  <c r="O72" i="35"/>
  <c r="L73" i="35"/>
  <c r="I74" i="35"/>
  <c r="F75" i="35"/>
  <c r="P75" i="35"/>
  <c r="M76" i="35"/>
  <c r="J77" i="35"/>
  <c r="G78" i="35"/>
  <c r="D79" i="35"/>
  <c r="N79" i="35"/>
  <c r="K67" i="35"/>
  <c r="H68" i="35"/>
  <c r="E69" i="35"/>
  <c r="O69" i="35"/>
  <c r="L70" i="35"/>
  <c r="I71" i="35"/>
  <c r="F72" i="35"/>
  <c r="P72" i="35"/>
  <c r="M73" i="35"/>
  <c r="J74" i="35"/>
  <c r="G75" i="35"/>
  <c r="D76" i="35"/>
  <c r="N76" i="35"/>
  <c r="K77" i="35"/>
  <c r="H78" i="35"/>
  <c r="E79" i="35"/>
  <c r="O79" i="35"/>
  <c r="L67" i="35"/>
  <c r="I68" i="35"/>
  <c r="F69" i="35"/>
  <c r="P69" i="35"/>
  <c r="M70" i="35"/>
  <c r="J71" i="35"/>
  <c r="G72" i="35"/>
  <c r="D73" i="35"/>
  <c r="N73" i="35"/>
  <c r="K74" i="35"/>
  <c r="H75" i="35"/>
  <c r="E76" i="35"/>
  <c r="O76" i="35"/>
  <c r="L77" i="35"/>
  <c r="I78" i="35"/>
  <c r="F79" i="35"/>
  <c r="P79" i="35"/>
  <c r="D67" i="35"/>
  <c r="E52" i="35"/>
  <c r="L53" i="35"/>
  <c r="F55" i="35"/>
  <c r="J57" i="35"/>
  <c r="D59" i="35"/>
  <c r="K60" i="35"/>
  <c r="O62" i="35"/>
  <c r="P52" i="35"/>
  <c r="J52" i="35"/>
  <c r="G53" i="35"/>
  <c r="N54" i="35"/>
  <c r="K55" i="35"/>
  <c r="H56" i="35"/>
  <c r="O57" i="35"/>
  <c r="L58" i="35"/>
  <c r="I59" i="35"/>
  <c r="F60" i="35"/>
  <c r="P60" i="35"/>
  <c r="M61" i="35"/>
  <c r="G63" i="35"/>
  <c r="N51" i="35"/>
  <c r="K52" i="35"/>
  <c r="E54" i="35"/>
  <c r="O54" i="35"/>
  <c r="I56" i="35"/>
  <c r="F57" i="35"/>
  <c r="M58" i="35"/>
  <c r="G60" i="35"/>
  <c r="K62" i="35"/>
  <c r="E51" i="35"/>
  <c r="O51" i="35"/>
  <c r="L52" i="35"/>
  <c r="I53" i="35"/>
  <c r="F54" i="35"/>
  <c r="P54" i="35"/>
  <c r="M55" i="35"/>
  <c r="J56" i="35"/>
  <c r="G57" i="35"/>
  <c r="D58" i="35"/>
  <c r="N58" i="35"/>
  <c r="K59" i="35"/>
  <c r="H60" i="35"/>
  <c r="E61" i="35"/>
  <c r="O61" i="35"/>
  <c r="L62" i="35"/>
  <c r="I63" i="35"/>
  <c r="P51" i="35"/>
  <c r="M52" i="35"/>
  <c r="G54" i="35"/>
  <c r="N55" i="35"/>
  <c r="H57" i="35"/>
  <c r="O58" i="35"/>
  <c r="J63" i="35"/>
  <c r="M51" i="35"/>
  <c r="D54" i="35"/>
  <c r="E57" i="35"/>
  <c r="J62" i="35"/>
  <c r="H53" i="35"/>
  <c r="L55" i="35"/>
  <c r="P57" i="35"/>
  <c r="J59" i="35"/>
  <c r="D61" i="35"/>
  <c r="N61" i="35"/>
  <c r="H63" i="35"/>
  <c r="F51" i="35"/>
  <c r="J53" i="35"/>
  <c r="D55" i="35"/>
  <c r="K56" i="35"/>
  <c r="E58" i="35"/>
  <c r="L59" i="35"/>
  <c r="I60" i="35"/>
  <c r="F61" i="35"/>
  <c r="P61" i="35"/>
  <c r="M62" i="35"/>
  <c r="G51" i="35"/>
  <c r="D52" i="35"/>
  <c r="N52" i="35"/>
  <c r="K53" i="35"/>
  <c r="H54" i="35"/>
  <c r="E55" i="35"/>
  <c r="O55" i="35"/>
  <c r="L56" i="35"/>
  <c r="I57" i="35"/>
  <c r="F58" i="35"/>
  <c r="P58" i="35"/>
  <c r="M59" i="35"/>
  <c r="J60" i="35"/>
  <c r="G61" i="35"/>
  <c r="D62" i="35"/>
  <c r="N62" i="35"/>
  <c r="K63" i="35"/>
  <c r="H51" i="35"/>
  <c r="O52" i="35"/>
  <c r="I54" i="35"/>
  <c r="P55" i="35"/>
  <c r="G58" i="35"/>
  <c r="N59" i="35"/>
  <c r="H61" i="35"/>
  <c r="E62" i="35"/>
  <c r="L63" i="35"/>
  <c r="F52" i="35"/>
  <c r="J54" i="35"/>
  <c r="D56" i="35"/>
  <c r="K57" i="35"/>
  <c r="E59" i="35"/>
  <c r="L60" i="35"/>
  <c r="F62" i="35"/>
  <c r="P62" i="35"/>
  <c r="G52" i="35"/>
  <c r="N53" i="35"/>
  <c r="H55" i="35"/>
  <c r="O56" i="35"/>
  <c r="L57" i="35"/>
  <c r="F59" i="35"/>
  <c r="P59" i="35"/>
  <c r="M60" i="35"/>
  <c r="G62" i="35"/>
  <c r="D63" i="35"/>
  <c r="K51" i="35"/>
  <c r="H52" i="35"/>
  <c r="E53" i="35"/>
  <c r="O53" i="35"/>
  <c r="L54" i="35"/>
  <c r="I55" i="35"/>
  <c r="F56" i="35"/>
  <c r="P56" i="35"/>
  <c r="M57" i="35"/>
  <c r="J58" i="35"/>
  <c r="G59" i="35"/>
  <c r="D60" i="35"/>
  <c r="N60" i="35"/>
  <c r="K61" i="35"/>
  <c r="H62" i="35"/>
  <c r="E63" i="35"/>
  <c r="O63" i="35"/>
  <c r="L51" i="35"/>
  <c r="I52" i="35"/>
  <c r="F53" i="35"/>
  <c r="P53" i="35"/>
  <c r="M54" i="35"/>
  <c r="J55" i="35"/>
  <c r="G56" i="35"/>
  <c r="D57" i="35"/>
  <c r="N57" i="35"/>
  <c r="K58" i="35"/>
  <c r="H59" i="35"/>
  <c r="E60" i="35"/>
  <c r="O60" i="35"/>
  <c r="L61" i="35"/>
  <c r="I62" i="35"/>
  <c r="F63" i="35"/>
  <c r="P63" i="35"/>
  <c r="M56" i="35"/>
  <c r="I51" i="35"/>
  <c r="M53" i="35"/>
  <c r="G55" i="35"/>
  <c r="N56" i="35"/>
  <c r="H58" i="35"/>
  <c r="O59" i="35"/>
  <c r="I61" i="35"/>
  <c r="M63" i="35"/>
  <c r="J51" i="35"/>
  <c r="D53" i="35"/>
  <c r="K54" i="35"/>
  <c r="E56" i="35"/>
  <c r="I58" i="35"/>
  <c r="J61" i="35"/>
  <c r="N63" i="35"/>
  <c r="D51" i="35"/>
  <c r="D35" i="35"/>
  <c r="N35" i="35"/>
  <c r="H40" i="35"/>
  <c r="I43" i="35"/>
  <c r="P44" i="35"/>
  <c r="H37" i="35"/>
  <c r="O35" i="35"/>
  <c r="O38" i="35"/>
  <c r="P41" i="35"/>
  <c r="D45" i="35"/>
  <c r="I37" i="35"/>
  <c r="E36" i="35"/>
  <c r="D39" i="35"/>
  <c r="K40" i="35"/>
  <c r="E42" i="35"/>
  <c r="L43" i="35"/>
  <c r="M46" i="35"/>
  <c r="F39" i="35"/>
  <c r="H45" i="35"/>
  <c r="M37" i="35"/>
  <c r="D38" i="35"/>
  <c r="G47" i="35"/>
  <c r="H47" i="35"/>
  <c r="J43" i="35"/>
  <c r="P35" i="35"/>
  <c r="J37" i="35"/>
  <c r="F45" i="35"/>
  <c r="F36" i="35"/>
  <c r="M40" i="35"/>
  <c r="G42" i="35"/>
  <c r="N43" i="35"/>
  <c r="O46" i="35"/>
  <c r="J36" i="35"/>
  <c r="K39" i="35"/>
  <c r="L42" i="35"/>
  <c r="F44" i="35"/>
  <c r="E35" i="35"/>
  <c r="K36" i="35"/>
  <c r="E38" i="35"/>
  <c r="F41" i="35"/>
  <c r="N45" i="35"/>
  <c r="F35" i="35"/>
  <c r="H44" i="35"/>
  <c r="G38" i="35"/>
  <c r="H41" i="35"/>
  <c r="I44" i="35"/>
  <c r="J47" i="35"/>
  <c r="N38" i="35"/>
  <c r="O41" i="35"/>
  <c r="J46" i="35"/>
  <c r="I40" i="35"/>
  <c r="K46" i="35"/>
  <c r="P38" i="35"/>
  <c r="J40" i="35"/>
  <c r="D42" i="35"/>
  <c r="K43" i="35"/>
  <c r="E45" i="35"/>
  <c r="L46" i="35"/>
  <c r="L37" i="35"/>
  <c r="E41" i="35"/>
  <c r="M45" i="35"/>
  <c r="L39" i="35"/>
  <c r="M42" i="35"/>
  <c r="G44" i="35"/>
  <c r="L36" i="35"/>
  <c r="F38" i="35"/>
  <c r="M39" i="35"/>
  <c r="G41" i="35"/>
  <c r="N42" i="35"/>
  <c r="O45" i="35"/>
  <c r="I47" i="35"/>
  <c r="H35" i="35"/>
  <c r="M36" i="35"/>
  <c r="N39" i="35"/>
  <c r="O42" i="35"/>
  <c r="P45" i="35"/>
  <c r="I35" i="35"/>
  <c r="O36" i="35"/>
  <c r="M35" i="35"/>
  <c r="I38" i="35"/>
  <c r="P39" i="35"/>
  <c r="J41" i="35"/>
  <c r="D43" i="35"/>
  <c r="K44" i="35"/>
  <c r="E46" i="35"/>
  <c r="L47" i="35"/>
  <c r="G37" i="35"/>
  <c r="G35" i="35"/>
  <c r="D36" i="35"/>
  <c r="N36" i="35"/>
  <c r="K37" i="35"/>
  <c r="H38" i="35"/>
  <c r="E39" i="35"/>
  <c r="O39" i="35"/>
  <c r="L40" i="35"/>
  <c r="I41" i="35"/>
  <c r="F42" i="35"/>
  <c r="P42" i="35"/>
  <c r="M43" i="35"/>
  <c r="J44" i="35"/>
  <c r="G45" i="35"/>
  <c r="D46" i="35"/>
  <c r="N46" i="35"/>
  <c r="K47" i="35"/>
  <c r="P36" i="35"/>
  <c r="J38" i="35"/>
  <c r="D40" i="35"/>
  <c r="N40" i="35"/>
  <c r="H42" i="35"/>
  <c r="E43" i="35"/>
  <c r="O43" i="35"/>
  <c r="L44" i="35"/>
  <c r="I45" i="35"/>
  <c r="F46" i="35"/>
  <c r="M47" i="35"/>
  <c r="G36" i="35"/>
  <c r="N37" i="35"/>
  <c r="H39" i="35"/>
  <c r="E40" i="35"/>
  <c r="L41" i="35"/>
  <c r="F43" i="35"/>
  <c r="M44" i="35"/>
  <c r="G46" i="35"/>
  <c r="D47" i="35"/>
  <c r="K35" i="35"/>
  <c r="P40" i="35"/>
  <c r="M38" i="35"/>
  <c r="O44" i="35"/>
  <c r="P47" i="35"/>
  <c r="G39" i="35"/>
  <c r="K41" i="35"/>
  <c r="P46" i="35"/>
  <c r="J35" i="35"/>
  <c r="D37" i="35"/>
  <c r="K38" i="35"/>
  <c r="O40" i="35"/>
  <c r="I42" i="35"/>
  <c r="P43" i="35"/>
  <c r="J45" i="35"/>
  <c r="N47" i="35"/>
  <c r="H36" i="35"/>
  <c r="E37" i="35"/>
  <c r="O37" i="35"/>
  <c r="L38" i="35"/>
  <c r="I39" i="35"/>
  <c r="F40" i="35"/>
  <c r="M41" i="35"/>
  <c r="J42" i="35"/>
  <c r="G43" i="35"/>
  <c r="D44" i="35"/>
  <c r="N44" i="35"/>
  <c r="K45" i="35"/>
  <c r="H46" i="35"/>
  <c r="E47" i="35"/>
  <c r="O47" i="35"/>
  <c r="L35" i="35"/>
  <c r="I36" i="35"/>
  <c r="F37" i="35"/>
  <c r="P37" i="35"/>
  <c r="J39" i="35"/>
  <c r="G40" i="35"/>
  <c r="D41" i="35"/>
  <c r="N41" i="35"/>
  <c r="K42" i="35"/>
  <c r="H43" i="35"/>
  <c r="E44" i="35"/>
  <c r="L45" i="35"/>
  <c r="I46" i="35"/>
  <c r="F47" i="35"/>
  <c r="I24" i="35"/>
  <c r="E19" i="35"/>
  <c r="P28" i="35"/>
  <c r="H22" i="35"/>
  <c r="G28" i="35"/>
  <c r="O22" i="35"/>
  <c r="I28" i="35"/>
  <c r="L30" i="35"/>
  <c r="L20" i="35"/>
  <c r="F28" i="35"/>
  <c r="M20" i="35"/>
  <c r="P29" i="35"/>
  <c r="J24" i="35"/>
  <c r="G21" i="35"/>
  <c r="K24" i="35"/>
  <c r="G19" i="35"/>
  <c r="M26" i="35"/>
  <c r="P22" i="35"/>
  <c r="N19" i="35"/>
  <c r="D23" i="35"/>
  <c r="F25" i="35"/>
  <c r="O26" i="35"/>
  <c r="D29" i="35"/>
  <c r="O19" i="35"/>
  <c r="J21" i="35"/>
  <c r="K23" i="35"/>
  <c r="H25" i="35"/>
  <c r="J27" i="35"/>
  <c r="H31" i="35"/>
  <c r="G22" i="35"/>
  <c r="D26" i="35"/>
  <c r="O29" i="35"/>
  <c r="E26" i="35"/>
  <c r="N22" i="35"/>
  <c r="F19" i="35"/>
  <c r="N20" i="35"/>
  <c r="L26" i="35"/>
  <c r="H28" i="35"/>
  <c r="J30" i="35"/>
  <c r="K30" i="35"/>
  <c r="M19" i="35"/>
  <c r="H21" i="35"/>
  <c r="L24" i="35"/>
  <c r="E25" i="35"/>
  <c r="N26" i="35"/>
  <c r="I21" i="35"/>
  <c r="M30" i="35"/>
  <c r="G25" i="35"/>
  <c r="I27" i="35"/>
  <c r="E29" i="35"/>
  <c r="G31" i="35"/>
  <c r="P19" i="35"/>
  <c r="K21" i="35"/>
  <c r="L23" i="35"/>
  <c r="D22" i="35"/>
  <c r="F29" i="35"/>
  <c r="D20" i="35"/>
  <c r="M23" i="35"/>
  <c r="J20" i="35"/>
  <c r="E22" i="35"/>
  <c r="O25" i="35"/>
  <c r="K27" i="35"/>
  <c r="M29" i="35"/>
  <c r="I31" i="35"/>
  <c r="N23" i="35"/>
  <c r="K20" i="35"/>
  <c r="F22" i="35"/>
  <c r="P25" i="35"/>
  <c r="L27" i="35"/>
  <c r="N29" i="35"/>
  <c r="J31" i="35"/>
  <c r="H24" i="35"/>
  <c r="E23" i="35"/>
  <c r="O23" i="35"/>
  <c r="I25" i="35"/>
  <c r="P26" i="35"/>
  <c r="J28" i="35"/>
  <c r="N30" i="35"/>
  <c r="H19" i="35"/>
  <c r="O20" i="35"/>
  <c r="L21" i="35"/>
  <c r="I22" i="35"/>
  <c r="P23" i="35"/>
  <c r="M24" i="35"/>
  <c r="J25" i="35"/>
  <c r="G26" i="35"/>
  <c r="D27" i="35"/>
  <c r="N27" i="35"/>
  <c r="K28" i="35"/>
  <c r="H29" i="35"/>
  <c r="O30" i="35"/>
  <c r="L31" i="35"/>
  <c r="I19" i="35"/>
  <c r="P20" i="35"/>
  <c r="J22" i="35"/>
  <c r="D24" i="35"/>
  <c r="K25" i="35"/>
  <c r="E27" i="35"/>
  <c r="L28" i="35"/>
  <c r="F30" i="35"/>
  <c r="M31" i="35"/>
  <c r="N21" i="35"/>
  <c r="L22" i="35"/>
  <c r="O31" i="35"/>
  <c r="F26" i="35"/>
  <c r="M27" i="35"/>
  <c r="G29" i="35"/>
  <c r="D30" i="35"/>
  <c r="K31" i="35"/>
  <c r="E20" i="35"/>
  <c r="F23" i="35"/>
  <c r="E30" i="35"/>
  <c r="F20" i="35"/>
  <c r="M21" i="35"/>
  <c r="G23" i="35"/>
  <c r="N24" i="35"/>
  <c r="H26" i="35"/>
  <c r="O27" i="35"/>
  <c r="I29" i="35"/>
  <c r="P30" i="35"/>
  <c r="J19" i="35"/>
  <c r="G20" i="35"/>
  <c r="D21" i="35"/>
  <c r="K22" i="35"/>
  <c r="H23" i="35"/>
  <c r="E24" i="35"/>
  <c r="O24" i="35"/>
  <c r="L25" i="35"/>
  <c r="I26" i="35"/>
  <c r="F27" i="35"/>
  <c r="P27" i="35"/>
  <c r="M28" i="35"/>
  <c r="J29" i="35"/>
  <c r="G30" i="35"/>
  <c r="D31" i="35"/>
  <c r="N31" i="35"/>
  <c r="K19" i="35"/>
  <c r="H20" i="35"/>
  <c r="E21" i="35"/>
  <c r="O21" i="35"/>
  <c r="I23" i="35"/>
  <c r="F24" i="35"/>
  <c r="P24" i="35"/>
  <c r="M25" i="35"/>
  <c r="J26" i="35"/>
  <c r="G27" i="35"/>
  <c r="D28" i="35"/>
  <c r="N28" i="35"/>
  <c r="K29" i="35"/>
  <c r="H30" i="35"/>
  <c r="E31" i="35"/>
  <c r="L19" i="35"/>
  <c r="I20" i="35"/>
  <c r="F21" i="35"/>
  <c r="P21" i="35"/>
  <c r="M22" i="35"/>
  <c r="J23" i="35"/>
  <c r="G24" i="35"/>
  <c r="D25" i="35"/>
  <c r="N25" i="35"/>
  <c r="K26" i="35"/>
  <c r="H27" i="35"/>
  <c r="E28" i="35"/>
  <c r="O28" i="35"/>
  <c r="L29" i="35"/>
  <c r="I30" i="35"/>
  <c r="F31" i="35"/>
  <c r="P31" i="35"/>
  <c r="D19" i="35"/>
  <c r="N6" i="35"/>
  <c r="O6" i="35"/>
  <c r="P9" i="35"/>
  <c r="D13" i="35"/>
  <c r="J4" i="35"/>
  <c r="D10" i="35"/>
  <c r="K4" i="35"/>
  <c r="L7" i="35"/>
  <c r="M10" i="35"/>
  <c r="N13" i="35"/>
  <c r="L4" i="35"/>
  <c r="O9" i="35"/>
  <c r="K7" i="35"/>
  <c r="L10" i="35"/>
  <c r="M13" i="35"/>
  <c r="G5" i="35"/>
  <c r="O13" i="35"/>
  <c r="H8" i="35"/>
  <c r="I11" i="35"/>
  <c r="J14" i="35"/>
  <c r="H5" i="35"/>
  <c r="P12" i="35"/>
  <c r="N3" i="35"/>
  <c r="O3" i="35"/>
  <c r="P6" i="35"/>
  <c r="E13" i="35"/>
  <c r="M7" i="35"/>
  <c r="N10" i="35"/>
  <c r="I8" i="35"/>
  <c r="J11" i="35"/>
  <c r="K14" i="35"/>
  <c r="I5" i="35"/>
  <c r="K11" i="35"/>
  <c r="D6" i="35"/>
  <c r="L14" i="35"/>
  <c r="E9" i="35"/>
  <c r="F12" i="35"/>
  <c r="G15" i="35"/>
  <c r="E6" i="35"/>
  <c r="E3" i="35"/>
  <c r="F9" i="35"/>
  <c r="G12" i="35"/>
  <c r="H15" i="35"/>
  <c r="F6" i="35"/>
  <c r="J8" i="35"/>
  <c r="M3" i="35"/>
  <c r="G9" i="35"/>
  <c r="H12" i="35"/>
  <c r="I15" i="35"/>
  <c r="K15" i="35"/>
  <c r="J5" i="35"/>
  <c r="K8" i="35"/>
  <c r="L11" i="35"/>
  <c r="J15" i="35"/>
  <c r="G3" i="35"/>
  <c r="N4" i="35"/>
  <c r="H6" i="35"/>
  <c r="O7" i="35"/>
  <c r="I9" i="35"/>
  <c r="P10" i="35"/>
  <c r="G13" i="35"/>
  <c r="N14" i="35"/>
  <c r="H3" i="35"/>
  <c r="O4" i="35"/>
  <c r="I6" i="35"/>
  <c r="P7" i="35"/>
  <c r="G10" i="35"/>
  <c r="O14" i="35"/>
  <c r="P14" i="35"/>
  <c r="P3" i="35"/>
  <c r="D7" i="35"/>
  <c r="E10" i="35"/>
  <c r="I12" i="35"/>
  <c r="M14" i="35"/>
  <c r="D4" i="35"/>
  <c r="K5" i="35"/>
  <c r="E7" i="35"/>
  <c r="L8" i="35"/>
  <c r="F10" i="35"/>
  <c r="M11" i="35"/>
  <c r="J12" i="35"/>
  <c r="D14" i="35"/>
  <c r="E4" i="35"/>
  <c r="L5" i="35"/>
  <c r="F7" i="35"/>
  <c r="M8" i="35"/>
  <c r="J9" i="35"/>
  <c r="D11" i="35"/>
  <c r="N11" i="35"/>
  <c r="K12" i="35"/>
  <c r="H13" i="35"/>
  <c r="E14" i="35"/>
  <c r="L15" i="35"/>
  <c r="I3" i="35"/>
  <c r="F4" i="35"/>
  <c r="P4" i="35"/>
  <c r="M5" i="35"/>
  <c r="J6" i="35"/>
  <c r="G7" i="35"/>
  <c r="D8" i="35"/>
  <c r="N8" i="35"/>
  <c r="K9" i="35"/>
  <c r="H10" i="35"/>
  <c r="E11" i="35"/>
  <c r="O11" i="35"/>
  <c r="L12" i="35"/>
  <c r="I13" i="35"/>
  <c r="F14" i="35"/>
  <c r="M15" i="35"/>
  <c r="M4" i="35"/>
  <c r="N7" i="35"/>
  <c r="O10" i="35"/>
  <c r="P13" i="35"/>
  <c r="J3" i="35"/>
  <c r="G4" i="35"/>
  <c r="D5" i="35"/>
  <c r="N5" i="35"/>
  <c r="H7" i="35"/>
  <c r="E8" i="35"/>
  <c r="O8" i="35"/>
  <c r="L9" i="35"/>
  <c r="I10" i="35"/>
  <c r="F11" i="35"/>
  <c r="P11" i="35"/>
  <c r="M12" i="35"/>
  <c r="J13" i="35"/>
  <c r="G14" i="35"/>
  <c r="D15" i="35"/>
  <c r="N15" i="35"/>
  <c r="H4" i="35"/>
  <c r="L6" i="35"/>
  <c r="P8" i="35"/>
  <c r="H14" i="35"/>
  <c r="L3" i="35"/>
  <c r="I4" i="35"/>
  <c r="F5" i="35"/>
  <c r="P5" i="35"/>
  <c r="M6" i="35"/>
  <c r="J7" i="35"/>
  <c r="G8" i="35"/>
  <c r="D9" i="35"/>
  <c r="N9" i="35"/>
  <c r="K10" i="35"/>
  <c r="H11" i="35"/>
  <c r="E12" i="35"/>
  <c r="O12" i="35"/>
  <c r="L13" i="35"/>
  <c r="I14" i="35"/>
  <c r="F15" i="35"/>
  <c r="P15" i="35"/>
  <c r="F3" i="35"/>
  <c r="G6" i="35"/>
  <c r="H9" i="35"/>
  <c r="F13" i="35"/>
  <c r="K6" i="35"/>
  <c r="K3" i="35"/>
  <c r="E5" i="35"/>
  <c r="O5" i="35"/>
  <c r="I7" i="35"/>
  <c r="F8" i="35"/>
  <c r="M9" i="35"/>
  <c r="J10" i="35"/>
  <c r="G11" i="35"/>
  <c r="D12" i="35"/>
  <c r="N12" i="35"/>
  <c r="K13" i="35"/>
  <c r="E15" i="35"/>
  <c r="O15" i="35"/>
  <c r="D3" i="35"/>
  <c r="N14" i="20"/>
  <c r="N15" i="20"/>
  <c r="N16" i="20"/>
  <c r="N18" i="20"/>
  <c r="N20" i="20"/>
  <c r="N21" i="20"/>
  <c r="N22" i="20"/>
  <c r="F22" i="20"/>
  <c r="F21" i="20"/>
  <c r="F20" i="20"/>
  <c r="F19" i="20"/>
  <c r="F18" i="20"/>
  <c r="F16" i="20"/>
  <c r="F15" i="20"/>
  <c r="F14" i="20"/>
  <c r="H97" i="34"/>
  <c r="H67" i="33"/>
  <c r="L65" i="33"/>
  <c r="H129" i="33"/>
  <c r="H130" i="33" s="1"/>
  <c r="L95" i="32"/>
  <c r="L96" i="32"/>
  <c r="L126" i="32"/>
  <c r="H130" i="31"/>
  <c r="H131" i="31" s="1"/>
  <c r="L128" i="31"/>
  <c r="H97" i="31"/>
  <c r="L5" i="30"/>
  <c r="H6" i="30"/>
  <c r="H7" i="30" s="1"/>
  <c r="L96" i="30"/>
  <c r="L5" i="29"/>
  <c r="L2" i="29"/>
  <c r="H130" i="28"/>
  <c r="H131" i="28" s="1"/>
  <c r="L128" i="28"/>
  <c r="H97" i="28"/>
  <c r="H129" i="27"/>
  <c r="H130" i="25"/>
  <c r="L128" i="25"/>
  <c r="L96" i="25"/>
  <c r="H129" i="24"/>
  <c r="H130" i="24" s="1"/>
  <c r="H131" i="24" s="1"/>
  <c r="H97" i="24"/>
  <c r="L96" i="24" s="1"/>
  <c r="L126" i="24"/>
  <c r="H97" i="23"/>
  <c r="L96" i="23" s="1"/>
  <c r="H67" i="22"/>
  <c r="L65" i="22"/>
  <c r="L64" i="22"/>
  <c r="L127" i="21"/>
  <c r="L126" i="21"/>
  <c r="H129" i="21"/>
  <c r="H130" i="21" s="1"/>
  <c r="L65" i="21"/>
  <c r="H97" i="21"/>
  <c r="M128" i="34"/>
  <c r="N128" i="34" s="1"/>
  <c r="M126" i="34"/>
  <c r="N126" i="34" s="1"/>
  <c r="H36" i="34"/>
  <c r="L35" i="34"/>
  <c r="H132" i="34"/>
  <c r="L131" i="34"/>
  <c r="L33" i="34"/>
  <c r="L129" i="34"/>
  <c r="H67" i="34"/>
  <c r="L66" i="34"/>
  <c r="L64" i="34"/>
  <c r="L34" i="34"/>
  <c r="L130" i="34"/>
  <c r="H4" i="34"/>
  <c r="L3" i="34" s="1"/>
  <c r="L65" i="34"/>
  <c r="L127" i="34"/>
  <c r="M126" i="33"/>
  <c r="N126" i="33" s="1"/>
  <c r="M127" i="33"/>
  <c r="N127" i="33" s="1"/>
  <c r="H131" i="33"/>
  <c r="H35" i="33"/>
  <c r="L96" i="33"/>
  <c r="L66" i="33"/>
  <c r="H68" i="33"/>
  <c r="L67" i="33" s="1"/>
  <c r="L128" i="33"/>
  <c r="H4" i="33"/>
  <c r="L3" i="33"/>
  <c r="H99" i="33"/>
  <c r="L98" i="33"/>
  <c r="L129" i="33"/>
  <c r="L97" i="33"/>
  <c r="L64" i="33"/>
  <c r="L95" i="33"/>
  <c r="L97" i="32"/>
  <c r="L4" i="32"/>
  <c r="L127" i="32"/>
  <c r="H129" i="32"/>
  <c r="L128" i="32"/>
  <c r="H5" i="32"/>
  <c r="H98" i="32"/>
  <c r="H35" i="32"/>
  <c r="H66" i="32"/>
  <c r="L2" i="32"/>
  <c r="L3" i="32"/>
  <c r="M126" i="31"/>
  <c r="N126" i="31" s="1"/>
  <c r="L2" i="31"/>
  <c r="H67" i="31"/>
  <c r="L66" i="31" s="1"/>
  <c r="L129" i="31"/>
  <c r="H4" i="31"/>
  <c r="L3" i="31"/>
  <c r="H35" i="31"/>
  <c r="L64" i="31"/>
  <c r="L65" i="31"/>
  <c r="L127" i="31"/>
  <c r="M2" i="30"/>
  <c r="N2" i="30" s="1"/>
  <c r="M126" i="30"/>
  <c r="N126" i="30" s="1"/>
  <c r="M128" i="30"/>
  <c r="N128" i="30" s="1"/>
  <c r="L34" i="30"/>
  <c r="H67" i="30"/>
  <c r="L66" i="30"/>
  <c r="H132" i="30"/>
  <c r="L131" i="30"/>
  <c r="L130" i="30"/>
  <c r="L129" i="30"/>
  <c r="L4" i="30"/>
  <c r="L6" i="30"/>
  <c r="H8" i="30"/>
  <c r="L3" i="30"/>
  <c r="H98" i="30"/>
  <c r="L95" i="30"/>
  <c r="H35" i="30"/>
  <c r="L64" i="30"/>
  <c r="L65" i="30"/>
  <c r="L127" i="30"/>
  <c r="M126" i="29"/>
  <c r="N126" i="29" s="1"/>
  <c r="M128" i="29"/>
  <c r="N128" i="29" s="1"/>
  <c r="H35" i="29"/>
  <c r="H8" i="29"/>
  <c r="H66" i="29"/>
  <c r="L64" i="29" s="1"/>
  <c r="H98" i="29"/>
  <c r="L97" i="29" s="1"/>
  <c r="L6" i="29"/>
  <c r="L4" i="29"/>
  <c r="L96" i="29"/>
  <c r="L95" i="29"/>
  <c r="H130" i="29"/>
  <c r="L129" i="29" s="1"/>
  <c r="L127" i="29"/>
  <c r="L3" i="29"/>
  <c r="M126" i="28"/>
  <c r="N126" i="28" s="1"/>
  <c r="H132" i="28"/>
  <c r="L131" i="28" s="1"/>
  <c r="H4" i="28"/>
  <c r="L3" i="28"/>
  <c r="H67" i="28"/>
  <c r="L66" i="28"/>
  <c r="H35" i="28"/>
  <c r="L33" i="28"/>
  <c r="L129" i="28"/>
  <c r="L130" i="28"/>
  <c r="L64" i="28"/>
  <c r="L65" i="28"/>
  <c r="L127" i="28"/>
  <c r="M126" i="27"/>
  <c r="N126" i="27" s="1"/>
  <c r="M127" i="27"/>
  <c r="N127" i="27" s="1"/>
  <c r="L128" i="27"/>
  <c r="H130" i="27"/>
  <c r="H35" i="27"/>
  <c r="H97" i="27"/>
  <c r="H4" i="27"/>
  <c r="H66" i="27"/>
  <c r="L64" i="27" s="1"/>
  <c r="H99" i="26"/>
  <c r="L98" i="26" s="1"/>
  <c r="H35" i="26"/>
  <c r="L34" i="26"/>
  <c r="L97" i="26"/>
  <c r="H6" i="26"/>
  <c r="L5" i="26" s="1"/>
  <c r="H66" i="26"/>
  <c r="L65" i="26"/>
  <c r="H128" i="26"/>
  <c r="L126" i="26"/>
  <c r="L4" i="26"/>
  <c r="L96" i="26"/>
  <c r="L95" i="26"/>
  <c r="L2" i="26"/>
  <c r="L3" i="26"/>
  <c r="M126" i="25"/>
  <c r="N126" i="25" s="1"/>
  <c r="H69" i="25"/>
  <c r="L68" i="25" s="1"/>
  <c r="L129" i="25"/>
  <c r="H98" i="25"/>
  <c r="L97" i="25" s="1"/>
  <c r="L95" i="25"/>
  <c r="L3" i="25"/>
  <c r="H5" i="25"/>
  <c r="L66" i="25"/>
  <c r="H131" i="25"/>
  <c r="L67" i="25"/>
  <c r="H35" i="25"/>
  <c r="L64" i="25"/>
  <c r="L2" i="25"/>
  <c r="L65" i="25"/>
  <c r="L127" i="25"/>
  <c r="M2" i="24"/>
  <c r="N2" i="24" s="1"/>
  <c r="H132" i="24"/>
  <c r="H66" i="24"/>
  <c r="L64" i="24" s="1"/>
  <c r="L130" i="24"/>
  <c r="L95" i="24"/>
  <c r="H98" i="24"/>
  <c r="L97" i="24"/>
  <c r="H5" i="24"/>
  <c r="L4" i="24" s="1"/>
  <c r="L129" i="24"/>
  <c r="H35" i="24"/>
  <c r="L34" i="24"/>
  <c r="L127" i="24"/>
  <c r="L3" i="24"/>
  <c r="H98" i="23"/>
  <c r="L95" i="23"/>
  <c r="L97" i="23"/>
  <c r="H35" i="23"/>
  <c r="L126" i="23"/>
  <c r="H129" i="23"/>
  <c r="L128" i="23" s="1"/>
  <c r="L2" i="23"/>
  <c r="H66" i="23"/>
  <c r="L65" i="23"/>
  <c r="H5" i="23"/>
  <c r="L127" i="23"/>
  <c r="L3" i="23"/>
  <c r="H5" i="22"/>
  <c r="L2" i="22"/>
  <c r="L4" i="22"/>
  <c r="L3" i="22"/>
  <c r="H97" i="22"/>
  <c r="H35" i="22"/>
  <c r="L34" i="22"/>
  <c r="H128" i="22"/>
  <c r="L126" i="22"/>
  <c r="M64" i="21"/>
  <c r="N64" i="21" s="1"/>
  <c r="L2" i="21"/>
  <c r="H5" i="21"/>
  <c r="L4" i="21"/>
  <c r="H36" i="21"/>
  <c r="L35" i="21" s="1"/>
  <c r="L34" i="21"/>
  <c r="L3" i="21"/>
  <c r="L33" i="21"/>
  <c r="L128" i="21"/>
  <c r="H67" i="21"/>
  <c r="M33" i="9"/>
  <c r="M34" i="9"/>
  <c r="M35" i="9"/>
  <c r="H98" i="9"/>
  <c r="H99" i="9" s="1"/>
  <c r="H100" i="9" s="1"/>
  <c r="L95" i="9"/>
  <c r="H4" i="1"/>
  <c r="H5" i="1" s="1"/>
  <c r="H6" i="1" s="1"/>
  <c r="M95" i="4"/>
  <c r="M126" i="4"/>
  <c r="H66" i="4"/>
  <c r="M64" i="3"/>
  <c r="M33" i="3"/>
  <c r="M2" i="3"/>
  <c r="H128" i="9"/>
  <c r="L127" i="9" s="1"/>
  <c r="H66" i="9"/>
  <c r="H4" i="9"/>
  <c r="L3" i="9" s="1"/>
  <c r="L64" i="9"/>
  <c r="L96" i="9"/>
  <c r="L36" i="9"/>
  <c r="H38" i="9"/>
  <c r="H4" i="8"/>
  <c r="L3" i="8" s="1"/>
  <c r="H35" i="8"/>
  <c r="L34" i="8"/>
  <c r="L33" i="8"/>
  <c r="H129" i="8"/>
  <c r="L128" i="8"/>
  <c r="H97" i="8"/>
  <c r="L96" i="8" s="1"/>
  <c r="L126" i="8"/>
  <c r="L127" i="8"/>
  <c r="H66" i="8"/>
  <c r="L95" i="8"/>
  <c r="H100" i="4"/>
  <c r="H35" i="4"/>
  <c r="L34" i="4" s="1"/>
  <c r="H4" i="4"/>
  <c r="L3" i="4" s="1"/>
  <c r="L98" i="4"/>
  <c r="L127" i="4"/>
  <c r="L97" i="4"/>
  <c r="H129" i="4"/>
  <c r="L128" i="4"/>
  <c r="L96" i="4"/>
  <c r="H38" i="3"/>
  <c r="L37" i="3"/>
  <c r="L36" i="3"/>
  <c r="H97" i="3"/>
  <c r="L95" i="3"/>
  <c r="H5" i="3"/>
  <c r="L96" i="3"/>
  <c r="H68" i="3"/>
  <c r="L3" i="3"/>
  <c r="H129" i="3"/>
  <c r="L127" i="3"/>
  <c r="L34" i="3"/>
  <c r="L66" i="3"/>
  <c r="L126" i="3"/>
  <c r="L35" i="3"/>
  <c r="L65" i="3"/>
  <c r="H35" i="2"/>
  <c r="K34" i="2"/>
  <c r="K33" i="2"/>
  <c r="H4" i="2"/>
  <c r="K66" i="2"/>
  <c r="H68" i="2"/>
  <c r="H97" i="2"/>
  <c r="K96" i="2" s="1"/>
  <c r="H128" i="2"/>
  <c r="K64" i="2"/>
  <c r="K65" i="2"/>
  <c r="H128" i="1"/>
  <c r="K127" i="1" s="1"/>
  <c r="H97" i="1"/>
  <c r="K95" i="1"/>
  <c r="K96" i="1"/>
  <c r="H66" i="1"/>
  <c r="H36" i="1"/>
  <c r="K34" i="1"/>
  <c r="K33" i="1"/>
  <c r="M65" i="34" a="1"/>
  <c r="M4" i="22" a="1"/>
  <c r="M129" i="24" a="1"/>
  <c r="M96" i="3" a="1"/>
  <c r="M64" i="28" a="1"/>
  <c r="M98" i="4" a="1"/>
  <c r="M4" i="32" a="1"/>
  <c r="M95" i="9" a="1"/>
  <c r="M131" i="30" a="1"/>
  <c r="O18" i="20" a="1"/>
  <c r="M130" i="24" a="1"/>
  <c r="M129" i="34" a="1"/>
  <c r="M67" i="25" a="1"/>
  <c r="M128" i="33" a="1"/>
  <c r="M35" i="3" a="1"/>
  <c r="M2" i="21" a="1"/>
  <c r="M3" i="4" a="1"/>
  <c r="M3" i="25" a="1"/>
  <c r="O22" i="20" a="1"/>
  <c r="M36" i="3" a="1"/>
  <c r="M97" i="4" a="1"/>
  <c r="M96" i="8" a="1"/>
  <c r="M33" i="34" a="1"/>
  <c r="M95" i="26" a="1"/>
  <c r="M98" i="33" a="1"/>
  <c r="M66" i="34" a="1"/>
  <c r="M131" i="28" a="1"/>
  <c r="M96" i="24" a="1"/>
  <c r="L33" i="2" a="1"/>
  <c r="M129" i="28" a="1"/>
  <c r="M64" i="9" a="1"/>
  <c r="M6" i="29" a="1"/>
  <c r="M126" i="3" a="1"/>
  <c r="M5" i="30" a="1"/>
  <c r="M96" i="9" a="1"/>
  <c r="M4" i="21" a="1"/>
  <c r="M129" i="33" a="1"/>
  <c r="L64" i="2" a="1"/>
  <c r="M68" i="25" a="1"/>
  <c r="O14" i="20" a="1"/>
  <c r="M64" i="25" a="1"/>
  <c r="M130" i="28" a="1"/>
  <c r="M127" i="21" a="1"/>
  <c r="M98" i="26" a="1"/>
  <c r="M65" i="25" a="1"/>
  <c r="M66" i="25" a="1"/>
  <c r="M65" i="23" a="1"/>
  <c r="M2" i="23" a="1"/>
  <c r="M65" i="28" a="1"/>
  <c r="M95" i="3" a="1"/>
  <c r="M36" i="9" a="1"/>
  <c r="M34" i="22" a="1"/>
  <c r="M96" i="30" a="1"/>
  <c r="M97" i="33" a="1"/>
  <c r="M96" i="33" a="1"/>
  <c r="M126" i="26" a="1"/>
  <c r="M65" i="33" a="1"/>
  <c r="M96" i="23" a="1"/>
  <c r="M97" i="23" a="1"/>
  <c r="M34" i="30" a="1"/>
  <c r="M3" i="24" a="1"/>
  <c r="M33" i="8" a="1"/>
  <c r="M127" i="4" a="1"/>
  <c r="M37" i="3" a="1"/>
  <c r="M131" i="34" a="1"/>
  <c r="M126" i="22" a="1"/>
  <c r="M4" i="26" a="1"/>
  <c r="M96" i="32" a="1"/>
  <c r="M127" i="24" a="1"/>
  <c r="M3" i="30" a="1"/>
  <c r="M3" i="31" a="1"/>
  <c r="M67" i="33" a="1"/>
  <c r="M97" i="29" a="1"/>
  <c r="M130" i="30" a="1"/>
  <c r="M127" i="34" a="1"/>
  <c r="M127" i="9" a="1"/>
  <c r="M2" i="31" a="1"/>
  <c r="M96" i="25" a="1"/>
  <c r="M64" i="24" a="1"/>
  <c r="O15" i="20" a="1"/>
  <c r="M5" i="29" a="1"/>
  <c r="M34" i="4" a="1"/>
  <c r="M95" i="23" a="1"/>
  <c r="O16" i="20" a="1"/>
  <c r="M95" i="30" a="1"/>
  <c r="M65" i="31" a="1"/>
  <c r="M128" i="27" a="1"/>
  <c r="L34" i="2" a="1"/>
  <c r="M96" i="29" a="1"/>
  <c r="M66" i="31" a="1"/>
  <c r="M5" i="26" a="1"/>
  <c r="M129" i="29" a="1"/>
  <c r="M127" i="32" a="1"/>
  <c r="L96" i="2" a="1"/>
  <c r="M3" i="26" a="1"/>
  <c r="M64" i="33" a="1"/>
  <c r="M33" i="28" a="1"/>
  <c r="O19" i="20" a="1"/>
  <c r="M128" i="8" a="1"/>
  <c r="M4" i="29" a="1"/>
  <c r="M127" i="8" a="1"/>
  <c r="O21" i="20" a="1"/>
  <c r="M3" i="29" a="1"/>
  <c r="M128" i="32" a="1"/>
  <c r="M66" i="33" a="1"/>
  <c r="M127" i="23" a="1"/>
  <c r="M128" i="28" a="1"/>
  <c r="M127" i="30" a="1"/>
  <c r="M127" i="29" a="1"/>
  <c r="M2" i="25" a="1"/>
  <c r="M64" i="31" a="1"/>
  <c r="M3" i="22" a="1"/>
  <c r="O20" i="20" a="1"/>
  <c r="M34" i="8" a="1"/>
  <c r="M128" i="21" a="1"/>
  <c r="M126" i="21" a="1"/>
  <c r="M127" i="25" a="1"/>
  <c r="L33" i="1" a="1"/>
  <c r="M126" i="23" a="1"/>
  <c r="M6" i="30" a="1"/>
  <c r="M64" i="22" a="1"/>
  <c r="M3" i="32" a="1"/>
  <c r="M128" i="23" a="1"/>
  <c r="L95" i="1" a="1"/>
  <c r="M35" i="34" a="1"/>
  <c r="L127" i="1" a="1"/>
  <c r="L34" i="1" a="1"/>
  <c r="M129" i="30" a="1"/>
  <c r="M2" i="22" a="1"/>
  <c r="M34" i="3" a="1"/>
  <c r="M65" i="21" a="1"/>
  <c r="M95" i="33" a="1"/>
  <c r="M34" i="21" a="1"/>
  <c r="M126" i="32" a="1"/>
  <c r="M64" i="34" a="1"/>
  <c r="M4" i="30" a="1"/>
  <c r="M95" i="24" a="1"/>
  <c r="M34" i="34" a="1"/>
  <c r="M65" i="30" a="1"/>
  <c r="L65" i="2" a="1"/>
  <c r="M129" i="31" a="1"/>
  <c r="M128" i="4" a="1"/>
  <c r="L96" i="1" a="1"/>
  <c r="M97" i="26" a="1"/>
  <c r="M95" i="8" a="1"/>
  <c r="M3" i="3" a="1"/>
  <c r="M65" i="26" a="1"/>
  <c r="M129" i="25" a="1"/>
  <c r="M3" i="33" a="1"/>
  <c r="M2" i="29" a="1"/>
  <c r="L66" i="2" a="1"/>
  <c r="M3" i="28" a="1"/>
  <c r="M34" i="24" a="1"/>
  <c r="M64" i="29" a="1"/>
  <c r="M97" i="32" a="1"/>
  <c r="M126" i="8" a="1"/>
  <c r="M4" i="24" a="1"/>
  <c r="M128" i="31" a="1"/>
  <c r="M64" i="27" a="1"/>
  <c r="M96" i="4" a="1"/>
  <c r="M66" i="28" a="1"/>
  <c r="M95" i="32" a="1"/>
  <c r="M130" i="34" a="1"/>
  <c r="M34" i="26" a="1"/>
  <c r="M95" i="29" a="1"/>
  <c r="M3" i="21" a="1"/>
  <c r="M64" i="30" a="1"/>
  <c r="M97" i="25" a="1"/>
  <c r="M96" i="26" a="1"/>
  <c r="M2" i="26" a="1"/>
  <c r="M65" i="22" a="1"/>
  <c r="M3" i="8" a="1"/>
  <c r="M66" i="3" a="1"/>
  <c r="M97" i="24" a="1"/>
  <c r="M3" i="9" a="1"/>
  <c r="M127" i="28" a="1"/>
  <c r="M3" i="23" a="1"/>
  <c r="M128" i="25" a="1"/>
  <c r="M65" i="3" a="1"/>
  <c r="M66" i="30" a="1"/>
  <c r="M2" i="32" a="1"/>
  <c r="M3" i="34" a="1"/>
  <c r="M95" i="25" a="1"/>
  <c r="M35" i="21" a="1"/>
  <c r="M126" i="24" a="1"/>
  <c r="M127" i="31" a="1"/>
  <c r="M127" i="3" a="1"/>
  <c r="M33" i="21" a="1"/>
  <c r="G23" i="20" a="1"/>
  <c r="O17" i="20" a="1"/>
  <c r="G14" i="20" a="1"/>
  <c r="G15" i="20" a="1"/>
  <c r="G16" i="20" a="1"/>
  <c r="G18" i="20" a="1"/>
  <c r="G22" i="20" a="1"/>
  <c r="G21" i="20" a="1"/>
  <c r="G20" i="20" a="1"/>
  <c r="G19" i="20" a="1"/>
  <c r="G23" i="20" l="1"/>
  <c r="O14" i="20"/>
  <c r="G22" i="20"/>
  <c r="G21" i="20"/>
  <c r="G20" i="20"/>
  <c r="G19" i="20"/>
  <c r="G15" i="20"/>
  <c r="G14" i="20"/>
  <c r="M3" i="34"/>
  <c r="N3" i="34" s="1"/>
  <c r="H98" i="34"/>
  <c r="L95" i="34"/>
  <c r="L96" i="34"/>
  <c r="M65" i="33"/>
  <c r="N65" i="33" s="1"/>
  <c r="M126" i="32"/>
  <c r="N126" i="32" s="1"/>
  <c r="C126" i="32" s="1"/>
  <c r="D126" i="32" s="1"/>
  <c r="M96" i="32"/>
  <c r="N96" i="32" s="1"/>
  <c r="M95" i="32"/>
  <c r="N95" i="32" s="1"/>
  <c r="M128" i="31"/>
  <c r="N128" i="31" s="1"/>
  <c r="H98" i="31"/>
  <c r="L95" i="31"/>
  <c r="L96" i="31"/>
  <c r="M96" i="30"/>
  <c r="N96" i="30" s="1"/>
  <c r="M5" i="30"/>
  <c r="N5" i="30" s="1"/>
  <c r="M2" i="29"/>
  <c r="N2" i="29" s="1"/>
  <c r="M5" i="29"/>
  <c r="N5" i="29" s="1"/>
  <c r="M128" i="28"/>
  <c r="N128" i="28" s="1"/>
  <c r="H98" i="28"/>
  <c r="L95" i="28"/>
  <c r="L96" i="28"/>
  <c r="M2" i="25"/>
  <c r="N2" i="25" s="1"/>
  <c r="M96" i="25"/>
  <c r="N96" i="25" s="1"/>
  <c r="M128" i="25"/>
  <c r="N128" i="25" s="1"/>
  <c r="M96" i="24"/>
  <c r="N96" i="24" s="1"/>
  <c r="M126" i="24"/>
  <c r="N126" i="24" s="1"/>
  <c r="C126" i="24" s="1"/>
  <c r="D126" i="24" s="1"/>
  <c r="L128" i="24"/>
  <c r="M96" i="23"/>
  <c r="N96" i="23" s="1"/>
  <c r="M2" i="23"/>
  <c r="N2" i="23" s="1"/>
  <c r="M64" i="22"/>
  <c r="N64" i="22" s="1"/>
  <c r="M65" i="22"/>
  <c r="N65" i="22" s="1"/>
  <c r="H68" i="22"/>
  <c r="H69" i="22" s="1"/>
  <c r="L68" i="22" s="1"/>
  <c r="L67" i="22"/>
  <c r="L66" i="22"/>
  <c r="M65" i="21"/>
  <c r="N65" i="21" s="1"/>
  <c r="M126" i="21"/>
  <c r="N126" i="21" s="1"/>
  <c r="M127" i="21"/>
  <c r="N127" i="21" s="1"/>
  <c r="L97" i="21"/>
  <c r="L95" i="21"/>
  <c r="H98" i="21"/>
  <c r="L96" i="21"/>
  <c r="M96" i="8"/>
  <c r="N96" i="8" s="1"/>
  <c r="M3" i="8"/>
  <c r="N3" i="8" s="1"/>
  <c r="M126" i="8"/>
  <c r="N126" i="8" s="1"/>
  <c r="M95" i="8"/>
  <c r="N95" i="8" s="1"/>
  <c r="M127" i="8"/>
  <c r="N127" i="8" s="1"/>
  <c r="M128" i="8"/>
  <c r="N128" i="8" s="1"/>
  <c r="M33" i="8"/>
  <c r="N33" i="8" s="1"/>
  <c r="M34" i="8"/>
  <c r="N34" i="8" s="1"/>
  <c r="M127" i="9"/>
  <c r="N127" i="9" s="1"/>
  <c r="M3" i="9"/>
  <c r="N3" i="9" s="1"/>
  <c r="M36" i="9"/>
  <c r="N36" i="9" s="1"/>
  <c r="M64" i="9"/>
  <c r="N64" i="9" s="1"/>
  <c r="M95" i="9"/>
  <c r="N95" i="9" s="1"/>
  <c r="C95" i="9" s="1"/>
  <c r="D95" i="9" s="1"/>
  <c r="M96" i="9"/>
  <c r="N96" i="9" s="1"/>
  <c r="L98" i="9"/>
  <c r="M3" i="4"/>
  <c r="M97" i="4"/>
  <c r="M96" i="4"/>
  <c r="M128" i="4"/>
  <c r="N128" i="4" s="1"/>
  <c r="M127" i="4"/>
  <c r="N127" i="4" s="1"/>
  <c r="M98" i="4"/>
  <c r="N98" i="4" s="1"/>
  <c r="M34" i="4"/>
  <c r="N34" i="4" s="1"/>
  <c r="L33" i="4"/>
  <c r="M34" i="3"/>
  <c r="N34" i="3" s="1"/>
  <c r="M127" i="3"/>
  <c r="N127" i="3" s="1"/>
  <c r="M65" i="3"/>
  <c r="N65" i="3" s="1"/>
  <c r="M126" i="3"/>
  <c r="N126" i="3" s="1"/>
  <c r="M96" i="3"/>
  <c r="N96" i="3" s="1"/>
  <c r="M66" i="3"/>
  <c r="N66" i="3" s="1"/>
  <c r="M37" i="3"/>
  <c r="N37" i="3" s="1"/>
  <c r="M95" i="3"/>
  <c r="N95" i="3" s="1"/>
  <c r="M35" i="3"/>
  <c r="N35" i="3" s="1"/>
  <c r="M36" i="3"/>
  <c r="L66" i="2"/>
  <c r="M66" i="2" s="1"/>
  <c r="L34" i="2"/>
  <c r="L33" i="2"/>
  <c r="L65" i="2"/>
  <c r="M65" i="2" s="1"/>
  <c r="L96" i="2"/>
  <c r="L64" i="2"/>
  <c r="M64" i="2" s="1"/>
  <c r="K4" i="1"/>
  <c r="O22" i="20"/>
  <c r="O17" i="20"/>
  <c r="O15" i="20"/>
  <c r="O19" i="20"/>
  <c r="O18" i="20"/>
  <c r="O21" i="20"/>
  <c r="O16" i="20"/>
  <c r="O20" i="20"/>
  <c r="G18" i="20"/>
  <c r="G16" i="20"/>
  <c r="M130" i="34"/>
  <c r="N130" i="34" s="1"/>
  <c r="M34" i="34"/>
  <c r="N34" i="34" s="1"/>
  <c r="M64" i="34"/>
  <c r="N64" i="34" s="1"/>
  <c r="M66" i="34"/>
  <c r="N66" i="34" s="1"/>
  <c r="M129" i="34"/>
  <c r="N129" i="34" s="1"/>
  <c r="M33" i="34"/>
  <c r="N33" i="34" s="1"/>
  <c r="M131" i="34"/>
  <c r="N131" i="34" s="1"/>
  <c r="M35" i="34"/>
  <c r="N35" i="34" s="1"/>
  <c r="M127" i="34"/>
  <c r="N127" i="34" s="1"/>
  <c r="C128" i="34" s="1"/>
  <c r="D128" i="34" s="1"/>
  <c r="M65" i="34"/>
  <c r="N65" i="34" s="1"/>
  <c r="H5" i="34"/>
  <c r="L2" i="34"/>
  <c r="H68" i="34"/>
  <c r="H133" i="34"/>
  <c r="L132" i="34"/>
  <c r="H37" i="34"/>
  <c r="C126" i="34"/>
  <c r="D126" i="34" s="1"/>
  <c r="M95" i="33"/>
  <c r="N95" i="33" s="1"/>
  <c r="M64" i="33"/>
  <c r="N64" i="33" s="1"/>
  <c r="M97" i="33"/>
  <c r="N97" i="33" s="1"/>
  <c r="M129" i="33"/>
  <c r="N129" i="33" s="1"/>
  <c r="M98" i="33"/>
  <c r="N98" i="33" s="1"/>
  <c r="M3" i="33"/>
  <c r="N3" i="33" s="1"/>
  <c r="M128" i="33"/>
  <c r="N128" i="33" s="1"/>
  <c r="M66" i="33"/>
  <c r="N66" i="33" s="1"/>
  <c r="M96" i="33"/>
  <c r="N96" i="33" s="1"/>
  <c r="M67" i="33"/>
  <c r="N67" i="33" s="1"/>
  <c r="H100" i="33"/>
  <c r="H5" i="33"/>
  <c r="L2" i="33"/>
  <c r="H69" i="33"/>
  <c r="L68" i="33"/>
  <c r="H36" i="33"/>
  <c r="L35" i="33"/>
  <c r="L34" i="33"/>
  <c r="L33" i="33"/>
  <c r="H132" i="33"/>
  <c r="L131" i="33" s="1"/>
  <c r="L130" i="33"/>
  <c r="C127" i="33"/>
  <c r="D127" i="33" s="1"/>
  <c r="C126" i="33"/>
  <c r="D126" i="33" s="1"/>
  <c r="M3" i="32"/>
  <c r="N3" i="32" s="1"/>
  <c r="M2" i="32"/>
  <c r="N2" i="32" s="1"/>
  <c r="M128" i="32"/>
  <c r="N128" i="32" s="1"/>
  <c r="M127" i="32"/>
  <c r="N127" i="32" s="1"/>
  <c r="M4" i="32"/>
  <c r="N4" i="32" s="1"/>
  <c r="M97" i="32"/>
  <c r="N97" i="32" s="1"/>
  <c r="H67" i="32"/>
  <c r="L66" i="32"/>
  <c r="L64" i="32"/>
  <c r="H36" i="32"/>
  <c r="L35" i="32" s="1"/>
  <c r="L33" i="32"/>
  <c r="H99" i="32"/>
  <c r="L98" i="32"/>
  <c r="H6" i="32"/>
  <c r="L5" i="32"/>
  <c r="H130" i="32"/>
  <c r="L129" i="32"/>
  <c r="L65" i="32"/>
  <c r="L34" i="32"/>
  <c r="C96" i="32"/>
  <c r="D96" i="32" s="1"/>
  <c r="C95" i="32"/>
  <c r="D95" i="32" s="1"/>
  <c r="M66" i="31"/>
  <c r="N66" i="31" s="1"/>
  <c r="M64" i="31"/>
  <c r="N64" i="31" s="1"/>
  <c r="M3" i="31"/>
  <c r="N3" i="31" s="1"/>
  <c r="M129" i="31"/>
  <c r="N129" i="31" s="1"/>
  <c r="M65" i="31"/>
  <c r="N65" i="31" s="1"/>
  <c r="M2" i="31"/>
  <c r="N2" i="31" s="1"/>
  <c r="M127" i="31"/>
  <c r="N127" i="31" s="1"/>
  <c r="H132" i="31"/>
  <c r="L131" i="31"/>
  <c r="H36" i="31"/>
  <c r="L35" i="31" s="1"/>
  <c r="L33" i="31"/>
  <c r="H5" i="31"/>
  <c r="L130" i="31"/>
  <c r="H68" i="31"/>
  <c r="L67" i="31" s="1"/>
  <c r="L34" i="31"/>
  <c r="C126" i="31"/>
  <c r="D126" i="31" s="1"/>
  <c r="M95" i="30"/>
  <c r="N95" i="30" s="1"/>
  <c r="M3" i="30"/>
  <c r="N3" i="30" s="1"/>
  <c r="C3" i="30" s="1"/>
  <c r="D3" i="30" s="1"/>
  <c r="M129" i="30"/>
  <c r="N129" i="30" s="1"/>
  <c r="C129" i="30" s="1"/>
  <c r="D129" i="30" s="1"/>
  <c r="M130" i="30"/>
  <c r="N130" i="30" s="1"/>
  <c r="M34" i="30"/>
  <c r="N34" i="30" s="1"/>
  <c r="M127" i="30"/>
  <c r="N127" i="30" s="1"/>
  <c r="C128" i="30" s="1"/>
  <c r="D128" i="30" s="1"/>
  <c r="M65" i="30"/>
  <c r="N65" i="30" s="1"/>
  <c r="M64" i="30"/>
  <c r="N64" i="30" s="1"/>
  <c r="M4" i="30"/>
  <c r="N4" i="30" s="1"/>
  <c r="M6" i="30"/>
  <c r="N6" i="30" s="1"/>
  <c r="M131" i="30"/>
  <c r="N131" i="30" s="1"/>
  <c r="M66" i="30"/>
  <c r="N66" i="30" s="1"/>
  <c r="H133" i="30"/>
  <c r="L132" i="30"/>
  <c r="C126" i="30"/>
  <c r="D126" i="30" s="1"/>
  <c r="H99" i="30"/>
  <c r="L98" i="30"/>
  <c r="H9" i="30"/>
  <c r="L8" i="30"/>
  <c r="L7" i="30"/>
  <c r="L97" i="30"/>
  <c r="H68" i="30"/>
  <c r="H36" i="30"/>
  <c r="L35" i="30"/>
  <c r="C2" i="30"/>
  <c r="D2" i="30" s="1"/>
  <c r="L33" i="30"/>
  <c r="M129" i="29"/>
  <c r="N129" i="29" s="1"/>
  <c r="C129" i="29" s="1"/>
  <c r="D129" i="29" s="1"/>
  <c r="M97" i="29"/>
  <c r="N97" i="29" s="1"/>
  <c r="M95" i="29"/>
  <c r="N95" i="29" s="1"/>
  <c r="M96" i="29"/>
  <c r="N96" i="29" s="1"/>
  <c r="M4" i="29"/>
  <c r="N4" i="29" s="1"/>
  <c r="C5" i="29" s="1"/>
  <c r="D5" i="29" s="1"/>
  <c r="M6" i="29"/>
  <c r="N6" i="29" s="1"/>
  <c r="M64" i="29"/>
  <c r="N64" i="29" s="1"/>
  <c r="M3" i="29"/>
  <c r="N3" i="29" s="1"/>
  <c r="M127" i="29"/>
  <c r="N127" i="29" s="1"/>
  <c r="C128" i="29" s="1"/>
  <c r="D128" i="29" s="1"/>
  <c r="H9" i="29"/>
  <c r="L8" i="29" s="1"/>
  <c r="H36" i="29"/>
  <c r="L35" i="29"/>
  <c r="L34" i="29"/>
  <c r="H67" i="29"/>
  <c r="L66" i="29"/>
  <c r="L33" i="29"/>
  <c r="H131" i="29"/>
  <c r="L130" i="29" s="1"/>
  <c r="H99" i="29"/>
  <c r="L65" i="29"/>
  <c r="L7" i="29"/>
  <c r="C2" i="29"/>
  <c r="D2" i="29" s="1"/>
  <c r="C126" i="29"/>
  <c r="D126" i="29" s="1"/>
  <c r="M65" i="28"/>
  <c r="N65" i="28" s="1"/>
  <c r="M64" i="28"/>
  <c r="N64" i="28" s="1"/>
  <c r="M130" i="28"/>
  <c r="N130" i="28" s="1"/>
  <c r="M129" i="28"/>
  <c r="N129" i="28" s="1"/>
  <c r="C130" i="28" s="1"/>
  <c r="D130" i="28" s="1"/>
  <c r="M33" i="28"/>
  <c r="N33" i="28" s="1"/>
  <c r="M66" i="28"/>
  <c r="N66" i="28" s="1"/>
  <c r="M3" i="28"/>
  <c r="N3" i="28" s="1"/>
  <c r="M131" i="28"/>
  <c r="N131" i="28" s="1"/>
  <c r="M127" i="28"/>
  <c r="N127" i="28" s="1"/>
  <c r="C128" i="28" s="1"/>
  <c r="D128" i="28" s="1"/>
  <c r="H36" i="28"/>
  <c r="L35" i="28"/>
  <c r="H68" i="28"/>
  <c r="H5" i="28"/>
  <c r="L2" i="28"/>
  <c r="L34" i="28"/>
  <c r="C126" i="28"/>
  <c r="D126" i="28" s="1"/>
  <c r="H133" i="28"/>
  <c r="L132" i="28"/>
  <c r="M64" i="27"/>
  <c r="N64" i="27" s="1"/>
  <c r="M128" i="27"/>
  <c r="N128" i="27" s="1"/>
  <c r="L65" i="27"/>
  <c r="H5" i="27"/>
  <c r="L4" i="27"/>
  <c r="L2" i="27"/>
  <c r="H98" i="27"/>
  <c r="L97" i="27" s="1"/>
  <c r="L96" i="27"/>
  <c r="H36" i="27"/>
  <c r="L35" i="27"/>
  <c r="L34" i="27"/>
  <c r="L33" i="27"/>
  <c r="H67" i="27"/>
  <c r="L3" i="27"/>
  <c r="H131" i="27"/>
  <c r="L95" i="27"/>
  <c r="L129" i="27"/>
  <c r="C127" i="27"/>
  <c r="D127" i="27" s="1"/>
  <c r="C126" i="27"/>
  <c r="D126" i="27" s="1"/>
  <c r="M5" i="26"/>
  <c r="N5" i="26" s="1"/>
  <c r="M98" i="26"/>
  <c r="N98" i="26" s="1"/>
  <c r="M95" i="26"/>
  <c r="N95" i="26" s="1"/>
  <c r="M96" i="26"/>
  <c r="N96" i="26" s="1"/>
  <c r="M4" i="26"/>
  <c r="N4" i="26" s="1"/>
  <c r="M97" i="26"/>
  <c r="N97" i="26" s="1"/>
  <c r="M126" i="26"/>
  <c r="N126" i="26" s="1"/>
  <c r="M34" i="26"/>
  <c r="N34" i="26" s="1"/>
  <c r="M2" i="26"/>
  <c r="N2" i="26" s="1"/>
  <c r="M3" i="26"/>
  <c r="N3" i="26" s="1"/>
  <c r="M65" i="26"/>
  <c r="N65" i="26" s="1"/>
  <c r="H67" i="26"/>
  <c r="L66" i="26"/>
  <c r="L64" i="26"/>
  <c r="H36" i="26"/>
  <c r="L35" i="26"/>
  <c r="L33" i="26"/>
  <c r="H129" i="26"/>
  <c r="L128" i="26"/>
  <c r="H7" i="26"/>
  <c r="L6" i="26" s="1"/>
  <c r="H100" i="26"/>
  <c r="L99" i="26" s="1"/>
  <c r="L127" i="26"/>
  <c r="M64" i="25"/>
  <c r="N64" i="25" s="1"/>
  <c r="M66" i="25"/>
  <c r="N66" i="25" s="1"/>
  <c r="M95" i="25"/>
  <c r="N95" i="25" s="1"/>
  <c r="M129" i="25"/>
  <c r="N129" i="25" s="1"/>
  <c r="M68" i="25"/>
  <c r="N68" i="25" s="1"/>
  <c r="M67" i="25"/>
  <c r="N67" i="25" s="1"/>
  <c r="M3" i="25"/>
  <c r="N3" i="25" s="1"/>
  <c r="M97" i="25"/>
  <c r="N97" i="25" s="1"/>
  <c r="M127" i="25"/>
  <c r="N127" i="25" s="1"/>
  <c r="C128" i="25" s="1"/>
  <c r="D128" i="25" s="1"/>
  <c r="M65" i="25"/>
  <c r="N65" i="25" s="1"/>
  <c r="H36" i="25"/>
  <c r="L35" i="25"/>
  <c r="H132" i="25"/>
  <c r="L131" i="25"/>
  <c r="H6" i="25"/>
  <c r="L5" i="25"/>
  <c r="L130" i="25"/>
  <c r="H99" i="25"/>
  <c r="L98" i="25"/>
  <c r="L4" i="25"/>
  <c r="L34" i="25"/>
  <c r="H70" i="25"/>
  <c r="L69" i="25" s="1"/>
  <c r="L33" i="25"/>
  <c r="C126" i="25"/>
  <c r="D126" i="25" s="1"/>
  <c r="M64" i="24"/>
  <c r="N64" i="24" s="1"/>
  <c r="M34" i="24"/>
  <c r="N34" i="24" s="1"/>
  <c r="M129" i="24"/>
  <c r="N129" i="24" s="1"/>
  <c r="M97" i="24"/>
  <c r="N97" i="24" s="1"/>
  <c r="M95" i="24"/>
  <c r="N95" i="24" s="1"/>
  <c r="M130" i="24"/>
  <c r="N130" i="24" s="1"/>
  <c r="M127" i="24"/>
  <c r="N127" i="24" s="1"/>
  <c r="M4" i="24"/>
  <c r="N4" i="24" s="1"/>
  <c r="M3" i="24"/>
  <c r="N3" i="24" s="1"/>
  <c r="H36" i="24"/>
  <c r="L35" i="24"/>
  <c r="L33" i="24"/>
  <c r="H6" i="24"/>
  <c r="L5" i="24"/>
  <c r="H99" i="24"/>
  <c r="L98" i="24"/>
  <c r="H67" i="24"/>
  <c r="H133" i="24"/>
  <c r="L131" i="24"/>
  <c r="L65" i="24"/>
  <c r="C2" i="24"/>
  <c r="D2" i="24" s="1"/>
  <c r="M128" i="23"/>
  <c r="N128" i="23" s="1"/>
  <c r="M3" i="23"/>
  <c r="N3" i="23" s="1"/>
  <c r="M127" i="23"/>
  <c r="N127" i="23" s="1"/>
  <c r="M65" i="23"/>
  <c r="N65" i="23" s="1"/>
  <c r="M126" i="23"/>
  <c r="N126" i="23" s="1"/>
  <c r="M97" i="23"/>
  <c r="N97" i="23" s="1"/>
  <c r="M95" i="23"/>
  <c r="N95" i="23" s="1"/>
  <c r="H6" i="23"/>
  <c r="L5" i="23"/>
  <c r="H67" i="23"/>
  <c r="L66" i="23"/>
  <c r="L64" i="23"/>
  <c r="H130" i="23"/>
  <c r="H36" i="23"/>
  <c r="L35" i="23"/>
  <c r="L33" i="23"/>
  <c r="H99" i="23"/>
  <c r="L98" i="23"/>
  <c r="L4" i="23"/>
  <c r="L34" i="23"/>
  <c r="M2" i="22"/>
  <c r="N2" i="22" s="1"/>
  <c r="M126" i="22"/>
  <c r="N126" i="22" s="1"/>
  <c r="M3" i="22"/>
  <c r="N3" i="22" s="1"/>
  <c r="M4" i="22"/>
  <c r="N4" i="22" s="1"/>
  <c r="M34" i="22"/>
  <c r="N34" i="22" s="1"/>
  <c r="H129" i="22"/>
  <c r="L127" i="22"/>
  <c r="L128" i="22"/>
  <c r="H36" i="22"/>
  <c r="L35" i="22"/>
  <c r="L33" i="22"/>
  <c r="H98" i="22"/>
  <c r="L95" i="22"/>
  <c r="L96" i="22"/>
  <c r="H6" i="22"/>
  <c r="L5" i="22"/>
  <c r="H70" i="22"/>
  <c r="L69" i="22"/>
  <c r="M3" i="21"/>
  <c r="N3" i="21" s="1"/>
  <c r="M35" i="21"/>
  <c r="N35" i="21" s="1"/>
  <c r="M4" i="21"/>
  <c r="N4" i="21" s="1"/>
  <c r="M2" i="21"/>
  <c r="N2" i="21" s="1"/>
  <c r="M34" i="21"/>
  <c r="N34" i="21" s="1"/>
  <c r="M128" i="21"/>
  <c r="N128" i="21" s="1"/>
  <c r="M33" i="21"/>
  <c r="N33" i="21" s="1"/>
  <c r="H131" i="21"/>
  <c r="L130" i="21" s="1"/>
  <c r="H37" i="21"/>
  <c r="L36" i="21"/>
  <c r="H6" i="21"/>
  <c r="L5" i="21"/>
  <c r="L129" i="21"/>
  <c r="C127" i="21"/>
  <c r="D127" i="21" s="1"/>
  <c r="C126" i="21"/>
  <c r="D126" i="21" s="1"/>
  <c r="H68" i="21"/>
  <c r="L67" i="21" s="1"/>
  <c r="L66" i="21"/>
  <c r="C65" i="21"/>
  <c r="D65" i="21" s="1"/>
  <c r="C64" i="21"/>
  <c r="D64" i="21" s="1"/>
  <c r="L97" i="9"/>
  <c r="L34" i="1"/>
  <c r="M34" i="1" s="1"/>
  <c r="L33" i="1"/>
  <c r="M33" i="1" s="1"/>
  <c r="L127" i="1"/>
  <c r="M127" i="1" s="1"/>
  <c r="L96" i="1"/>
  <c r="M96" i="1" s="1"/>
  <c r="L95" i="1"/>
  <c r="M95" i="1" s="1"/>
  <c r="K3" i="1"/>
  <c r="H67" i="4"/>
  <c r="L64" i="4"/>
  <c r="L65" i="4"/>
  <c r="M3" i="3"/>
  <c r="N3" i="3" s="1"/>
  <c r="N96" i="4"/>
  <c r="M96" i="2"/>
  <c r="N95" i="4"/>
  <c r="C95" i="4" s="1"/>
  <c r="D95" i="4" s="1"/>
  <c r="M34" i="2"/>
  <c r="M33" i="2"/>
  <c r="N33" i="3"/>
  <c r="C33" i="3" s="1"/>
  <c r="D33" i="3" s="1"/>
  <c r="N126" i="4"/>
  <c r="C126" i="4" s="1"/>
  <c r="D126" i="4" s="1"/>
  <c r="N3" i="4"/>
  <c r="N34" i="9"/>
  <c r="N64" i="3"/>
  <c r="C64" i="3" s="1"/>
  <c r="D64" i="3" s="1"/>
  <c r="N97" i="4"/>
  <c r="N36" i="3"/>
  <c r="N33" i="9"/>
  <c r="C33" i="9" s="1"/>
  <c r="D33" i="9" s="1"/>
  <c r="N35" i="9"/>
  <c r="N2" i="3"/>
  <c r="H101" i="9"/>
  <c r="L100" i="9"/>
  <c r="L99" i="9"/>
  <c r="H5" i="9"/>
  <c r="L4" i="9"/>
  <c r="L2" i="9"/>
  <c r="H67" i="9"/>
  <c r="L66" i="9"/>
  <c r="L126" i="9"/>
  <c r="H39" i="9"/>
  <c r="L38" i="9"/>
  <c r="L65" i="9"/>
  <c r="H129" i="9"/>
  <c r="L128" i="9"/>
  <c r="L37" i="9"/>
  <c r="H67" i="8"/>
  <c r="L66" i="8"/>
  <c r="L65" i="8"/>
  <c r="H36" i="8"/>
  <c r="L35" i="8"/>
  <c r="H5" i="8"/>
  <c r="L4" i="8" s="1"/>
  <c r="L64" i="8"/>
  <c r="H98" i="8"/>
  <c r="L97" i="8"/>
  <c r="H130" i="8"/>
  <c r="L2" i="8"/>
  <c r="H5" i="4"/>
  <c r="L4" i="4"/>
  <c r="L2" i="4"/>
  <c r="H101" i="4"/>
  <c r="L100" i="4" s="1"/>
  <c r="L99" i="4"/>
  <c r="L35" i="4"/>
  <c r="H36" i="4"/>
  <c r="H130" i="4"/>
  <c r="L129" i="4" s="1"/>
  <c r="H130" i="3"/>
  <c r="L129" i="3" s="1"/>
  <c r="L128" i="3"/>
  <c r="H69" i="3"/>
  <c r="L68" i="3" s="1"/>
  <c r="L67" i="3"/>
  <c r="H6" i="3"/>
  <c r="L4" i="3"/>
  <c r="H98" i="3"/>
  <c r="L97" i="3" s="1"/>
  <c r="H39" i="3"/>
  <c r="L38" i="3" s="1"/>
  <c r="H5" i="2"/>
  <c r="K4" i="2" s="1"/>
  <c r="H129" i="2"/>
  <c r="K128" i="2"/>
  <c r="H69" i="2"/>
  <c r="K68" i="2" s="1"/>
  <c r="K127" i="2"/>
  <c r="K3" i="2"/>
  <c r="K126" i="2"/>
  <c r="H98" i="2"/>
  <c r="K97" i="2" s="1"/>
  <c r="K95" i="2"/>
  <c r="K67" i="2"/>
  <c r="K2" i="2"/>
  <c r="H36" i="2"/>
  <c r="K35" i="2"/>
  <c r="H129" i="1"/>
  <c r="K128" i="1" s="1"/>
  <c r="K126" i="1"/>
  <c r="H98" i="1"/>
  <c r="K97" i="1"/>
  <c r="H67" i="1"/>
  <c r="K66" i="1"/>
  <c r="K65" i="1"/>
  <c r="K64" i="1"/>
  <c r="H37" i="1"/>
  <c r="K36" i="1" s="1"/>
  <c r="K35" i="1"/>
  <c r="H7" i="1"/>
  <c r="K6" i="1" s="1"/>
  <c r="K5" i="1"/>
  <c r="M66" i="21" a="1"/>
  <c r="M97" i="9" a="1"/>
  <c r="M33" i="24" a="1"/>
  <c r="M33" i="4" a="1"/>
  <c r="M35" i="33" a="1"/>
  <c r="M97" i="8" a="1"/>
  <c r="M98" i="25" a="1"/>
  <c r="M64" i="32" a="1"/>
  <c r="M65" i="32" a="1"/>
  <c r="M100" i="9" a="1"/>
  <c r="M4" i="4" a="1"/>
  <c r="M98" i="23" a="1"/>
  <c r="L4" i="1" a="1"/>
  <c r="M67" i="3" a="1"/>
  <c r="M4" i="3" a="1"/>
  <c r="M64" i="26" a="1"/>
  <c r="M2" i="34" a="1"/>
  <c r="M36" i="21" a="1"/>
  <c r="M129" i="27" a="1"/>
  <c r="M128" i="22" a="1"/>
  <c r="M66" i="29" a="1"/>
  <c r="M33" i="29" a="1"/>
  <c r="M65" i="4" a="1"/>
  <c r="M35" i="28" a="1"/>
  <c r="L97" i="2" a="1"/>
  <c r="L95" i="2" a="1"/>
  <c r="L126" i="1" a="1"/>
  <c r="M34" i="33" a="1"/>
  <c r="M127" i="22" a="1"/>
  <c r="L64" i="1" a="1"/>
  <c r="M33" i="32" a="1"/>
  <c r="M99" i="4" a="1"/>
  <c r="M34" i="27" a="1"/>
  <c r="M4" i="25" a="1"/>
  <c r="M97" i="3" a="1"/>
  <c r="M97" i="21" a="1"/>
  <c r="M34" i="29" a="1"/>
  <c r="L3" i="1" a="1"/>
  <c r="M35" i="23" a="1"/>
  <c r="M34" i="31" a="1"/>
  <c r="M130" i="31" a="1"/>
  <c r="M33" i="30" a="1"/>
  <c r="M131" i="24" a="1"/>
  <c r="M8" i="29" a="1"/>
  <c r="M34" i="32" a="1"/>
  <c r="M132" i="30" a="1"/>
  <c r="M35" i="25" a="1"/>
  <c r="M126" i="9" a="1"/>
  <c r="M132" i="28" a="1"/>
  <c r="M98" i="24" a="1"/>
  <c r="M129" i="3" a="1"/>
  <c r="M38" i="9" a="1"/>
  <c r="M66" i="22" a="1"/>
  <c r="M4" i="8" a="1"/>
  <c r="M33" i="26" a="1"/>
  <c r="L66" i="1" a="1"/>
  <c r="M33" i="33" a="1"/>
  <c r="M4" i="23" a="1"/>
  <c r="L128" i="1" a="1"/>
  <c r="M97" i="27" a="1"/>
  <c r="M35" i="29" a="1"/>
  <c r="M128" i="9" a="1"/>
  <c r="M4" i="9" a="1"/>
  <c r="M65" i="9" a="1"/>
  <c r="M35" i="22" a="1"/>
  <c r="L2" i="2" a="1"/>
  <c r="M130" i="21" a="1"/>
  <c r="M99" i="26" a="1"/>
  <c r="M100" i="4" a="1"/>
  <c r="M68" i="3" a="1"/>
  <c r="M66" i="32" a="1"/>
  <c r="M35" i="24" a="1"/>
  <c r="L6" i="1" a="1"/>
  <c r="M130" i="33" a="1"/>
  <c r="L65" i="1" a="1"/>
  <c r="M7" i="29" a="1"/>
  <c r="M33" i="27" a="1"/>
  <c r="M33" i="31" a="1"/>
  <c r="M33" i="23" a="1"/>
  <c r="M95" i="31" a="1"/>
  <c r="M67" i="22" a="1"/>
  <c r="M66" i="23" a="1"/>
  <c r="M34" i="28" a="1"/>
  <c r="M38" i="3" a="1"/>
  <c r="M98" i="30" a="1"/>
  <c r="M35" i="27" a="1"/>
  <c r="M131" i="25" a="1"/>
  <c r="M34" i="25" a="1"/>
  <c r="M37" i="9" a="1"/>
  <c r="M130" i="29" a="1"/>
  <c r="M5" i="21" a="1"/>
  <c r="L35" i="2" a="1"/>
  <c r="M2" i="8" a="1"/>
  <c r="M35" i="31" a="1"/>
  <c r="M69" i="25" a="1"/>
  <c r="M35" i="26" a="1"/>
  <c r="M95" i="22" a="1"/>
  <c r="M34" i="23" a="1"/>
  <c r="M127" i="26" a="1"/>
  <c r="M65" i="24" a="1"/>
  <c r="M95" i="34" a="1"/>
  <c r="M129" i="4" a="1"/>
  <c r="M2" i="33" a="1"/>
  <c r="M130" i="25" a="1"/>
  <c r="M4" i="27" a="1"/>
  <c r="M33" i="25" a="1"/>
  <c r="M99" i="9" a="1"/>
  <c r="M5" i="25" a="1"/>
  <c r="M5" i="22" a="1"/>
  <c r="M35" i="8" a="1"/>
  <c r="L127" i="2" a="1"/>
  <c r="M128" i="3" a="1"/>
  <c r="M95" i="21" a="1"/>
  <c r="M66" i="9" a="1"/>
  <c r="M67" i="21" a="1"/>
  <c r="L4" i="2" a="1"/>
  <c r="M131" i="33" a="1"/>
  <c r="M5" i="24" a="1"/>
  <c r="M65" i="8" a="1"/>
  <c r="M96" i="28" a="1"/>
  <c r="L3" i="2" a="1"/>
  <c r="L126" i="2" a="1"/>
  <c r="L35" i="1" a="1"/>
  <c r="M97" i="30" a="1"/>
  <c r="M132" i="34" a="1"/>
  <c r="M66" i="26" a="1"/>
  <c r="L67" i="2" a="1"/>
  <c r="M68" i="33" a="1"/>
  <c r="M2" i="28" a="1"/>
  <c r="M2" i="4" a="1"/>
  <c r="M35" i="32" a="1"/>
  <c r="M2" i="9" a="1"/>
  <c r="M96" i="27" a="1"/>
  <c r="M95" i="28" a="1"/>
  <c r="M7" i="30" a="1"/>
  <c r="M3" i="27" a="1"/>
  <c r="M6" i="26" a="1"/>
  <c r="M33" i="22" a="1"/>
  <c r="M66" i="8" a="1"/>
  <c r="M65" i="29" a="1"/>
  <c r="L5" i="1" a="1"/>
  <c r="M96" i="31" a="1"/>
  <c r="M96" i="34" a="1"/>
  <c r="M65" i="27" a="1"/>
  <c r="M5" i="23" a="1"/>
  <c r="M128" i="26" a="1"/>
  <c r="L128" i="2" a="1"/>
  <c r="M8" i="30" a="1"/>
  <c r="M5" i="32" a="1"/>
  <c r="M128" i="24" a="1"/>
  <c r="M69" i="22" a="1"/>
  <c r="M96" i="21" a="1"/>
  <c r="L36" i="1" a="1"/>
  <c r="M98" i="32" a="1"/>
  <c r="M35" i="30" a="1"/>
  <c r="M67" i="31" a="1"/>
  <c r="M95" i="27" a="1"/>
  <c r="M131" i="31" a="1"/>
  <c r="M68" i="22" a="1"/>
  <c r="M129" i="21" a="1"/>
  <c r="M96" i="22" a="1"/>
  <c r="M98" i="9" a="1"/>
  <c r="M129" i="32" a="1"/>
  <c r="M64" i="8" a="1"/>
  <c r="M64" i="23" a="1"/>
  <c r="M2" i="27" a="1"/>
  <c r="L97" i="1" a="1"/>
  <c r="M35" i="4" a="1"/>
  <c r="M64" i="4" a="1"/>
  <c r="L68" i="2" a="1"/>
  <c r="C65" i="22" l="1"/>
  <c r="D65" i="22" s="1"/>
  <c r="C64" i="22"/>
  <c r="D64" i="22" s="1"/>
  <c r="C128" i="31"/>
  <c r="D128" i="31" s="1"/>
  <c r="C97" i="32"/>
  <c r="D97" i="32" s="1"/>
  <c r="C129" i="31"/>
  <c r="D129" i="31" s="1"/>
  <c r="C6" i="30"/>
  <c r="D6" i="30" s="1"/>
  <c r="C5" i="30"/>
  <c r="D5" i="30" s="1"/>
  <c r="C66" i="33"/>
  <c r="D66" i="33" s="1"/>
  <c r="C130" i="34"/>
  <c r="D130" i="34" s="1"/>
  <c r="C129" i="25"/>
  <c r="D129" i="25" s="1"/>
  <c r="C128" i="32"/>
  <c r="D128" i="32" s="1"/>
  <c r="C129" i="33"/>
  <c r="D129" i="33" s="1"/>
  <c r="M96" i="34"/>
  <c r="N96" i="34" s="1"/>
  <c r="M95" i="34"/>
  <c r="N95" i="34" s="1"/>
  <c r="M2" i="34"/>
  <c r="N2" i="34" s="1"/>
  <c r="H99" i="34"/>
  <c r="L98" i="34"/>
  <c r="L97" i="34"/>
  <c r="M96" i="31"/>
  <c r="N96" i="31" s="1"/>
  <c r="M95" i="31"/>
  <c r="N95" i="31" s="1"/>
  <c r="L97" i="31"/>
  <c r="H99" i="31"/>
  <c r="H100" i="31" s="1"/>
  <c r="L99" i="31" s="1"/>
  <c r="L98" i="31"/>
  <c r="M96" i="28"/>
  <c r="N96" i="28" s="1"/>
  <c r="M95" i="28"/>
  <c r="N95" i="28" s="1"/>
  <c r="H99" i="28"/>
  <c r="H100" i="28" s="1"/>
  <c r="L98" i="28"/>
  <c r="L97" i="28"/>
  <c r="M2" i="27"/>
  <c r="M128" i="24"/>
  <c r="N128" i="24" s="1"/>
  <c r="C128" i="24"/>
  <c r="D128" i="24" s="1"/>
  <c r="C129" i="24"/>
  <c r="D129" i="24" s="1"/>
  <c r="M66" i="22"/>
  <c r="N66" i="22" s="1"/>
  <c r="M67" i="22"/>
  <c r="N67" i="22" s="1"/>
  <c r="M68" i="22"/>
  <c r="N68" i="22" s="1"/>
  <c r="M96" i="21"/>
  <c r="N96" i="21" s="1"/>
  <c r="M95" i="21"/>
  <c r="N95" i="21" s="1"/>
  <c r="M97" i="21"/>
  <c r="N97" i="21" s="1"/>
  <c r="L98" i="21"/>
  <c r="H99" i="21"/>
  <c r="H100" i="21" s="1"/>
  <c r="L99" i="21" s="1"/>
  <c r="M2" i="8"/>
  <c r="N2" i="8" s="1"/>
  <c r="M97" i="8"/>
  <c r="M64" i="8"/>
  <c r="N64" i="8" s="1"/>
  <c r="M4" i="8"/>
  <c r="N4" i="8" s="1"/>
  <c r="C4" i="8" s="1"/>
  <c r="D4" i="8" s="1"/>
  <c r="M35" i="8"/>
  <c r="N35" i="8" s="1"/>
  <c r="C35" i="8" s="1"/>
  <c r="D35" i="8" s="1"/>
  <c r="M65" i="8"/>
  <c r="M66" i="8"/>
  <c r="M37" i="9"/>
  <c r="N37" i="9" s="1"/>
  <c r="C37" i="9" s="1"/>
  <c r="D37" i="9" s="1"/>
  <c r="M99" i="9"/>
  <c r="N99" i="9" s="1"/>
  <c r="M65" i="9"/>
  <c r="M66" i="9"/>
  <c r="N66" i="9" s="1"/>
  <c r="M128" i="9"/>
  <c r="N128" i="9" s="1"/>
  <c r="C128" i="9" s="1"/>
  <c r="D128" i="9" s="1"/>
  <c r="M126" i="9"/>
  <c r="N126" i="9" s="1"/>
  <c r="M97" i="9"/>
  <c r="N97" i="9" s="1"/>
  <c r="M98" i="9"/>
  <c r="N98" i="9" s="1"/>
  <c r="M2" i="9"/>
  <c r="N2" i="9" s="1"/>
  <c r="M4" i="9"/>
  <c r="N4" i="9" s="1"/>
  <c r="C4" i="9" s="1"/>
  <c r="D4" i="9" s="1"/>
  <c r="M100" i="9"/>
  <c r="N100" i="9" s="1"/>
  <c r="M38" i="9"/>
  <c r="N38" i="9" s="1"/>
  <c r="M33" i="4"/>
  <c r="N33" i="4" s="1"/>
  <c r="C34" i="4" s="1"/>
  <c r="D34" i="4" s="1"/>
  <c r="M64" i="4"/>
  <c r="N64" i="4" s="1"/>
  <c r="C64" i="4" s="1"/>
  <c r="D64" i="4" s="1"/>
  <c r="M65" i="4"/>
  <c r="N65" i="4" s="1"/>
  <c r="M129" i="4"/>
  <c r="N129" i="4" s="1"/>
  <c r="C129" i="4" s="1"/>
  <c r="D129" i="4" s="1"/>
  <c r="M4" i="4"/>
  <c r="N4" i="4" s="1"/>
  <c r="C4" i="4" s="1"/>
  <c r="D4" i="4" s="1"/>
  <c r="M35" i="4"/>
  <c r="N35" i="4" s="1"/>
  <c r="C35" i="4" s="1"/>
  <c r="D35" i="4" s="1"/>
  <c r="M99" i="4"/>
  <c r="M100" i="4"/>
  <c r="N100" i="4" s="1"/>
  <c r="M2" i="4"/>
  <c r="M67" i="3"/>
  <c r="N67" i="3" s="1"/>
  <c r="C67" i="3" s="1"/>
  <c r="D67" i="3" s="1"/>
  <c r="M97" i="3"/>
  <c r="N97" i="3" s="1"/>
  <c r="C97" i="3" s="1"/>
  <c r="D97" i="3" s="1"/>
  <c r="M4" i="3"/>
  <c r="M68" i="3"/>
  <c r="N68" i="3" s="1"/>
  <c r="M38" i="3"/>
  <c r="N38" i="3" s="1"/>
  <c r="M128" i="3"/>
  <c r="N128" i="3" s="1"/>
  <c r="C128" i="3" s="1"/>
  <c r="D128" i="3" s="1"/>
  <c r="M129" i="3"/>
  <c r="N129" i="3" s="1"/>
  <c r="L68" i="2"/>
  <c r="M68" i="2" s="1"/>
  <c r="L4" i="2"/>
  <c r="M4" i="2" s="1"/>
  <c r="L97" i="2"/>
  <c r="M97" i="2" s="1"/>
  <c r="C97" i="2" s="1"/>
  <c r="D97" i="2" s="1"/>
  <c r="L35" i="2"/>
  <c r="M35" i="2" s="1"/>
  <c r="L3" i="2"/>
  <c r="M3" i="2" s="1"/>
  <c r="L127" i="2"/>
  <c r="M127" i="2" s="1"/>
  <c r="L128" i="2"/>
  <c r="M128" i="2" s="1"/>
  <c r="L126" i="2"/>
  <c r="L2" i="2"/>
  <c r="M2" i="2" s="1"/>
  <c r="L67" i="2"/>
  <c r="M67" i="2" s="1"/>
  <c r="L95" i="2"/>
  <c r="L4" i="1"/>
  <c r="C97" i="33"/>
  <c r="D97" i="33" s="1"/>
  <c r="C97" i="29"/>
  <c r="D97" i="29" s="1"/>
  <c r="C35" i="34"/>
  <c r="D35" i="34" s="1"/>
  <c r="C127" i="34"/>
  <c r="D127" i="34" s="1"/>
  <c r="M132" i="34"/>
  <c r="N132" i="34" s="1"/>
  <c r="C132" i="34" s="1"/>
  <c r="D132" i="34" s="1"/>
  <c r="H134" i="34"/>
  <c r="H69" i="34"/>
  <c r="L68" i="34" s="1"/>
  <c r="L67" i="34"/>
  <c r="H6" i="34"/>
  <c r="L5" i="34"/>
  <c r="L4" i="34"/>
  <c r="C66" i="34"/>
  <c r="D66" i="34" s="1"/>
  <c r="C129" i="34"/>
  <c r="D129" i="34" s="1"/>
  <c r="C33" i="34"/>
  <c r="D33" i="34" s="1"/>
  <c r="C34" i="34"/>
  <c r="D34" i="34" s="1"/>
  <c r="H38" i="34"/>
  <c r="L37" i="34"/>
  <c r="C65" i="34"/>
  <c r="D65" i="34" s="1"/>
  <c r="C64" i="34"/>
  <c r="D64" i="34" s="1"/>
  <c r="L36" i="34"/>
  <c r="C131" i="34"/>
  <c r="D131" i="34" s="1"/>
  <c r="M131" i="33"/>
  <c r="N131" i="33" s="1"/>
  <c r="M34" i="33"/>
  <c r="N34" i="33" s="1"/>
  <c r="M68" i="33"/>
  <c r="N68" i="33" s="1"/>
  <c r="C68" i="33" s="1"/>
  <c r="D68" i="33" s="1"/>
  <c r="M2" i="33"/>
  <c r="N2" i="33" s="1"/>
  <c r="M130" i="33"/>
  <c r="N130" i="33" s="1"/>
  <c r="M35" i="33"/>
  <c r="N35" i="33" s="1"/>
  <c r="M33" i="33"/>
  <c r="N33" i="33" s="1"/>
  <c r="H37" i="33"/>
  <c r="H70" i="33"/>
  <c r="L69" i="33" s="1"/>
  <c r="H6" i="33"/>
  <c r="L5" i="33"/>
  <c r="L4" i="33"/>
  <c r="H101" i="33"/>
  <c r="L100" i="33"/>
  <c r="L99" i="33"/>
  <c r="C98" i="33"/>
  <c r="D98" i="33" s="1"/>
  <c r="C67" i="33"/>
  <c r="D67" i="33" s="1"/>
  <c r="C128" i="33"/>
  <c r="D128" i="33" s="1"/>
  <c r="H133" i="33"/>
  <c r="L132" i="33"/>
  <c r="C65" i="33"/>
  <c r="D65" i="33" s="1"/>
  <c r="C64" i="33"/>
  <c r="D64" i="33" s="1"/>
  <c r="C96" i="33"/>
  <c r="D96" i="33" s="1"/>
  <c r="C95" i="33"/>
  <c r="D95" i="33" s="1"/>
  <c r="C127" i="32"/>
  <c r="D127" i="32" s="1"/>
  <c r="C4" i="32"/>
  <c r="D4" i="32" s="1"/>
  <c r="M35" i="32"/>
  <c r="N35" i="32" s="1"/>
  <c r="M34" i="32"/>
  <c r="N34" i="32" s="1"/>
  <c r="C35" i="32" s="1"/>
  <c r="D35" i="32" s="1"/>
  <c r="M5" i="32"/>
  <c r="N5" i="32" s="1"/>
  <c r="C5" i="32" s="1"/>
  <c r="D5" i="32" s="1"/>
  <c r="M98" i="32"/>
  <c r="N98" i="32" s="1"/>
  <c r="M33" i="32"/>
  <c r="N33" i="32" s="1"/>
  <c r="M65" i="32"/>
  <c r="N65" i="32" s="1"/>
  <c r="M129" i="32"/>
  <c r="N129" i="32" s="1"/>
  <c r="M64" i="32"/>
  <c r="N64" i="32" s="1"/>
  <c r="M66" i="32"/>
  <c r="N66" i="32" s="1"/>
  <c r="H131" i="32"/>
  <c r="H7" i="32"/>
  <c r="L6" i="32"/>
  <c r="H100" i="32"/>
  <c r="C3" i="32"/>
  <c r="D3" i="32" s="1"/>
  <c r="C2" i="32"/>
  <c r="D2" i="32" s="1"/>
  <c r="H37" i="32"/>
  <c r="L36" i="32" s="1"/>
  <c r="L67" i="32"/>
  <c r="H68" i="32"/>
  <c r="M67" i="31"/>
  <c r="N67" i="31" s="1"/>
  <c r="C67" i="31" s="1"/>
  <c r="D67" i="31" s="1"/>
  <c r="M34" i="31"/>
  <c r="N34" i="31" s="1"/>
  <c r="M33" i="31"/>
  <c r="N33" i="31" s="1"/>
  <c r="M130" i="31"/>
  <c r="N130" i="31" s="1"/>
  <c r="C130" i="31" s="1"/>
  <c r="D130" i="31" s="1"/>
  <c r="M35" i="31"/>
  <c r="N35" i="31" s="1"/>
  <c r="M131" i="31"/>
  <c r="N131" i="31" s="1"/>
  <c r="H6" i="31"/>
  <c r="L5" i="31"/>
  <c r="L4" i="31"/>
  <c r="H37" i="31"/>
  <c r="C4" i="29"/>
  <c r="D4" i="29" s="1"/>
  <c r="C127" i="30"/>
  <c r="D127" i="30" s="1"/>
  <c r="H133" i="31"/>
  <c r="L132" i="31"/>
  <c r="C2" i="31"/>
  <c r="D2" i="31" s="1"/>
  <c r="C3" i="31"/>
  <c r="D3" i="31" s="1"/>
  <c r="C66" i="31"/>
  <c r="D66" i="31" s="1"/>
  <c r="C127" i="31"/>
  <c r="D127" i="31" s="1"/>
  <c r="C64" i="31"/>
  <c r="D64" i="31" s="1"/>
  <c r="C65" i="31"/>
  <c r="D65" i="31" s="1"/>
  <c r="H69" i="31"/>
  <c r="L68" i="31"/>
  <c r="C4" i="24"/>
  <c r="D4" i="24" s="1"/>
  <c r="C66" i="30"/>
  <c r="D66" i="30" s="1"/>
  <c r="C131" i="30"/>
  <c r="D131" i="30" s="1"/>
  <c r="M98" i="30"/>
  <c r="N98" i="30" s="1"/>
  <c r="M132" i="30"/>
  <c r="N132" i="30" s="1"/>
  <c r="C132" i="30" s="1"/>
  <c r="D132" i="30" s="1"/>
  <c r="M33" i="30"/>
  <c r="N33" i="30" s="1"/>
  <c r="M35" i="30"/>
  <c r="N35" i="30" s="1"/>
  <c r="M97" i="30"/>
  <c r="N97" i="30" s="1"/>
  <c r="M7" i="30"/>
  <c r="N7" i="30" s="1"/>
  <c r="C7" i="30" s="1"/>
  <c r="D7" i="30" s="1"/>
  <c r="M8" i="30"/>
  <c r="N8" i="30" s="1"/>
  <c r="H100" i="30"/>
  <c r="L99" i="30" s="1"/>
  <c r="H134" i="30"/>
  <c r="L133" i="30" s="1"/>
  <c r="H37" i="30"/>
  <c r="H69" i="30"/>
  <c r="L68" i="30"/>
  <c r="C65" i="30"/>
  <c r="D65" i="30" s="1"/>
  <c r="C64" i="30"/>
  <c r="D64" i="30" s="1"/>
  <c r="L67" i="30"/>
  <c r="C130" i="30"/>
  <c r="D130" i="30" s="1"/>
  <c r="C4" i="30"/>
  <c r="D4" i="30" s="1"/>
  <c r="H10" i="30"/>
  <c r="L9" i="30"/>
  <c r="C96" i="30"/>
  <c r="D96" i="30" s="1"/>
  <c r="C95" i="30"/>
  <c r="D95" i="30" s="1"/>
  <c r="C127" i="29"/>
  <c r="D127" i="29" s="1"/>
  <c r="M8" i="29"/>
  <c r="N8" i="29" s="1"/>
  <c r="M66" i="29"/>
  <c r="N66" i="29" s="1"/>
  <c r="M35" i="29"/>
  <c r="N35" i="29" s="1"/>
  <c r="M130" i="29"/>
  <c r="N130" i="29" s="1"/>
  <c r="C130" i="29" s="1"/>
  <c r="D130" i="29" s="1"/>
  <c r="M33" i="29"/>
  <c r="N33" i="29" s="1"/>
  <c r="M34" i="29"/>
  <c r="N34" i="29" s="1"/>
  <c r="M7" i="29"/>
  <c r="N7" i="29" s="1"/>
  <c r="M65" i="29"/>
  <c r="N65" i="29" s="1"/>
  <c r="H37" i="29"/>
  <c r="H100" i="29"/>
  <c r="L99" i="29" s="1"/>
  <c r="H132" i="29"/>
  <c r="L131" i="29"/>
  <c r="H68" i="29"/>
  <c r="H10" i="29"/>
  <c r="L9" i="29" s="1"/>
  <c r="C127" i="28"/>
  <c r="D127" i="28" s="1"/>
  <c r="C64" i="29"/>
  <c r="D64" i="29" s="1"/>
  <c r="C3" i="29"/>
  <c r="D3" i="29" s="1"/>
  <c r="C6" i="29"/>
  <c r="D6" i="29" s="1"/>
  <c r="C95" i="29"/>
  <c r="D95" i="29" s="1"/>
  <c r="C96" i="29"/>
  <c r="D96" i="29" s="1"/>
  <c r="L98" i="29"/>
  <c r="C66" i="28"/>
  <c r="D66" i="28" s="1"/>
  <c r="M34" i="28"/>
  <c r="N34" i="28" s="1"/>
  <c r="C34" i="28" s="1"/>
  <c r="D34" i="28" s="1"/>
  <c r="M2" i="28"/>
  <c r="N2" i="28" s="1"/>
  <c r="M35" i="28"/>
  <c r="N35" i="28" s="1"/>
  <c r="M132" i="28"/>
  <c r="N132" i="28" s="1"/>
  <c r="C132" i="28" s="1"/>
  <c r="D132" i="28" s="1"/>
  <c r="C65" i="28"/>
  <c r="D65" i="28" s="1"/>
  <c r="C64" i="28"/>
  <c r="D64" i="28" s="1"/>
  <c r="H101" i="28"/>
  <c r="L100" i="28"/>
  <c r="L99" i="28"/>
  <c r="H6" i="28"/>
  <c r="L5" i="28" s="1"/>
  <c r="L4" i="28"/>
  <c r="H69" i="28"/>
  <c r="L68" i="28"/>
  <c r="L67" i="28"/>
  <c r="H37" i="28"/>
  <c r="H134" i="28"/>
  <c r="C33" i="28"/>
  <c r="D33" i="28" s="1"/>
  <c r="C129" i="28"/>
  <c r="D129" i="28" s="1"/>
  <c r="C131" i="28"/>
  <c r="D131" i="28" s="1"/>
  <c r="M129" i="27"/>
  <c r="N129" i="27" s="1"/>
  <c r="M3" i="27"/>
  <c r="N3" i="27" s="1"/>
  <c r="M33" i="27"/>
  <c r="N33" i="27" s="1"/>
  <c r="M34" i="27"/>
  <c r="N34" i="27" s="1"/>
  <c r="M35" i="27"/>
  <c r="N35" i="27" s="1"/>
  <c r="M95" i="27"/>
  <c r="N95" i="27" s="1"/>
  <c r="M96" i="27"/>
  <c r="N96" i="27" s="1"/>
  <c r="M97" i="27"/>
  <c r="N97" i="27" s="1"/>
  <c r="N2" i="27"/>
  <c r="M4" i="27"/>
  <c r="N4" i="27" s="1"/>
  <c r="M65" i="27"/>
  <c r="N65" i="27" s="1"/>
  <c r="C65" i="27" s="1"/>
  <c r="D65" i="27" s="1"/>
  <c r="H68" i="27"/>
  <c r="L67" i="27"/>
  <c r="L66" i="27"/>
  <c r="H37" i="27"/>
  <c r="C64" i="27"/>
  <c r="D64" i="27" s="1"/>
  <c r="C128" i="27"/>
  <c r="D128" i="27" s="1"/>
  <c r="H132" i="27"/>
  <c r="L130" i="27"/>
  <c r="H99" i="27"/>
  <c r="L98" i="27"/>
  <c r="H6" i="27"/>
  <c r="L5" i="27"/>
  <c r="M6" i="26"/>
  <c r="N6" i="26" s="1"/>
  <c r="C6" i="26" s="1"/>
  <c r="D6" i="26" s="1"/>
  <c r="M128" i="26"/>
  <c r="N128" i="26" s="1"/>
  <c r="M33" i="26"/>
  <c r="N33" i="26" s="1"/>
  <c r="M64" i="26"/>
  <c r="N64" i="26" s="1"/>
  <c r="M66" i="26"/>
  <c r="N66" i="26" s="1"/>
  <c r="C66" i="26" s="1"/>
  <c r="D66" i="26" s="1"/>
  <c r="M35" i="26"/>
  <c r="N35" i="26" s="1"/>
  <c r="C35" i="26" s="1"/>
  <c r="D35" i="26" s="1"/>
  <c r="M127" i="26"/>
  <c r="N127" i="26" s="1"/>
  <c r="M99" i="26"/>
  <c r="N99" i="26" s="1"/>
  <c r="C99" i="26" s="1"/>
  <c r="D99" i="26" s="1"/>
  <c r="H130" i="26"/>
  <c r="H37" i="26"/>
  <c r="H68" i="26"/>
  <c r="L67" i="26"/>
  <c r="C68" i="25"/>
  <c r="D68" i="25" s="1"/>
  <c r="C4" i="26"/>
  <c r="D4" i="26" s="1"/>
  <c r="C2" i="26"/>
  <c r="D2" i="26" s="1"/>
  <c r="C3" i="26"/>
  <c r="D3" i="26" s="1"/>
  <c r="C126" i="26"/>
  <c r="D126" i="26" s="1"/>
  <c r="C98" i="26"/>
  <c r="D98" i="26" s="1"/>
  <c r="C5" i="26"/>
  <c r="D5" i="26" s="1"/>
  <c r="C97" i="26"/>
  <c r="D97" i="26" s="1"/>
  <c r="H101" i="26"/>
  <c r="L100" i="26"/>
  <c r="C95" i="26"/>
  <c r="D95" i="26" s="1"/>
  <c r="C96" i="26"/>
  <c r="D96" i="26" s="1"/>
  <c r="H8" i="26"/>
  <c r="C67" i="25"/>
  <c r="D67" i="25" s="1"/>
  <c r="M34" i="25"/>
  <c r="N34" i="25" s="1"/>
  <c r="M98" i="25"/>
  <c r="N98" i="25" s="1"/>
  <c r="M130" i="25"/>
  <c r="N130" i="25" s="1"/>
  <c r="C130" i="25" s="1"/>
  <c r="D130" i="25" s="1"/>
  <c r="M5" i="25"/>
  <c r="N5" i="25" s="1"/>
  <c r="M131" i="25"/>
  <c r="N131" i="25" s="1"/>
  <c r="M35" i="25"/>
  <c r="N35" i="25" s="1"/>
  <c r="M4" i="25"/>
  <c r="N4" i="25" s="1"/>
  <c r="M33" i="25"/>
  <c r="N33" i="25" s="1"/>
  <c r="M69" i="25"/>
  <c r="N69" i="25" s="1"/>
  <c r="C69" i="25" s="1"/>
  <c r="D69" i="25" s="1"/>
  <c r="H7" i="25"/>
  <c r="L6" i="25" s="1"/>
  <c r="H133" i="25"/>
  <c r="L132" i="25"/>
  <c r="H37" i="25"/>
  <c r="C2" i="25"/>
  <c r="D2" i="25" s="1"/>
  <c r="C3" i="25"/>
  <c r="D3" i="25" s="1"/>
  <c r="H100" i="25"/>
  <c r="C66" i="25"/>
  <c r="D66" i="25" s="1"/>
  <c r="C127" i="25"/>
  <c r="D127" i="25" s="1"/>
  <c r="C97" i="25"/>
  <c r="D97" i="25" s="1"/>
  <c r="H71" i="25"/>
  <c r="C96" i="25"/>
  <c r="D96" i="25" s="1"/>
  <c r="C95" i="25"/>
  <c r="D95" i="25" s="1"/>
  <c r="C65" i="25"/>
  <c r="D65" i="25" s="1"/>
  <c r="C64" i="25"/>
  <c r="D64" i="25" s="1"/>
  <c r="M131" i="24"/>
  <c r="N131" i="24" s="1"/>
  <c r="C131" i="24" s="1"/>
  <c r="D131" i="24" s="1"/>
  <c r="M98" i="24"/>
  <c r="N98" i="24" s="1"/>
  <c r="C98" i="24" s="1"/>
  <c r="D98" i="24" s="1"/>
  <c r="M5" i="24"/>
  <c r="N5" i="24" s="1"/>
  <c r="C5" i="24" s="1"/>
  <c r="D5" i="24" s="1"/>
  <c r="M33" i="24"/>
  <c r="N33" i="24" s="1"/>
  <c r="M35" i="24"/>
  <c r="N35" i="24" s="1"/>
  <c r="C35" i="24" s="1"/>
  <c r="D35" i="24" s="1"/>
  <c r="M65" i="24"/>
  <c r="N65" i="24" s="1"/>
  <c r="C65" i="24" s="1"/>
  <c r="D65" i="24" s="1"/>
  <c r="H134" i="24"/>
  <c r="L133" i="24" s="1"/>
  <c r="L132" i="24"/>
  <c r="H68" i="24"/>
  <c r="H7" i="24"/>
  <c r="L6" i="24"/>
  <c r="L36" i="24"/>
  <c r="H37" i="24"/>
  <c r="C64" i="24"/>
  <c r="D64" i="24" s="1"/>
  <c r="L66" i="24"/>
  <c r="H100" i="24"/>
  <c r="L99" i="24" s="1"/>
  <c r="C3" i="24"/>
  <c r="D3" i="24" s="1"/>
  <c r="C96" i="24"/>
  <c r="D96" i="24" s="1"/>
  <c r="C95" i="24"/>
  <c r="D95" i="24" s="1"/>
  <c r="C127" i="24"/>
  <c r="D127" i="24" s="1"/>
  <c r="C97" i="24"/>
  <c r="D97" i="24" s="1"/>
  <c r="C130" i="24"/>
  <c r="D130" i="24" s="1"/>
  <c r="M33" i="23"/>
  <c r="N33" i="23" s="1"/>
  <c r="M35" i="23"/>
  <c r="N35" i="23" s="1"/>
  <c r="M64" i="23"/>
  <c r="N64" i="23" s="1"/>
  <c r="M66" i="23"/>
  <c r="N66" i="23" s="1"/>
  <c r="C66" i="23" s="1"/>
  <c r="D66" i="23" s="1"/>
  <c r="M98" i="23"/>
  <c r="N98" i="23" s="1"/>
  <c r="C98" i="23" s="1"/>
  <c r="D98" i="23" s="1"/>
  <c r="M5" i="23"/>
  <c r="N5" i="23" s="1"/>
  <c r="M34" i="23"/>
  <c r="N34" i="23" s="1"/>
  <c r="M4" i="23"/>
  <c r="N4" i="23" s="1"/>
  <c r="H100" i="23"/>
  <c r="L99" i="23" s="1"/>
  <c r="H37" i="23"/>
  <c r="L36" i="23" s="1"/>
  <c r="H131" i="23"/>
  <c r="L130" i="23" s="1"/>
  <c r="L129" i="23"/>
  <c r="C35" i="21"/>
  <c r="D35" i="21" s="1"/>
  <c r="H68" i="23"/>
  <c r="L67" i="23" s="1"/>
  <c r="H7" i="23"/>
  <c r="L6" i="23" s="1"/>
  <c r="C96" i="23"/>
  <c r="D96" i="23" s="1"/>
  <c r="C95" i="23"/>
  <c r="D95" i="23" s="1"/>
  <c r="C127" i="23"/>
  <c r="D127" i="23" s="1"/>
  <c r="C126" i="23"/>
  <c r="D126" i="23" s="1"/>
  <c r="C3" i="23"/>
  <c r="D3" i="23" s="1"/>
  <c r="C2" i="23"/>
  <c r="D2" i="23" s="1"/>
  <c r="C97" i="23"/>
  <c r="D97" i="23" s="1"/>
  <c r="C128" i="23"/>
  <c r="D128" i="23" s="1"/>
  <c r="M5" i="22"/>
  <c r="N5" i="22" s="1"/>
  <c r="C5" i="22" s="1"/>
  <c r="D5" i="22" s="1"/>
  <c r="M33" i="22"/>
  <c r="N33" i="22" s="1"/>
  <c r="M127" i="22"/>
  <c r="N127" i="22" s="1"/>
  <c r="C127" i="22" s="1"/>
  <c r="D127" i="22" s="1"/>
  <c r="M69" i="22"/>
  <c r="N69" i="22" s="1"/>
  <c r="M96" i="22"/>
  <c r="N96" i="22" s="1"/>
  <c r="M95" i="22"/>
  <c r="N95" i="22" s="1"/>
  <c r="M35" i="22"/>
  <c r="N35" i="22" s="1"/>
  <c r="M128" i="22"/>
  <c r="N128" i="22" s="1"/>
  <c r="H7" i="22"/>
  <c r="H99" i="22"/>
  <c r="L98" i="22"/>
  <c r="H37" i="22"/>
  <c r="H130" i="22"/>
  <c r="L129" i="22" s="1"/>
  <c r="C4" i="22"/>
  <c r="D4" i="22" s="1"/>
  <c r="H71" i="22"/>
  <c r="L97" i="22"/>
  <c r="C126" i="22"/>
  <c r="D126" i="22" s="1"/>
  <c r="C2" i="22"/>
  <c r="D2" i="22" s="1"/>
  <c r="C3" i="22"/>
  <c r="D3" i="22" s="1"/>
  <c r="C4" i="21"/>
  <c r="D4" i="21" s="1"/>
  <c r="M130" i="21"/>
  <c r="N130" i="21" s="1"/>
  <c r="M129" i="21"/>
  <c r="N129" i="21" s="1"/>
  <c r="M5" i="21"/>
  <c r="N5" i="21" s="1"/>
  <c r="C5" i="21" s="1"/>
  <c r="D5" i="21" s="1"/>
  <c r="M36" i="21"/>
  <c r="N36" i="21" s="1"/>
  <c r="C36" i="21" s="1"/>
  <c r="D36" i="21" s="1"/>
  <c r="M66" i="21"/>
  <c r="N66" i="21" s="1"/>
  <c r="M67" i="21"/>
  <c r="N67" i="21" s="1"/>
  <c r="H7" i="21"/>
  <c r="L6" i="21"/>
  <c r="H38" i="21"/>
  <c r="L37" i="21" s="1"/>
  <c r="H132" i="21"/>
  <c r="L131" i="21"/>
  <c r="C34" i="21"/>
  <c r="D34" i="21" s="1"/>
  <c r="C33" i="21"/>
  <c r="D33" i="21" s="1"/>
  <c r="H69" i="21"/>
  <c r="L68" i="21"/>
  <c r="C2" i="21"/>
  <c r="D2" i="21" s="1"/>
  <c r="C3" i="21"/>
  <c r="D3" i="21" s="1"/>
  <c r="H101" i="21"/>
  <c r="L100" i="21"/>
  <c r="C128" i="21"/>
  <c r="D128" i="21" s="1"/>
  <c r="N65" i="9"/>
  <c r="C65" i="9" s="1"/>
  <c r="D65" i="9" s="1"/>
  <c r="L36" i="1"/>
  <c r="M36" i="1" s="1"/>
  <c r="L3" i="1"/>
  <c r="M3" i="1" s="1"/>
  <c r="L66" i="1"/>
  <c r="M66" i="1" s="1"/>
  <c r="L65" i="1"/>
  <c r="M65" i="1" s="1"/>
  <c r="L6" i="1"/>
  <c r="L97" i="1"/>
  <c r="M97" i="1" s="1"/>
  <c r="C97" i="1" s="1"/>
  <c r="D97" i="1" s="1"/>
  <c r="L128" i="1"/>
  <c r="M128" i="1" s="1"/>
  <c r="C128" i="1" s="1"/>
  <c r="D128" i="1" s="1"/>
  <c r="L5" i="1"/>
  <c r="L35" i="1"/>
  <c r="M35" i="1" s="1"/>
  <c r="C35" i="1" s="1"/>
  <c r="D35" i="1" s="1"/>
  <c r="L64" i="1"/>
  <c r="M64" i="1" s="1"/>
  <c r="L126" i="1"/>
  <c r="M126" i="1" s="1"/>
  <c r="C2" i="3"/>
  <c r="D2" i="3" s="1"/>
  <c r="C3" i="3"/>
  <c r="D3" i="3" s="1"/>
  <c r="L66" i="4"/>
  <c r="H68" i="4"/>
  <c r="N4" i="3"/>
  <c r="C96" i="4"/>
  <c r="D96" i="4" s="1"/>
  <c r="C127" i="4"/>
  <c r="D127" i="4" s="1"/>
  <c r="C65" i="3"/>
  <c r="D65" i="3" s="1"/>
  <c r="C34" i="9"/>
  <c r="D34" i="9" s="1"/>
  <c r="C35" i="9"/>
  <c r="D35" i="9" s="1"/>
  <c r="C36" i="9"/>
  <c r="D36" i="9" s="1"/>
  <c r="M4" i="1"/>
  <c r="H68" i="9"/>
  <c r="H6" i="9"/>
  <c r="L5" i="9" s="1"/>
  <c r="H102" i="9"/>
  <c r="H130" i="9"/>
  <c r="C64" i="9"/>
  <c r="D64" i="9" s="1"/>
  <c r="C96" i="9"/>
  <c r="D96" i="9" s="1"/>
  <c r="H40" i="9"/>
  <c r="N65" i="8"/>
  <c r="N66" i="8"/>
  <c r="N97" i="8"/>
  <c r="C97" i="8" s="1"/>
  <c r="D97" i="8" s="1"/>
  <c r="H37" i="8"/>
  <c r="L36" i="8"/>
  <c r="C95" i="8"/>
  <c r="D95" i="8" s="1"/>
  <c r="C96" i="8"/>
  <c r="D96" i="8" s="1"/>
  <c r="H131" i="8"/>
  <c r="L130" i="8"/>
  <c r="C127" i="8"/>
  <c r="D127" i="8" s="1"/>
  <c r="C126" i="8"/>
  <c r="D126" i="8" s="1"/>
  <c r="H6" i="8"/>
  <c r="L5" i="8" s="1"/>
  <c r="H68" i="8"/>
  <c r="C33" i="8"/>
  <c r="D33" i="8" s="1"/>
  <c r="C34" i="8"/>
  <c r="D34" i="8" s="1"/>
  <c r="L129" i="8"/>
  <c r="H99" i="8"/>
  <c r="L98" i="8"/>
  <c r="C128" i="8"/>
  <c r="D128" i="8" s="1"/>
  <c r="C98" i="4"/>
  <c r="D98" i="4" s="1"/>
  <c r="C35" i="3"/>
  <c r="D35" i="3" s="1"/>
  <c r="C36" i="3"/>
  <c r="D36" i="3" s="1"/>
  <c r="N2" i="4"/>
  <c r="N99" i="4"/>
  <c r="H6" i="4"/>
  <c r="L5" i="4" s="1"/>
  <c r="H37" i="4"/>
  <c r="L36" i="4" s="1"/>
  <c r="C97" i="4"/>
  <c r="D97" i="4" s="1"/>
  <c r="H102" i="4"/>
  <c r="L101" i="4"/>
  <c r="H131" i="4"/>
  <c r="L130" i="4"/>
  <c r="C128" i="4"/>
  <c r="D128" i="4" s="1"/>
  <c r="C34" i="3"/>
  <c r="D34" i="3" s="1"/>
  <c r="H70" i="3"/>
  <c r="C66" i="3"/>
  <c r="D66" i="3" s="1"/>
  <c r="H131" i="3"/>
  <c r="L130" i="3"/>
  <c r="C127" i="3"/>
  <c r="D127" i="3" s="1"/>
  <c r="C126" i="3"/>
  <c r="D126" i="3" s="1"/>
  <c r="H7" i="3"/>
  <c r="L6" i="3" s="1"/>
  <c r="L5" i="3"/>
  <c r="H40" i="3"/>
  <c r="H99" i="3"/>
  <c r="L98" i="3"/>
  <c r="C37" i="3"/>
  <c r="D37" i="3" s="1"/>
  <c r="C95" i="3"/>
  <c r="D95" i="3" s="1"/>
  <c r="C96" i="3"/>
  <c r="D96" i="3" s="1"/>
  <c r="M126" i="2"/>
  <c r="M95" i="2"/>
  <c r="H70" i="2"/>
  <c r="K69" i="2" s="1"/>
  <c r="H6" i="2"/>
  <c r="K5" i="2" s="1"/>
  <c r="H37" i="2"/>
  <c r="C33" i="2"/>
  <c r="D33" i="2" s="1"/>
  <c r="C34" i="2"/>
  <c r="D34" i="2" s="1"/>
  <c r="C65" i="2"/>
  <c r="D65" i="2" s="1"/>
  <c r="C64" i="2"/>
  <c r="D64" i="2" s="1"/>
  <c r="H130" i="2"/>
  <c r="K129" i="2" s="1"/>
  <c r="H99" i="2"/>
  <c r="K98" i="2"/>
  <c r="C66" i="2"/>
  <c r="D66" i="2" s="1"/>
  <c r="H130" i="1"/>
  <c r="K129" i="1" s="1"/>
  <c r="H99" i="1"/>
  <c r="C95" i="1"/>
  <c r="D95" i="1" s="1"/>
  <c r="C96" i="1"/>
  <c r="D96" i="1" s="1"/>
  <c r="H68" i="1"/>
  <c r="C34" i="1"/>
  <c r="D34" i="1" s="1"/>
  <c r="C33" i="1"/>
  <c r="D33" i="1" s="1"/>
  <c r="H38" i="1"/>
  <c r="K37" i="1" s="1"/>
  <c r="M99" i="28" a="1"/>
  <c r="M99" i="31" a="1"/>
  <c r="M9" i="30" a="1"/>
  <c r="M36" i="4" a="1"/>
  <c r="M5" i="4" a="1"/>
  <c r="M98" i="27" a="1"/>
  <c r="M99" i="30" a="1"/>
  <c r="M99" i="24" a="1"/>
  <c r="M5" i="27" a="1"/>
  <c r="M5" i="3" a="1"/>
  <c r="M36" i="24" a="1"/>
  <c r="M133" i="24" a="1"/>
  <c r="M6" i="32" a="1"/>
  <c r="M36" i="34" a="1"/>
  <c r="M98" i="31" a="1"/>
  <c r="M98" i="22" a="1"/>
  <c r="M67" i="26" a="1"/>
  <c r="M98" i="28" a="1"/>
  <c r="M132" i="25" a="1"/>
  <c r="M67" i="28" a="1"/>
  <c r="L129" i="2" a="1"/>
  <c r="M97" i="28" a="1"/>
  <c r="M129" i="8" a="1"/>
  <c r="M67" i="27" a="1"/>
  <c r="M99" i="23" a="1"/>
  <c r="M98" i="3" a="1"/>
  <c r="M98" i="8" a="1"/>
  <c r="M67" i="23" a="1"/>
  <c r="M129" i="22" a="1"/>
  <c r="M98" i="29" a="1"/>
  <c r="L98" i="2" a="1"/>
  <c r="M5" i="28" a="1"/>
  <c r="M97" i="34" a="1"/>
  <c r="M4" i="33" a="1"/>
  <c r="M5" i="9" a="1"/>
  <c r="M97" i="22" a="1"/>
  <c r="M6" i="24" a="1"/>
  <c r="M132" i="24" a="1"/>
  <c r="M36" i="8" a="1"/>
  <c r="M130" i="4" a="1"/>
  <c r="L37" i="1" a="1"/>
  <c r="M66" i="4" a="1"/>
  <c r="M6" i="23" a="1"/>
  <c r="M6" i="3" a="1"/>
  <c r="M99" i="21" a="1"/>
  <c r="M37" i="21" a="1"/>
  <c r="M4" i="31" a="1"/>
  <c r="M9" i="29" a="1"/>
  <c r="M6" i="21" a="1"/>
  <c r="M100" i="33" a="1"/>
  <c r="M130" i="8" a="1"/>
  <c r="M5" i="33" a="1"/>
  <c r="M100" i="26" a="1"/>
  <c r="M100" i="28" a="1"/>
  <c r="M97" i="31" a="1"/>
  <c r="M5" i="31" a="1"/>
  <c r="M129" i="23" a="1"/>
  <c r="M99" i="33" a="1"/>
  <c r="M66" i="24" a="1"/>
  <c r="M66" i="27" a="1"/>
  <c r="M132" i="31" a="1"/>
  <c r="M5" i="34" a="1"/>
  <c r="L69" i="2" a="1"/>
  <c r="M67" i="30" a="1"/>
  <c r="L129" i="1" a="1"/>
  <c r="M36" i="32" a="1"/>
  <c r="M6" i="25" a="1"/>
  <c r="M69" i="33" a="1"/>
  <c r="M67" i="34" a="1"/>
  <c r="M101" i="4" a="1"/>
  <c r="M98" i="34" a="1"/>
  <c r="M133" i="30" a="1"/>
  <c r="M132" i="33" a="1"/>
  <c r="M100" i="21" a="1"/>
  <c r="M37" i="34" a="1"/>
  <c r="M99" i="29" a="1"/>
  <c r="M98" i="21" a="1"/>
  <c r="M36" i="23" a="1"/>
  <c r="M68" i="21" a="1"/>
  <c r="M4" i="28" a="1"/>
  <c r="M131" i="21" a="1"/>
  <c r="L5" i="2" a="1"/>
  <c r="M68" i="28" a="1"/>
  <c r="M131" i="29" a="1"/>
  <c r="M130" i="23" a="1"/>
  <c r="M130" i="27" a="1"/>
  <c r="M130" i="3" a="1"/>
  <c r="M4" i="34" a="1"/>
  <c r="M68" i="30" a="1"/>
  <c r="M5" i="8" a="1"/>
  <c r="M68" i="31" a="1"/>
  <c r="M68" i="34" a="1"/>
  <c r="M67" i="32" a="1"/>
  <c r="C33" i="4" l="1"/>
  <c r="D33" i="4" s="1"/>
  <c r="C69" i="22"/>
  <c r="D69" i="22" s="1"/>
  <c r="C98" i="9"/>
  <c r="D98" i="9" s="1"/>
  <c r="M97" i="34"/>
  <c r="N97" i="34" s="1"/>
  <c r="M98" i="34"/>
  <c r="N98" i="34" s="1"/>
  <c r="H100" i="34"/>
  <c r="H101" i="34" s="1"/>
  <c r="C96" i="34"/>
  <c r="D96" i="34" s="1"/>
  <c r="C95" i="34"/>
  <c r="D95" i="34" s="1"/>
  <c r="C131" i="33"/>
  <c r="D131" i="33" s="1"/>
  <c r="M98" i="31"/>
  <c r="N98" i="31" s="1"/>
  <c r="M99" i="31"/>
  <c r="N99" i="31" s="1"/>
  <c r="C99" i="31" s="1"/>
  <c r="D99" i="31" s="1"/>
  <c r="M97" i="31"/>
  <c r="N97" i="31" s="1"/>
  <c r="H101" i="31"/>
  <c r="C96" i="31"/>
  <c r="D96" i="31" s="1"/>
  <c r="C95" i="31"/>
  <c r="D95" i="31" s="1"/>
  <c r="M98" i="28"/>
  <c r="N98" i="28" s="1"/>
  <c r="M97" i="28"/>
  <c r="N97" i="28" s="1"/>
  <c r="C95" i="28"/>
  <c r="D95" i="28" s="1"/>
  <c r="C96" i="28"/>
  <c r="D96" i="28" s="1"/>
  <c r="C68" i="22"/>
  <c r="D68" i="22" s="1"/>
  <c r="C66" i="22"/>
  <c r="D66" i="22" s="1"/>
  <c r="C67" i="22"/>
  <c r="D67" i="22" s="1"/>
  <c r="M99" i="21"/>
  <c r="N99" i="21" s="1"/>
  <c r="M98" i="21"/>
  <c r="N98" i="21" s="1"/>
  <c r="C98" i="21" s="1"/>
  <c r="D98" i="21" s="1"/>
  <c r="C95" i="21"/>
  <c r="D95" i="21" s="1"/>
  <c r="C96" i="21"/>
  <c r="D96" i="21" s="1"/>
  <c r="C130" i="21"/>
  <c r="D130" i="21" s="1"/>
  <c r="C97" i="21"/>
  <c r="D97" i="21" s="1"/>
  <c r="M98" i="8"/>
  <c r="N98" i="8" s="1"/>
  <c r="C98" i="8" s="1"/>
  <c r="D98" i="8" s="1"/>
  <c r="M129" i="8"/>
  <c r="N129" i="8" s="1"/>
  <c r="M5" i="8"/>
  <c r="N5" i="8" s="1"/>
  <c r="C5" i="8" s="1"/>
  <c r="D5" i="8" s="1"/>
  <c r="M130" i="8"/>
  <c r="N130" i="8" s="1"/>
  <c r="M36" i="8"/>
  <c r="N36" i="8" s="1"/>
  <c r="C36" i="8" s="1"/>
  <c r="D36" i="8" s="1"/>
  <c r="M5" i="9"/>
  <c r="N5" i="9" s="1"/>
  <c r="C5" i="9" s="1"/>
  <c r="D5" i="9" s="1"/>
  <c r="C99" i="9"/>
  <c r="D99" i="9" s="1"/>
  <c r="M101" i="4"/>
  <c r="N101" i="4" s="1"/>
  <c r="C101" i="4" s="1"/>
  <c r="D101" i="4" s="1"/>
  <c r="M66" i="4"/>
  <c r="M36" i="4"/>
  <c r="N36" i="4" s="1"/>
  <c r="C36" i="4" s="1"/>
  <c r="D36" i="4" s="1"/>
  <c r="M5" i="4"/>
  <c r="M130" i="4"/>
  <c r="N130" i="4" s="1"/>
  <c r="C130" i="4" s="1"/>
  <c r="D130" i="4" s="1"/>
  <c r="M98" i="3"/>
  <c r="N98" i="3" s="1"/>
  <c r="C98" i="3" s="1"/>
  <c r="D98" i="3" s="1"/>
  <c r="M5" i="3"/>
  <c r="N5" i="3" s="1"/>
  <c r="M6" i="3"/>
  <c r="M130" i="3"/>
  <c r="L5" i="2"/>
  <c r="L98" i="2"/>
  <c r="M98" i="2" s="1"/>
  <c r="C98" i="2" s="1"/>
  <c r="D98" i="2" s="1"/>
  <c r="L129" i="2"/>
  <c r="L69" i="2"/>
  <c r="M69" i="2" s="1"/>
  <c r="C69" i="2" s="1"/>
  <c r="D69" i="2" s="1"/>
  <c r="M5" i="34"/>
  <c r="N5" i="34" s="1"/>
  <c r="M67" i="34"/>
  <c r="N67" i="34" s="1"/>
  <c r="M4" i="34"/>
  <c r="N4" i="34" s="1"/>
  <c r="M68" i="34"/>
  <c r="N68" i="34" s="1"/>
  <c r="M36" i="34"/>
  <c r="N36" i="34" s="1"/>
  <c r="M37" i="34"/>
  <c r="N37" i="34" s="1"/>
  <c r="H102" i="34"/>
  <c r="L100" i="34"/>
  <c r="H135" i="34"/>
  <c r="L134" i="34"/>
  <c r="L133" i="34"/>
  <c r="H7" i="34"/>
  <c r="L6" i="34"/>
  <c r="H70" i="34"/>
  <c r="L69" i="34" s="1"/>
  <c r="C2" i="34"/>
  <c r="D2" i="34" s="1"/>
  <c r="C3" i="34"/>
  <c r="D3" i="34" s="1"/>
  <c r="H39" i="34"/>
  <c r="M69" i="33"/>
  <c r="N69" i="33" s="1"/>
  <c r="C69" i="33" s="1"/>
  <c r="D69" i="33" s="1"/>
  <c r="M99" i="33"/>
  <c r="N99" i="33" s="1"/>
  <c r="M100" i="33"/>
  <c r="N100" i="33" s="1"/>
  <c r="M4" i="33"/>
  <c r="N4" i="33" s="1"/>
  <c r="M5" i="33"/>
  <c r="N5" i="33" s="1"/>
  <c r="M132" i="33"/>
  <c r="N132" i="33" s="1"/>
  <c r="C132" i="33" s="1"/>
  <c r="D132" i="33" s="1"/>
  <c r="H102" i="33"/>
  <c r="L101" i="33"/>
  <c r="H7" i="33"/>
  <c r="L6" i="33" s="1"/>
  <c r="C5" i="23"/>
  <c r="D5" i="23" s="1"/>
  <c r="H71" i="33"/>
  <c r="H38" i="33"/>
  <c r="L37" i="33"/>
  <c r="L36" i="33"/>
  <c r="C33" i="33"/>
  <c r="D33" i="33" s="1"/>
  <c r="C34" i="33"/>
  <c r="D34" i="33" s="1"/>
  <c r="H134" i="33"/>
  <c r="L133" i="33" s="1"/>
  <c r="C130" i="33"/>
  <c r="D130" i="33" s="1"/>
  <c r="C3" i="33"/>
  <c r="D3" i="33" s="1"/>
  <c r="C2" i="33"/>
  <c r="D2" i="33" s="1"/>
  <c r="C35" i="33"/>
  <c r="D35" i="33" s="1"/>
  <c r="M36" i="32"/>
  <c r="N36" i="32" s="1"/>
  <c r="C36" i="32" s="1"/>
  <c r="D36" i="32" s="1"/>
  <c r="M6" i="32"/>
  <c r="N6" i="32" s="1"/>
  <c r="C6" i="32" s="1"/>
  <c r="D6" i="32" s="1"/>
  <c r="M67" i="32"/>
  <c r="N67" i="32" s="1"/>
  <c r="C67" i="32" s="1"/>
  <c r="D67" i="32" s="1"/>
  <c r="H132" i="32"/>
  <c r="L131" i="32"/>
  <c r="L130" i="32"/>
  <c r="C129" i="32"/>
  <c r="D129" i="32" s="1"/>
  <c r="C35" i="29"/>
  <c r="D35" i="29" s="1"/>
  <c r="H38" i="32"/>
  <c r="L37" i="32"/>
  <c r="H101" i="32"/>
  <c r="L100" i="32"/>
  <c r="L99" i="32"/>
  <c r="H8" i="32"/>
  <c r="C65" i="32"/>
  <c r="D65" i="32" s="1"/>
  <c r="C64" i="32"/>
  <c r="D64" i="32" s="1"/>
  <c r="C66" i="32"/>
  <c r="D66" i="32" s="1"/>
  <c r="C33" i="32"/>
  <c r="D33" i="32" s="1"/>
  <c r="C34" i="32"/>
  <c r="D34" i="32" s="1"/>
  <c r="C98" i="32"/>
  <c r="D98" i="32" s="1"/>
  <c r="H69" i="32"/>
  <c r="L68" i="32" s="1"/>
  <c r="M68" i="31"/>
  <c r="N68" i="31" s="1"/>
  <c r="C68" i="31" s="1"/>
  <c r="D68" i="31" s="1"/>
  <c r="M4" i="31"/>
  <c r="N4" i="31" s="1"/>
  <c r="M5" i="31"/>
  <c r="N5" i="31" s="1"/>
  <c r="M132" i="31"/>
  <c r="N132" i="31" s="1"/>
  <c r="H134" i="31"/>
  <c r="H38" i="31"/>
  <c r="L36" i="31"/>
  <c r="H70" i="31"/>
  <c r="L69" i="31"/>
  <c r="H7" i="31"/>
  <c r="L6" i="31"/>
  <c r="C66" i="29"/>
  <c r="D66" i="29" s="1"/>
  <c r="H102" i="31"/>
  <c r="L101" i="31"/>
  <c r="C33" i="31"/>
  <c r="D33" i="31" s="1"/>
  <c r="C34" i="31"/>
  <c r="D34" i="31" s="1"/>
  <c r="L100" i="31"/>
  <c r="C35" i="31"/>
  <c r="D35" i="31" s="1"/>
  <c r="C8" i="29"/>
  <c r="D8" i="29" s="1"/>
  <c r="C131" i="31"/>
  <c r="D131" i="31" s="1"/>
  <c r="M133" i="30"/>
  <c r="N133" i="30" s="1"/>
  <c r="C133" i="30" s="1"/>
  <c r="D133" i="30" s="1"/>
  <c r="M99" i="30"/>
  <c r="N99" i="30" s="1"/>
  <c r="C99" i="30" s="1"/>
  <c r="D99" i="30" s="1"/>
  <c r="M68" i="30"/>
  <c r="N68" i="30" s="1"/>
  <c r="M9" i="30"/>
  <c r="N9" i="30" s="1"/>
  <c r="M67" i="30"/>
  <c r="N67" i="30" s="1"/>
  <c r="H70" i="30"/>
  <c r="L69" i="30" s="1"/>
  <c r="H38" i="30"/>
  <c r="L37" i="30"/>
  <c r="C8" i="30"/>
  <c r="D8" i="30" s="1"/>
  <c r="H11" i="30"/>
  <c r="C33" i="30"/>
  <c r="D33" i="30" s="1"/>
  <c r="C34" i="30"/>
  <c r="D34" i="30" s="1"/>
  <c r="L36" i="30"/>
  <c r="H135" i="30"/>
  <c r="L134" i="30"/>
  <c r="H101" i="30"/>
  <c r="L100" i="30"/>
  <c r="C98" i="30"/>
  <c r="D98" i="30" s="1"/>
  <c r="C97" i="30"/>
  <c r="D97" i="30" s="1"/>
  <c r="C35" i="30"/>
  <c r="D35" i="30" s="1"/>
  <c r="M9" i="29"/>
  <c r="N9" i="29" s="1"/>
  <c r="C9" i="29" s="1"/>
  <c r="D9" i="29" s="1"/>
  <c r="M131" i="29"/>
  <c r="N131" i="29" s="1"/>
  <c r="C131" i="29" s="1"/>
  <c r="D131" i="29" s="1"/>
  <c r="M98" i="29"/>
  <c r="N98" i="29" s="1"/>
  <c r="M99" i="29"/>
  <c r="N99" i="29" s="1"/>
  <c r="H69" i="29"/>
  <c r="L68" i="29"/>
  <c r="L67" i="29"/>
  <c r="H133" i="29"/>
  <c r="H101" i="29"/>
  <c r="L100" i="29" s="1"/>
  <c r="H38" i="29"/>
  <c r="L37" i="29"/>
  <c r="C65" i="29"/>
  <c r="D65" i="29" s="1"/>
  <c r="H11" i="29"/>
  <c r="L36" i="29"/>
  <c r="C34" i="29"/>
  <c r="D34" i="29" s="1"/>
  <c r="C33" i="29"/>
  <c r="D33" i="29" s="1"/>
  <c r="C7" i="29"/>
  <c r="D7" i="29" s="1"/>
  <c r="M5" i="28"/>
  <c r="N5" i="28" s="1"/>
  <c r="M67" i="28"/>
  <c r="N67" i="28" s="1"/>
  <c r="M68" i="28"/>
  <c r="N68" i="28" s="1"/>
  <c r="M4" i="28"/>
  <c r="N4" i="28" s="1"/>
  <c r="M99" i="28"/>
  <c r="N99" i="28" s="1"/>
  <c r="M100" i="28"/>
  <c r="N100" i="28" s="1"/>
  <c r="H38" i="28"/>
  <c r="L37" i="28"/>
  <c r="L36" i="28"/>
  <c r="H70" i="28"/>
  <c r="L69" i="28"/>
  <c r="H7" i="28"/>
  <c r="L6" i="28"/>
  <c r="H135" i="28"/>
  <c r="L134" i="28"/>
  <c r="C2" i="28"/>
  <c r="D2" i="28" s="1"/>
  <c r="C3" i="28"/>
  <c r="D3" i="28" s="1"/>
  <c r="H102" i="28"/>
  <c r="L101" i="28"/>
  <c r="L133" i="28"/>
  <c r="C35" i="28"/>
  <c r="D35" i="28" s="1"/>
  <c r="C4" i="27"/>
  <c r="D4" i="27" s="1"/>
  <c r="M5" i="27"/>
  <c r="N5" i="27" s="1"/>
  <c r="C5" i="27" s="1"/>
  <c r="D5" i="27" s="1"/>
  <c r="M98" i="27"/>
  <c r="N98" i="27" s="1"/>
  <c r="C98" i="27" s="1"/>
  <c r="D98" i="27" s="1"/>
  <c r="M130" i="27"/>
  <c r="N130" i="27" s="1"/>
  <c r="C130" i="27" s="1"/>
  <c r="D130" i="27" s="1"/>
  <c r="M66" i="27"/>
  <c r="N66" i="27" s="1"/>
  <c r="C66" i="27" s="1"/>
  <c r="D66" i="27" s="1"/>
  <c r="M67" i="27"/>
  <c r="N67" i="27" s="1"/>
  <c r="C3" i="27"/>
  <c r="D3" i="27" s="1"/>
  <c r="C2" i="27"/>
  <c r="D2" i="27" s="1"/>
  <c r="C97" i="27"/>
  <c r="D97" i="27" s="1"/>
  <c r="H7" i="27"/>
  <c r="C95" i="27"/>
  <c r="D95" i="27" s="1"/>
  <c r="C96" i="27"/>
  <c r="D96" i="27" s="1"/>
  <c r="H100" i="27"/>
  <c r="L99" i="27" s="1"/>
  <c r="C35" i="27"/>
  <c r="D35" i="27" s="1"/>
  <c r="C34" i="27"/>
  <c r="D34" i="27" s="1"/>
  <c r="C33" i="27"/>
  <c r="D33" i="27" s="1"/>
  <c r="H133" i="27"/>
  <c r="L131" i="27"/>
  <c r="H38" i="27"/>
  <c r="L37" i="27"/>
  <c r="L36" i="27"/>
  <c r="C128" i="26"/>
  <c r="D128" i="26" s="1"/>
  <c r="C35" i="23"/>
  <c r="D35" i="23" s="1"/>
  <c r="H69" i="27"/>
  <c r="C129" i="27"/>
  <c r="D129" i="27" s="1"/>
  <c r="M100" i="26"/>
  <c r="N100" i="26" s="1"/>
  <c r="C100" i="26" s="1"/>
  <c r="D100" i="26" s="1"/>
  <c r="M67" i="26"/>
  <c r="N67" i="26" s="1"/>
  <c r="C67" i="26" s="1"/>
  <c r="D67" i="26" s="1"/>
  <c r="H38" i="26"/>
  <c r="L37" i="26" s="1"/>
  <c r="L36" i="26"/>
  <c r="H131" i="26"/>
  <c r="L130" i="26" s="1"/>
  <c r="L129" i="26"/>
  <c r="H102" i="26"/>
  <c r="L101" i="26" s="1"/>
  <c r="C65" i="26"/>
  <c r="D65" i="26" s="1"/>
  <c r="C64" i="26"/>
  <c r="D64" i="26" s="1"/>
  <c r="H69" i="26"/>
  <c r="H9" i="26"/>
  <c r="L8" i="26"/>
  <c r="L7" i="26"/>
  <c r="C34" i="26"/>
  <c r="D34" i="26" s="1"/>
  <c r="C33" i="26"/>
  <c r="D33" i="26" s="1"/>
  <c r="C5" i="25"/>
  <c r="D5" i="25" s="1"/>
  <c r="C127" i="26"/>
  <c r="D127" i="26" s="1"/>
  <c r="C131" i="25"/>
  <c r="D131" i="25" s="1"/>
  <c r="M6" i="25"/>
  <c r="N6" i="25" s="1"/>
  <c r="C6" i="25" s="1"/>
  <c r="D6" i="25" s="1"/>
  <c r="M132" i="25"/>
  <c r="N132" i="25" s="1"/>
  <c r="C132" i="25" s="1"/>
  <c r="D132" i="25" s="1"/>
  <c r="H101" i="25"/>
  <c r="L100" i="25"/>
  <c r="H38" i="25"/>
  <c r="L37" i="25"/>
  <c r="L36" i="25"/>
  <c r="H72" i="25"/>
  <c r="L71" i="25" s="1"/>
  <c r="L70" i="25"/>
  <c r="L99" i="25"/>
  <c r="H134" i="25"/>
  <c r="H8" i="25"/>
  <c r="C33" i="25"/>
  <c r="D33" i="25" s="1"/>
  <c r="C34" i="25"/>
  <c r="D34" i="25" s="1"/>
  <c r="C4" i="25"/>
  <c r="D4" i="25" s="1"/>
  <c r="C98" i="25"/>
  <c r="D98" i="25" s="1"/>
  <c r="C35" i="25"/>
  <c r="D35" i="25" s="1"/>
  <c r="M133" i="24"/>
  <c r="N133" i="24" s="1"/>
  <c r="M6" i="24"/>
  <c r="N6" i="24" s="1"/>
  <c r="C6" i="24" s="1"/>
  <c r="D6" i="24" s="1"/>
  <c r="M132" i="24"/>
  <c r="N132" i="24" s="1"/>
  <c r="C132" i="24" s="1"/>
  <c r="D132" i="24" s="1"/>
  <c r="M36" i="24"/>
  <c r="N36" i="24" s="1"/>
  <c r="C36" i="24" s="1"/>
  <c r="D36" i="24" s="1"/>
  <c r="M99" i="24"/>
  <c r="N99" i="24" s="1"/>
  <c r="C99" i="24" s="1"/>
  <c r="D99" i="24" s="1"/>
  <c r="M66" i="24"/>
  <c r="N66" i="24" s="1"/>
  <c r="C66" i="24" s="1"/>
  <c r="D66" i="24" s="1"/>
  <c r="H69" i="24"/>
  <c r="L68" i="24" s="1"/>
  <c r="L67" i="24"/>
  <c r="H8" i="24"/>
  <c r="H38" i="24"/>
  <c r="L37" i="24" s="1"/>
  <c r="H135" i="24"/>
  <c r="L134" i="24"/>
  <c r="C4" i="23"/>
  <c r="D4" i="23" s="1"/>
  <c r="C33" i="24"/>
  <c r="D33" i="24" s="1"/>
  <c r="C34" i="24"/>
  <c r="D34" i="24" s="1"/>
  <c r="H101" i="24"/>
  <c r="L100" i="24"/>
  <c r="M6" i="23"/>
  <c r="N6" i="23" s="1"/>
  <c r="C6" i="23" s="1"/>
  <c r="D6" i="23" s="1"/>
  <c r="M67" i="23"/>
  <c r="N67" i="23" s="1"/>
  <c r="C67" i="23" s="1"/>
  <c r="D67" i="23" s="1"/>
  <c r="M130" i="23"/>
  <c r="N130" i="23" s="1"/>
  <c r="M36" i="23"/>
  <c r="N36" i="23" s="1"/>
  <c r="C36" i="23" s="1"/>
  <c r="D36" i="23" s="1"/>
  <c r="M99" i="23"/>
  <c r="N99" i="23" s="1"/>
  <c r="C99" i="23" s="1"/>
  <c r="D99" i="23" s="1"/>
  <c r="M129" i="23"/>
  <c r="N129" i="23" s="1"/>
  <c r="H69" i="23"/>
  <c r="L68" i="23"/>
  <c r="H38" i="23"/>
  <c r="H132" i="23"/>
  <c r="L131" i="23"/>
  <c r="C65" i="23"/>
  <c r="D65" i="23" s="1"/>
  <c r="C64" i="23"/>
  <c r="D64" i="23" s="1"/>
  <c r="H101" i="23"/>
  <c r="L100" i="23" s="1"/>
  <c r="H8" i="23"/>
  <c r="C33" i="23"/>
  <c r="D33" i="23" s="1"/>
  <c r="C34" i="23"/>
  <c r="D34" i="23" s="1"/>
  <c r="M129" i="22"/>
  <c r="N129" i="22" s="1"/>
  <c r="C129" i="22" s="1"/>
  <c r="D129" i="22" s="1"/>
  <c r="M97" i="22"/>
  <c r="N97" i="22" s="1"/>
  <c r="C97" i="22" s="1"/>
  <c r="D97" i="22" s="1"/>
  <c r="M98" i="22"/>
  <c r="N98" i="22" s="1"/>
  <c r="H38" i="22"/>
  <c r="L37" i="22"/>
  <c r="H72" i="22"/>
  <c r="L71" i="22"/>
  <c r="L70" i="22"/>
  <c r="L36" i="22"/>
  <c r="H100" i="22"/>
  <c r="H8" i="22"/>
  <c r="L6" i="22"/>
  <c r="C95" i="22"/>
  <c r="D95" i="22" s="1"/>
  <c r="C96" i="22"/>
  <c r="D96" i="22" s="1"/>
  <c r="C128" i="22"/>
  <c r="D128" i="22" s="1"/>
  <c r="H131" i="22"/>
  <c r="L130" i="22" s="1"/>
  <c r="C35" i="22"/>
  <c r="D35" i="22" s="1"/>
  <c r="C34" i="22"/>
  <c r="D34" i="22" s="1"/>
  <c r="C33" i="22"/>
  <c r="D33" i="22" s="1"/>
  <c r="C129" i="21"/>
  <c r="D129" i="21" s="1"/>
  <c r="M37" i="21"/>
  <c r="N37" i="21" s="1"/>
  <c r="C37" i="21" s="1"/>
  <c r="D37" i="21" s="1"/>
  <c r="M131" i="21"/>
  <c r="N131" i="21" s="1"/>
  <c r="C131" i="21" s="1"/>
  <c r="D131" i="21" s="1"/>
  <c r="M68" i="21"/>
  <c r="N68" i="21" s="1"/>
  <c r="C68" i="21" s="1"/>
  <c r="D68" i="21" s="1"/>
  <c r="M6" i="21"/>
  <c r="N6" i="21" s="1"/>
  <c r="C6" i="21" s="1"/>
  <c r="D6" i="21" s="1"/>
  <c r="M100" i="21"/>
  <c r="N100" i="21" s="1"/>
  <c r="H70" i="21"/>
  <c r="C97" i="9"/>
  <c r="D97" i="9" s="1"/>
  <c r="H133" i="21"/>
  <c r="C67" i="21"/>
  <c r="D67" i="21" s="1"/>
  <c r="C66" i="21"/>
  <c r="D66" i="21" s="1"/>
  <c r="H39" i="21"/>
  <c r="H8" i="21"/>
  <c r="H102" i="21"/>
  <c r="L129" i="1"/>
  <c r="M129" i="1" s="1"/>
  <c r="C129" i="1" s="1"/>
  <c r="D129" i="1" s="1"/>
  <c r="L37" i="1"/>
  <c r="M37" i="1" s="1"/>
  <c r="C37" i="1" s="1"/>
  <c r="D37" i="1" s="1"/>
  <c r="C4" i="1"/>
  <c r="D4" i="1" s="1"/>
  <c r="C65" i="4"/>
  <c r="D65" i="4" s="1"/>
  <c r="C4" i="3"/>
  <c r="D4" i="3" s="1"/>
  <c r="N66" i="4"/>
  <c r="C66" i="4" s="1"/>
  <c r="D66" i="4" s="1"/>
  <c r="N5" i="4"/>
  <c r="C5" i="4" s="1"/>
  <c r="D5" i="4" s="1"/>
  <c r="L67" i="4"/>
  <c r="H69" i="4"/>
  <c r="H70" i="4" s="1"/>
  <c r="H71" i="4" s="1"/>
  <c r="M5" i="1"/>
  <c r="C5" i="1" s="1"/>
  <c r="D5" i="1" s="1"/>
  <c r="M6" i="1"/>
  <c r="C68" i="2"/>
  <c r="D68" i="2" s="1"/>
  <c r="C100" i="9"/>
  <c r="D100" i="9" s="1"/>
  <c r="H69" i="9"/>
  <c r="L68" i="9"/>
  <c r="H41" i="9"/>
  <c r="H131" i="9"/>
  <c r="L130" i="9"/>
  <c r="C66" i="9"/>
  <c r="D66" i="9" s="1"/>
  <c r="L39" i="9"/>
  <c r="L129" i="9"/>
  <c r="H103" i="9"/>
  <c r="L102" i="9" s="1"/>
  <c r="C38" i="9"/>
  <c r="D38" i="9" s="1"/>
  <c r="H7" i="9"/>
  <c r="L67" i="9"/>
  <c r="C127" i="9"/>
  <c r="D127" i="9" s="1"/>
  <c r="C126" i="9"/>
  <c r="D126" i="9" s="1"/>
  <c r="L101" i="9"/>
  <c r="C3" i="9"/>
  <c r="D3" i="9" s="1"/>
  <c r="C2" i="9"/>
  <c r="D2" i="9" s="1"/>
  <c r="H38" i="8"/>
  <c r="H69" i="8"/>
  <c r="L68" i="8" s="1"/>
  <c r="L67" i="8"/>
  <c r="H132" i="8"/>
  <c r="H100" i="8"/>
  <c r="L99" i="8" s="1"/>
  <c r="C3" i="8"/>
  <c r="D3" i="8" s="1"/>
  <c r="C2" i="8"/>
  <c r="D2" i="8" s="1"/>
  <c r="H7" i="8"/>
  <c r="L6" i="8" s="1"/>
  <c r="C66" i="8"/>
  <c r="D66" i="8" s="1"/>
  <c r="C65" i="8"/>
  <c r="D65" i="8" s="1"/>
  <c r="C64" i="8"/>
  <c r="D64" i="8" s="1"/>
  <c r="C4" i="2"/>
  <c r="D4" i="2" s="1"/>
  <c r="C100" i="4"/>
  <c r="D100" i="4" s="1"/>
  <c r="C36" i="1"/>
  <c r="D36" i="1" s="1"/>
  <c r="C99" i="4"/>
  <c r="D99" i="4" s="1"/>
  <c r="H38" i="4"/>
  <c r="L37" i="4" s="1"/>
  <c r="C68" i="3"/>
  <c r="D68" i="3" s="1"/>
  <c r="H132" i="4"/>
  <c r="L131" i="4" s="1"/>
  <c r="H7" i="4"/>
  <c r="C3" i="4"/>
  <c r="D3" i="4" s="1"/>
  <c r="C2" i="4"/>
  <c r="D2" i="4" s="1"/>
  <c r="H103" i="4"/>
  <c r="C129" i="3"/>
  <c r="D129" i="3" s="1"/>
  <c r="N6" i="3"/>
  <c r="N130" i="3"/>
  <c r="C130" i="3" s="1"/>
  <c r="D130" i="3" s="1"/>
  <c r="H100" i="3"/>
  <c r="L99" i="3"/>
  <c r="H41" i="3"/>
  <c r="H71" i="3"/>
  <c r="L70" i="3" s="1"/>
  <c r="L39" i="3"/>
  <c r="H132" i="3"/>
  <c r="L131" i="3" s="1"/>
  <c r="L69" i="3"/>
  <c r="H8" i="3"/>
  <c r="L7" i="3" s="1"/>
  <c r="C38" i="3"/>
  <c r="D38" i="3" s="1"/>
  <c r="C67" i="2"/>
  <c r="D67" i="2" s="1"/>
  <c r="M5" i="2"/>
  <c r="C5" i="2" s="1"/>
  <c r="D5" i="2" s="1"/>
  <c r="M129" i="2"/>
  <c r="C129" i="2" s="1"/>
  <c r="D129" i="2" s="1"/>
  <c r="C3" i="2"/>
  <c r="D3" i="2" s="1"/>
  <c r="C2" i="2"/>
  <c r="D2" i="2" s="1"/>
  <c r="H100" i="2"/>
  <c r="K99" i="2" s="1"/>
  <c r="C96" i="2"/>
  <c r="D96" i="2" s="1"/>
  <c r="C95" i="2"/>
  <c r="D95" i="2" s="1"/>
  <c r="C35" i="2"/>
  <c r="D35" i="2" s="1"/>
  <c r="C128" i="2"/>
  <c r="D128" i="2" s="1"/>
  <c r="H38" i="2"/>
  <c r="K37" i="2" s="1"/>
  <c r="H7" i="2"/>
  <c r="K6" i="2"/>
  <c r="H71" i="2"/>
  <c r="K70" i="2" s="1"/>
  <c r="H131" i="2"/>
  <c r="K130" i="2"/>
  <c r="C127" i="2"/>
  <c r="D127" i="2" s="1"/>
  <c r="C126" i="2"/>
  <c r="D126" i="2" s="1"/>
  <c r="K36" i="2"/>
  <c r="H131" i="1"/>
  <c r="K130" i="1" s="1"/>
  <c r="C126" i="1"/>
  <c r="D126" i="1" s="1"/>
  <c r="C127" i="1"/>
  <c r="D127" i="1" s="1"/>
  <c r="H100" i="1"/>
  <c r="K99" i="1"/>
  <c r="K98" i="1"/>
  <c r="H69" i="1"/>
  <c r="K68" i="1"/>
  <c r="K67" i="1"/>
  <c r="C66" i="1"/>
  <c r="D66" i="1" s="1"/>
  <c r="C65" i="1"/>
  <c r="D65" i="1" s="1"/>
  <c r="C64" i="1"/>
  <c r="D64" i="1" s="1"/>
  <c r="H39" i="1"/>
  <c r="K38" i="1" s="1"/>
  <c r="K2" i="1"/>
  <c r="M37" i="4" a="1"/>
  <c r="M39" i="3" a="1"/>
  <c r="M36" i="33" a="1"/>
  <c r="L37" i="2" a="1"/>
  <c r="M37" i="24" a="1"/>
  <c r="M37" i="32" a="1"/>
  <c r="M6" i="31" a="1"/>
  <c r="M102" i="9" a="1"/>
  <c r="M37" i="29" a="1"/>
  <c r="M71" i="25" a="1"/>
  <c r="L38" i="1" a="1"/>
  <c r="M129" i="26" a="1"/>
  <c r="M67" i="9" a="1"/>
  <c r="L98" i="1" a="1"/>
  <c r="M70" i="22" a="1"/>
  <c r="M37" i="22" a="1"/>
  <c r="M101" i="28" a="1"/>
  <c r="L68" i="1" a="1"/>
  <c r="M68" i="23" a="1"/>
  <c r="M67" i="24" a="1"/>
  <c r="M99" i="27" a="1"/>
  <c r="M69" i="28" a="1"/>
  <c r="M100" i="23" a="1"/>
  <c r="M100" i="32" a="1"/>
  <c r="M134" i="34" a="1"/>
  <c r="M67" i="29" a="1"/>
  <c r="M133" i="33" a="1"/>
  <c r="M101" i="9" a="1"/>
  <c r="M36" i="28" a="1"/>
  <c r="M134" i="28" a="1"/>
  <c r="L130" i="2" a="1"/>
  <c r="M6" i="28" a="1"/>
  <c r="M101" i="26" a="1"/>
  <c r="M36" i="22" a="1"/>
  <c r="L99" i="2" a="1"/>
  <c r="M70" i="3" a="1"/>
  <c r="M100" i="30" a="1"/>
  <c r="M36" i="29" a="1"/>
  <c r="M67" i="8" a="1"/>
  <c r="M101" i="31" a="1"/>
  <c r="M100" i="24" a="1"/>
  <c r="M36" i="25" a="1"/>
  <c r="M68" i="24" a="1"/>
  <c r="M130" i="32" a="1"/>
  <c r="L130" i="1" a="1"/>
  <c r="M133" i="34" a="1"/>
  <c r="M69" i="31" a="1"/>
  <c r="M69" i="30" a="1"/>
  <c r="M6" i="8" a="1"/>
  <c r="M130" i="26" a="1"/>
  <c r="L6" i="2" a="1"/>
  <c r="M101" i="33" a="1"/>
  <c r="M68" i="32" a="1"/>
  <c r="M6" i="33" a="1"/>
  <c r="M36" i="27" a="1"/>
  <c r="M100" i="29" a="1"/>
  <c r="M70" i="25" a="1"/>
  <c r="M130" i="9" a="1"/>
  <c r="L67" i="1" a="1"/>
  <c r="M131" i="4" a="1"/>
  <c r="L99" i="1" a="1"/>
  <c r="M36" i="30" a="1"/>
  <c r="M37" i="27" a="1"/>
  <c r="M68" i="9" a="1"/>
  <c r="M68" i="29" a="1"/>
  <c r="M36" i="31" a="1"/>
  <c r="M8" i="26" a="1"/>
  <c r="M131" i="23" a="1"/>
  <c r="M130" i="22" a="1"/>
  <c r="M133" i="28" a="1"/>
  <c r="M37" i="26" a="1"/>
  <c r="M134" i="24" a="1"/>
  <c r="M99" i="8" a="1"/>
  <c r="M69" i="3" a="1"/>
  <c r="M39" i="9" a="1"/>
  <c r="M6" i="34" a="1"/>
  <c r="M69" i="34" a="1"/>
  <c r="L36" i="2" a="1"/>
  <c r="L2" i="1" a="1"/>
  <c r="M7" i="26" a="1"/>
  <c r="M99" i="32" a="1"/>
  <c r="M131" i="3" a="1"/>
  <c r="M36" i="26" a="1"/>
  <c r="M37" i="28" a="1"/>
  <c r="M6" i="22" a="1"/>
  <c r="M71" i="22" a="1"/>
  <c r="M99" i="25" a="1"/>
  <c r="M100" i="31" a="1"/>
  <c r="M131" i="27" a="1"/>
  <c r="M100" i="25" a="1"/>
  <c r="M67" i="4" a="1"/>
  <c r="M7" i="3" a="1"/>
  <c r="L70" i="2" a="1"/>
  <c r="M37" i="30" a="1"/>
  <c r="M131" i="32" a="1"/>
  <c r="M99" i="3" a="1"/>
  <c r="M37" i="25" a="1"/>
  <c r="M100" i="34" a="1"/>
  <c r="M134" i="30" a="1"/>
  <c r="M129" i="9" a="1"/>
  <c r="M37" i="33" a="1"/>
  <c r="M68" i="8" a="1"/>
  <c r="C99" i="21" l="1"/>
  <c r="D99" i="21" s="1"/>
  <c r="L99" i="34"/>
  <c r="C97" i="34"/>
  <c r="D97" i="34" s="1"/>
  <c r="C98" i="34"/>
  <c r="D98" i="34" s="1"/>
  <c r="C97" i="31"/>
  <c r="D97" i="31" s="1"/>
  <c r="C98" i="31"/>
  <c r="D98" i="31" s="1"/>
  <c r="C97" i="28"/>
  <c r="D97" i="28" s="1"/>
  <c r="C98" i="28"/>
  <c r="D98" i="28" s="1"/>
  <c r="M99" i="8"/>
  <c r="N99" i="8" s="1"/>
  <c r="C99" i="8" s="1"/>
  <c r="D99" i="8" s="1"/>
  <c r="M6" i="8"/>
  <c r="N6" i="8" s="1"/>
  <c r="C6" i="8" s="1"/>
  <c r="D6" i="8" s="1"/>
  <c r="M68" i="8"/>
  <c r="N68" i="8" s="1"/>
  <c r="M67" i="8"/>
  <c r="N67" i="8" s="1"/>
  <c r="M39" i="9"/>
  <c r="N39" i="9" s="1"/>
  <c r="M68" i="9"/>
  <c r="N68" i="9" s="1"/>
  <c r="M102" i="9"/>
  <c r="N102" i="9" s="1"/>
  <c r="M130" i="9"/>
  <c r="N130" i="9" s="1"/>
  <c r="M101" i="9"/>
  <c r="N101" i="9" s="1"/>
  <c r="M67" i="9"/>
  <c r="N67" i="9" s="1"/>
  <c r="M129" i="9"/>
  <c r="N129" i="9" s="1"/>
  <c r="M67" i="4"/>
  <c r="N67" i="4" s="1"/>
  <c r="M131" i="4"/>
  <c r="M37" i="4"/>
  <c r="L69" i="4"/>
  <c r="L70" i="4"/>
  <c r="M69" i="3"/>
  <c r="N69" i="3" s="1"/>
  <c r="M131" i="3"/>
  <c r="N131" i="3" s="1"/>
  <c r="C131" i="3" s="1"/>
  <c r="D131" i="3" s="1"/>
  <c r="M70" i="3"/>
  <c r="N70" i="3" s="1"/>
  <c r="M39" i="3"/>
  <c r="N39" i="3" s="1"/>
  <c r="M99" i="3"/>
  <c r="N99" i="3" s="1"/>
  <c r="C99" i="3" s="1"/>
  <c r="D99" i="3" s="1"/>
  <c r="M7" i="3"/>
  <c r="N7" i="3" s="1"/>
  <c r="L37" i="2"/>
  <c r="M37" i="2" s="1"/>
  <c r="L99" i="2"/>
  <c r="L36" i="2"/>
  <c r="M36" i="2" s="1"/>
  <c r="L6" i="2"/>
  <c r="M6" i="2" s="1"/>
  <c r="L130" i="2"/>
  <c r="M130" i="2" s="1"/>
  <c r="C130" i="2" s="1"/>
  <c r="D130" i="2" s="1"/>
  <c r="L70" i="2"/>
  <c r="M70" i="2" s="1"/>
  <c r="C70" i="2" s="1"/>
  <c r="D70" i="2" s="1"/>
  <c r="M69" i="34"/>
  <c r="N69" i="34" s="1"/>
  <c r="C69" i="34" s="1"/>
  <c r="D69" i="34" s="1"/>
  <c r="M6" i="34"/>
  <c r="N6" i="34" s="1"/>
  <c r="C6" i="34" s="1"/>
  <c r="D6" i="34" s="1"/>
  <c r="M133" i="34"/>
  <c r="N133" i="34" s="1"/>
  <c r="M134" i="34"/>
  <c r="N134" i="34" s="1"/>
  <c r="M100" i="34"/>
  <c r="N100" i="34" s="1"/>
  <c r="H40" i="34"/>
  <c r="H71" i="34"/>
  <c r="H8" i="34"/>
  <c r="H136" i="34"/>
  <c r="L135" i="34" s="1"/>
  <c r="H103" i="34"/>
  <c r="L101" i="34"/>
  <c r="C37" i="34"/>
  <c r="D37" i="34" s="1"/>
  <c r="C36" i="34"/>
  <c r="D36" i="34" s="1"/>
  <c r="C5" i="34"/>
  <c r="D5" i="34" s="1"/>
  <c r="C4" i="34"/>
  <c r="D4" i="34" s="1"/>
  <c r="C68" i="34"/>
  <c r="D68" i="34" s="1"/>
  <c r="C67" i="34"/>
  <c r="D67" i="34" s="1"/>
  <c r="L38" i="34"/>
  <c r="M133" i="33"/>
  <c r="N133" i="33" s="1"/>
  <c r="C133" i="33" s="1"/>
  <c r="D133" i="33" s="1"/>
  <c r="M36" i="33"/>
  <c r="N36" i="33" s="1"/>
  <c r="M37" i="33"/>
  <c r="N37" i="33" s="1"/>
  <c r="M6" i="33"/>
  <c r="N6" i="33" s="1"/>
  <c r="C6" i="33" s="1"/>
  <c r="D6" i="33" s="1"/>
  <c r="M101" i="33"/>
  <c r="N101" i="33" s="1"/>
  <c r="C101" i="33" s="1"/>
  <c r="D101" i="33" s="1"/>
  <c r="H39" i="33"/>
  <c r="L38" i="33"/>
  <c r="H72" i="33"/>
  <c r="L71" i="33" s="1"/>
  <c r="L70" i="33"/>
  <c r="H8" i="33"/>
  <c r="H103" i="33"/>
  <c r="C5" i="33"/>
  <c r="D5" i="33" s="1"/>
  <c r="C4" i="33"/>
  <c r="D4" i="33" s="1"/>
  <c r="C100" i="33"/>
  <c r="D100" i="33" s="1"/>
  <c r="C99" i="33"/>
  <c r="D99" i="33" s="1"/>
  <c r="H135" i="33"/>
  <c r="L134" i="33" s="1"/>
  <c r="M100" i="32"/>
  <c r="N100" i="32" s="1"/>
  <c r="M37" i="32"/>
  <c r="N37" i="32" s="1"/>
  <c r="C37" i="32" s="1"/>
  <c r="D37" i="32" s="1"/>
  <c r="M130" i="32"/>
  <c r="N130" i="32" s="1"/>
  <c r="M99" i="32"/>
  <c r="N99" i="32" s="1"/>
  <c r="M68" i="32"/>
  <c r="N68" i="32" s="1"/>
  <c r="C68" i="32" s="1"/>
  <c r="D68" i="32" s="1"/>
  <c r="M131" i="32"/>
  <c r="N131" i="32" s="1"/>
  <c r="H9" i="32"/>
  <c r="L8" i="32" s="1"/>
  <c r="L7" i="32"/>
  <c r="H133" i="32"/>
  <c r="L132" i="32" s="1"/>
  <c r="H102" i="32"/>
  <c r="L101" i="32"/>
  <c r="H39" i="32"/>
  <c r="L38" i="32"/>
  <c r="H70" i="32"/>
  <c r="L69" i="32"/>
  <c r="M100" i="31"/>
  <c r="N100" i="31" s="1"/>
  <c r="M101" i="31"/>
  <c r="N101" i="31" s="1"/>
  <c r="M6" i="31"/>
  <c r="N6" i="31" s="1"/>
  <c r="C6" i="31" s="1"/>
  <c r="D6" i="31" s="1"/>
  <c r="M69" i="31"/>
  <c r="N69" i="31" s="1"/>
  <c r="C69" i="31" s="1"/>
  <c r="D69" i="31" s="1"/>
  <c r="M36" i="31"/>
  <c r="N36" i="31" s="1"/>
  <c r="H39" i="31"/>
  <c r="L38" i="31"/>
  <c r="H135" i="31"/>
  <c r="L134" i="31"/>
  <c r="L133" i="31"/>
  <c r="H103" i="31"/>
  <c r="C132" i="31"/>
  <c r="D132" i="31" s="1"/>
  <c r="H8" i="31"/>
  <c r="H71" i="31"/>
  <c r="L70" i="31" s="1"/>
  <c r="L37" i="31"/>
  <c r="C5" i="31"/>
  <c r="D5" i="31" s="1"/>
  <c r="C4" i="31"/>
  <c r="D4" i="31" s="1"/>
  <c r="M100" i="30"/>
  <c r="N100" i="30" s="1"/>
  <c r="C100" i="30" s="1"/>
  <c r="D100" i="30" s="1"/>
  <c r="M134" i="30"/>
  <c r="N134" i="30" s="1"/>
  <c r="C134" i="30" s="1"/>
  <c r="D134" i="30" s="1"/>
  <c r="M36" i="30"/>
  <c r="N36" i="30" s="1"/>
  <c r="M69" i="30"/>
  <c r="N69" i="30" s="1"/>
  <c r="C69" i="30" s="1"/>
  <c r="D69" i="30" s="1"/>
  <c r="M37" i="30"/>
  <c r="N37" i="30" s="1"/>
  <c r="H12" i="30"/>
  <c r="L11" i="30"/>
  <c r="C68" i="30"/>
  <c r="D68" i="30" s="1"/>
  <c r="C67" i="30"/>
  <c r="D67" i="30" s="1"/>
  <c r="H102" i="30"/>
  <c r="L101" i="30"/>
  <c r="H136" i="30"/>
  <c r="L135" i="30"/>
  <c r="L10" i="30"/>
  <c r="H39" i="30"/>
  <c r="L38" i="30"/>
  <c r="H71" i="30"/>
  <c r="C9" i="30"/>
  <c r="D9" i="30" s="1"/>
  <c r="M100" i="29"/>
  <c r="N100" i="29" s="1"/>
  <c r="C100" i="29" s="1"/>
  <c r="D100" i="29" s="1"/>
  <c r="M36" i="29"/>
  <c r="N36" i="29" s="1"/>
  <c r="M37" i="29"/>
  <c r="N37" i="29" s="1"/>
  <c r="M67" i="29"/>
  <c r="N67" i="29" s="1"/>
  <c r="M68" i="29"/>
  <c r="N68" i="29" s="1"/>
  <c r="H12" i="29"/>
  <c r="L11" i="29"/>
  <c r="L10" i="29"/>
  <c r="C6" i="3"/>
  <c r="D6" i="3" s="1"/>
  <c r="H39" i="29"/>
  <c r="L38" i="29" s="1"/>
  <c r="H102" i="29"/>
  <c r="L101" i="29"/>
  <c r="H134" i="29"/>
  <c r="L133" i="29" s="1"/>
  <c r="L132" i="29"/>
  <c r="H70" i="29"/>
  <c r="L69" i="29" s="1"/>
  <c r="C99" i="29"/>
  <c r="D99" i="29" s="1"/>
  <c r="C98" i="29"/>
  <c r="D98" i="29" s="1"/>
  <c r="M101" i="28"/>
  <c r="N101" i="28" s="1"/>
  <c r="C101" i="28" s="1"/>
  <c r="D101" i="28" s="1"/>
  <c r="M134" i="28"/>
  <c r="N134" i="28" s="1"/>
  <c r="M6" i="28"/>
  <c r="N6" i="28" s="1"/>
  <c r="C6" i="28" s="1"/>
  <c r="D6" i="28" s="1"/>
  <c r="M36" i="28"/>
  <c r="N36" i="28" s="1"/>
  <c r="M69" i="28"/>
  <c r="N69" i="28" s="1"/>
  <c r="M37" i="28"/>
  <c r="N37" i="28" s="1"/>
  <c r="M133" i="28"/>
  <c r="N133" i="28" s="1"/>
  <c r="H103" i="28"/>
  <c r="L102" i="28" s="1"/>
  <c r="H71" i="28"/>
  <c r="C100" i="28"/>
  <c r="D100" i="28" s="1"/>
  <c r="C99" i="28"/>
  <c r="D99" i="28" s="1"/>
  <c r="C5" i="28"/>
  <c r="D5" i="28" s="1"/>
  <c r="C4" i="28"/>
  <c r="D4" i="28" s="1"/>
  <c r="H136" i="28"/>
  <c r="L135" i="28"/>
  <c r="H8" i="28"/>
  <c r="H39" i="28"/>
  <c r="L38" i="28"/>
  <c r="C68" i="28"/>
  <c r="D68" i="28" s="1"/>
  <c r="C67" i="28"/>
  <c r="D67" i="28" s="1"/>
  <c r="M99" i="27"/>
  <c r="N99" i="27" s="1"/>
  <c r="C99" i="27" s="1"/>
  <c r="D99" i="27" s="1"/>
  <c r="M36" i="27"/>
  <c r="N36" i="27" s="1"/>
  <c r="M37" i="27"/>
  <c r="N37" i="27" s="1"/>
  <c r="M131" i="27"/>
  <c r="N131" i="27" s="1"/>
  <c r="C131" i="27" s="1"/>
  <c r="D131" i="27" s="1"/>
  <c r="H8" i="27"/>
  <c r="H70" i="27"/>
  <c r="L69" i="27" s="1"/>
  <c r="L68" i="27"/>
  <c r="H39" i="27"/>
  <c r="L38" i="27"/>
  <c r="C67" i="27"/>
  <c r="D67" i="27" s="1"/>
  <c r="H134" i="27"/>
  <c r="L133" i="27"/>
  <c r="H101" i="27"/>
  <c r="L100" i="27"/>
  <c r="L6" i="27"/>
  <c r="L132" i="27"/>
  <c r="M130" i="26"/>
  <c r="N130" i="26" s="1"/>
  <c r="M37" i="26"/>
  <c r="N37" i="26" s="1"/>
  <c r="M101" i="26"/>
  <c r="N101" i="26" s="1"/>
  <c r="M129" i="26"/>
  <c r="N129" i="26" s="1"/>
  <c r="M8" i="26"/>
  <c r="N8" i="26" s="1"/>
  <c r="M7" i="26"/>
  <c r="N7" i="26" s="1"/>
  <c r="M36" i="26"/>
  <c r="N36" i="26" s="1"/>
  <c r="C133" i="24"/>
  <c r="D133" i="24" s="1"/>
  <c r="L102" i="26"/>
  <c r="H103" i="26"/>
  <c r="H10" i="26"/>
  <c r="H70" i="26"/>
  <c r="L68" i="26"/>
  <c r="H132" i="26"/>
  <c r="L131" i="26" s="1"/>
  <c r="H39" i="26"/>
  <c r="L38" i="26"/>
  <c r="M71" i="25"/>
  <c r="N71" i="25" s="1"/>
  <c r="M99" i="25"/>
  <c r="N99" i="25" s="1"/>
  <c r="M70" i="25"/>
  <c r="N70" i="25" s="1"/>
  <c r="M36" i="25"/>
  <c r="N36" i="25" s="1"/>
  <c r="M37" i="25"/>
  <c r="N37" i="25" s="1"/>
  <c r="M100" i="25"/>
  <c r="N100" i="25" s="1"/>
  <c r="H135" i="25"/>
  <c r="L134" i="25"/>
  <c r="L133" i="25"/>
  <c r="H9" i="25"/>
  <c r="L8" i="25" s="1"/>
  <c r="L7" i="25"/>
  <c r="H39" i="25"/>
  <c r="L38" i="25"/>
  <c r="H102" i="25"/>
  <c r="L101" i="25"/>
  <c r="H73" i="25"/>
  <c r="L72" i="25"/>
  <c r="M37" i="24"/>
  <c r="N37" i="24" s="1"/>
  <c r="C37" i="24" s="1"/>
  <c r="D37" i="24" s="1"/>
  <c r="M134" i="24"/>
  <c r="N134" i="24" s="1"/>
  <c r="M67" i="24"/>
  <c r="N67" i="24" s="1"/>
  <c r="C67" i="24" s="1"/>
  <c r="D67" i="24" s="1"/>
  <c r="M68" i="24"/>
  <c r="N68" i="24" s="1"/>
  <c r="M100" i="24"/>
  <c r="N100" i="24" s="1"/>
  <c r="C100" i="24" s="1"/>
  <c r="D100" i="24" s="1"/>
  <c r="H39" i="24"/>
  <c r="L38" i="24"/>
  <c r="H9" i="24"/>
  <c r="L8" i="24"/>
  <c r="L7" i="24"/>
  <c r="H70" i="24"/>
  <c r="L69" i="24"/>
  <c r="H102" i="24"/>
  <c r="L101" i="24" s="1"/>
  <c r="H136" i="24"/>
  <c r="L135" i="24"/>
  <c r="M100" i="23"/>
  <c r="N100" i="23" s="1"/>
  <c r="C100" i="23" s="1"/>
  <c r="D100" i="23" s="1"/>
  <c r="M131" i="23"/>
  <c r="N131" i="23" s="1"/>
  <c r="C131" i="23" s="1"/>
  <c r="D131" i="23" s="1"/>
  <c r="M68" i="23"/>
  <c r="N68" i="23" s="1"/>
  <c r="C68" i="23" s="1"/>
  <c r="D68" i="23" s="1"/>
  <c r="H133" i="23"/>
  <c r="L132" i="23"/>
  <c r="H39" i="23"/>
  <c r="L38" i="23"/>
  <c r="L37" i="23"/>
  <c r="H70" i="23"/>
  <c r="L69" i="23"/>
  <c r="H102" i="23"/>
  <c r="L101" i="23"/>
  <c r="C130" i="23"/>
  <c r="D130" i="23" s="1"/>
  <c r="C129" i="23"/>
  <c r="D129" i="23" s="1"/>
  <c r="H9" i="23"/>
  <c r="L8" i="23"/>
  <c r="L7" i="23"/>
  <c r="M130" i="22"/>
  <c r="N130" i="22" s="1"/>
  <c r="C130" i="22" s="1"/>
  <c r="D130" i="22" s="1"/>
  <c r="M6" i="22"/>
  <c r="N6" i="22" s="1"/>
  <c r="M70" i="22"/>
  <c r="N70" i="22" s="1"/>
  <c r="M71" i="22"/>
  <c r="N71" i="22" s="1"/>
  <c r="M36" i="22"/>
  <c r="N36" i="22" s="1"/>
  <c r="M37" i="22"/>
  <c r="N37" i="22" s="1"/>
  <c r="H73" i="22"/>
  <c r="H9" i="22"/>
  <c r="L8" i="22"/>
  <c r="H39" i="22"/>
  <c r="L38" i="22"/>
  <c r="L7" i="22"/>
  <c r="H101" i="22"/>
  <c r="L100" i="22"/>
  <c r="L99" i="22"/>
  <c r="H132" i="22"/>
  <c r="L131" i="22"/>
  <c r="C98" i="22"/>
  <c r="D98" i="22" s="1"/>
  <c r="H103" i="21"/>
  <c r="L102" i="21"/>
  <c r="H9" i="21"/>
  <c r="L8" i="21"/>
  <c r="L7" i="21"/>
  <c r="H40" i="21"/>
  <c r="L38" i="21"/>
  <c r="H71" i="21"/>
  <c r="L69" i="21"/>
  <c r="H134" i="21"/>
  <c r="L133" i="21"/>
  <c r="L132" i="21"/>
  <c r="C100" i="21"/>
  <c r="D100" i="21" s="1"/>
  <c r="L101" i="21"/>
  <c r="L130" i="1"/>
  <c r="M130" i="1" s="1"/>
  <c r="C130" i="1" s="1"/>
  <c r="D130" i="1" s="1"/>
  <c r="L67" i="1"/>
  <c r="M67" i="1" s="1"/>
  <c r="L2" i="1"/>
  <c r="M2" i="1" s="1"/>
  <c r="L38" i="1"/>
  <c r="M38" i="1" s="1"/>
  <c r="C38" i="1" s="1"/>
  <c r="D38" i="1" s="1"/>
  <c r="L68" i="1"/>
  <c r="M68" i="1" s="1"/>
  <c r="L98" i="1"/>
  <c r="M98" i="1" s="1"/>
  <c r="L99" i="1"/>
  <c r="M99" i="1" s="1"/>
  <c r="C5" i="3"/>
  <c r="D5" i="3" s="1"/>
  <c r="L68" i="4"/>
  <c r="C6" i="1"/>
  <c r="D6" i="1" s="1"/>
  <c r="H104" i="9"/>
  <c r="H70" i="9"/>
  <c r="L69" i="9" s="1"/>
  <c r="H8" i="9"/>
  <c r="H132" i="9"/>
  <c r="H42" i="9"/>
  <c r="L41" i="9" s="1"/>
  <c r="L40" i="9"/>
  <c r="L6" i="9"/>
  <c r="H133" i="8"/>
  <c r="L132" i="8"/>
  <c r="L131" i="8"/>
  <c r="H70" i="8"/>
  <c r="L69" i="8" s="1"/>
  <c r="H39" i="8"/>
  <c r="L38" i="8"/>
  <c r="L37" i="8"/>
  <c r="C130" i="8"/>
  <c r="D130" i="8" s="1"/>
  <c r="C129" i="8"/>
  <c r="D129" i="8" s="1"/>
  <c r="H8" i="8"/>
  <c r="L7" i="8" s="1"/>
  <c r="H101" i="8"/>
  <c r="L100" i="8" s="1"/>
  <c r="N131" i="4"/>
  <c r="C131" i="4" s="1"/>
  <c r="D131" i="4" s="1"/>
  <c r="N37" i="4"/>
  <c r="C37" i="4" s="1"/>
  <c r="D37" i="4" s="1"/>
  <c r="H8" i="4"/>
  <c r="L7" i="4" s="1"/>
  <c r="H104" i="4"/>
  <c r="L102" i="4"/>
  <c r="L6" i="4"/>
  <c r="H133" i="4"/>
  <c r="L132" i="4"/>
  <c r="H39" i="4"/>
  <c r="L38" i="4" s="1"/>
  <c r="H72" i="4"/>
  <c r="L71" i="4"/>
  <c r="H72" i="3"/>
  <c r="L71" i="3" s="1"/>
  <c r="H42" i="3"/>
  <c r="L41" i="3"/>
  <c r="H133" i="3"/>
  <c r="L132" i="3" s="1"/>
  <c r="L40" i="3"/>
  <c r="H101" i="3"/>
  <c r="L100" i="3"/>
  <c r="H9" i="3"/>
  <c r="L8" i="3" s="1"/>
  <c r="M99" i="2"/>
  <c r="C99" i="2" s="1"/>
  <c r="D99" i="2" s="1"/>
  <c r="H72" i="2"/>
  <c r="H132" i="2"/>
  <c r="H8" i="2"/>
  <c r="H101" i="2"/>
  <c r="K100" i="2" s="1"/>
  <c r="H39" i="2"/>
  <c r="K38" i="2"/>
  <c r="H132" i="1"/>
  <c r="H101" i="1"/>
  <c r="H70" i="1"/>
  <c r="H40" i="1"/>
  <c r="K39" i="1"/>
  <c r="M133" i="29" a="1"/>
  <c r="M132" i="27" a="1"/>
  <c r="M131" i="8" a="1"/>
  <c r="L39" i="1" a="1"/>
  <c r="M132" i="8" a="1"/>
  <c r="M7" i="24" a="1"/>
  <c r="M8" i="25" a="1"/>
  <c r="M38" i="24" a="1"/>
  <c r="M100" i="3" a="1"/>
  <c r="M10" i="29" a="1"/>
  <c r="M10" i="30" a="1"/>
  <c r="M7" i="4" a="1"/>
  <c r="M8" i="22" a="1"/>
  <c r="M102" i="21" a="1"/>
  <c r="M38" i="34" a="1"/>
  <c r="M99" i="22" a="1"/>
  <c r="M38" i="23" a="1"/>
  <c r="M135" i="24" a="1"/>
  <c r="M70" i="4" a="1"/>
  <c r="M102" i="4" a="1"/>
  <c r="M102" i="26" a="1"/>
  <c r="M8" i="32" a="1"/>
  <c r="M69" i="29" a="1"/>
  <c r="M37" i="31" a="1"/>
  <c r="M69" i="32" a="1"/>
  <c r="M133" i="31" a="1"/>
  <c r="M8" i="23" a="1"/>
  <c r="M38" i="29" a="1"/>
  <c r="M38" i="26" a="1"/>
  <c r="M133" i="21" a="1"/>
  <c r="M38" i="28" a="1"/>
  <c r="M69" i="27" a="1"/>
  <c r="M41" i="3" a="1"/>
  <c r="M7" i="25" a="1"/>
  <c r="M37" i="23" a="1"/>
  <c r="M38" i="30" a="1"/>
  <c r="M101" i="34" a="1"/>
  <c r="M101" i="25" a="1"/>
  <c r="M8" i="24" a="1"/>
  <c r="M135" i="34" a="1"/>
  <c r="M38" i="22" a="1"/>
  <c r="M134" i="33" a="1"/>
  <c r="M40" i="3" a="1"/>
  <c r="M68" i="27" a="1"/>
  <c r="M38" i="27" a="1"/>
  <c r="M6" i="27" a="1"/>
  <c r="M69" i="24" a="1"/>
  <c r="M7" i="21" a="1"/>
  <c r="M68" i="4" a="1"/>
  <c r="M132" i="29" a="1"/>
  <c r="M133" i="27" a="1"/>
  <c r="M101" i="30" a="1"/>
  <c r="M69" i="8" a="1"/>
  <c r="M68" i="26" a="1"/>
  <c r="M38" i="32" a="1"/>
  <c r="M11" i="30" a="1"/>
  <c r="M38" i="8" a="1"/>
  <c r="M71" i="4" a="1"/>
  <c r="M100" i="27" a="1"/>
  <c r="M71" i="3" a="1"/>
  <c r="M134" i="31" a="1"/>
  <c r="M38" i="25" a="1"/>
  <c r="M41" i="9" a="1"/>
  <c r="M38" i="21" a="1"/>
  <c r="M132" i="21" a="1"/>
  <c r="M131" i="26" a="1"/>
  <c r="M70" i="31" a="1"/>
  <c r="M11" i="29" a="1"/>
  <c r="M8" i="3" a="1"/>
  <c r="M101" i="29" a="1"/>
  <c r="M7" i="23" a="1"/>
  <c r="M69" i="23" a="1"/>
  <c r="M100" i="8" a="1"/>
  <c r="M102" i="28" a="1"/>
  <c r="M69" i="9" a="1"/>
  <c r="M101" i="24" a="1"/>
  <c r="M134" i="25" a="1"/>
  <c r="M101" i="23" a="1"/>
  <c r="M69" i="21" a="1"/>
  <c r="M131" i="22" a="1"/>
  <c r="M133" i="25" a="1"/>
  <c r="M40" i="9" a="1"/>
  <c r="M6" i="9" a="1"/>
  <c r="M132" i="32" a="1"/>
  <c r="M132" i="23" a="1"/>
  <c r="M135" i="30" a="1"/>
  <c r="M132" i="4" a="1"/>
  <c r="M69" i="4" a="1"/>
  <c r="M37" i="8" a="1"/>
  <c r="M8" i="21" a="1"/>
  <c r="M100" i="22" a="1"/>
  <c r="M101" i="32" a="1"/>
  <c r="L38" i="2" a="1"/>
  <c r="M135" i="28" a="1"/>
  <c r="M7" i="8" a="1"/>
  <c r="L100" i="2" a="1"/>
  <c r="M6" i="4" a="1"/>
  <c r="M70" i="33" a="1"/>
  <c r="M72" i="25" a="1"/>
  <c r="M7" i="32" a="1"/>
  <c r="M7" i="22" a="1"/>
  <c r="M38" i="31" a="1"/>
  <c r="M71" i="33" a="1"/>
  <c r="M101" i="21" a="1"/>
  <c r="M132" i="3" a="1"/>
  <c r="M38" i="4" a="1"/>
  <c r="M38" i="33" a="1"/>
  <c r="M99" i="34" a="1"/>
  <c r="M99" i="34" l="1"/>
  <c r="N99" i="34" s="1"/>
  <c r="C99" i="34" s="1"/>
  <c r="D99" i="34" s="1"/>
  <c r="M100" i="8"/>
  <c r="M7" i="8"/>
  <c r="N7" i="8" s="1"/>
  <c r="C7" i="8" s="1"/>
  <c r="D7" i="8" s="1"/>
  <c r="M37" i="8"/>
  <c r="M132" i="8"/>
  <c r="M38" i="8"/>
  <c r="N38" i="8" s="1"/>
  <c r="M131" i="8"/>
  <c r="M69" i="8"/>
  <c r="N69" i="8" s="1"/>
  <c r="C69" i="8" s="1"/>
  <c r="D69" i="8" s="1"/>
  <c r="M41" i="9"/>
  <c r="N41" i="9" s="1"/>
  <c r="M6" i="9"/>
  <c r="N6" i="9" s="1"/>
  <c r="M69" i="9"/>
  <c r="N69" i="9" s="1"/>
  <c r="C69" i="9" s="1"/>
  <c r="D69" i="9" s="1"/>
  <c r="M40" i="9"/>
  <c r="N40" i="9" s="1"/>
  <c r="C40" i="9" s="1"/>
  <c r="D40" i="9" s="1"/>
  <c r="M68" i="4"/>
  <c r="M6" i="4"/>
  <c r="N6" i="4" s="1"/>
  <c r="M7" i="4"/>
  <c r="N7" i="4" s="1"/>
  <c r="M69" i="4"/>
  <c r="N69" i="4" s="1"/>
  <c r="M102" i="4"/>
  <c r="N102" i="4" s="1"/>
  <c r="M71" i="4"/>
  <c r="N71" i="4" s="1"/>
  <c r="M38" i="4"/>
  <c r="N38" i="4" s="1"/>
  <c r="C38" i="4" s="1"/>
  <c r="D38" i="4" s="1"/>
  <c r="M132" i="4"/>
  <c r="N132" i="4" s="1"/>
  <c r="C132" i="4" s="1"/>
  <c r="D132" i="4" s="1"/>
  <c r="M70" i="4"/>
  <c r="N70" i="4" s="1"/>
  <c r="M132" i="3"/>
  <c r="M8" i="3"/>
  <c r="M41" i="3"/>
  <c r="M71" i="3"/>
  <c r="M100" i="3"/>
  <c r="N100" i="3" s="1"/>
  <c r="C100" i="3" s="1"/>
  <c r="D100" i="3" s="1"/>
  <c r="M40" i="3"/>
  <c r="N40" i="3" s="1"/>
  <c r="L100" i="2"/>
  <c r="M100" i="2" s="1"/>
  <c r="C100" i="2" s="1"/>
  <c r="D100" i="2" s="1"/>
  <c r="L38" i="2"/>
  <c r="M38" i="2" s="1"/>
  <c r="C38" i="2" s="1"/>
  <c r="D38" i="2" s="1"/>
  <c r="M101" i="34"/>
  <c r="N101" i="34" s="1"/>
  <c r="C101" i="34" s="1"/>
  <c r="D101" i="34" s="1"/>
  <c r="M135" i="34"/>
  <c r="N135" i="34" s="1"/>
  <c r="C135" i="34" s="1"/>
  <c r="D135" i="34" s="1"/>
  <c r="M38" i="34"/>
  <c r="N38" i="34" s="1"/>
  <c r="H104" i="34"/>
  <c r="L103" i="34"/>
  <c r="H9" i="34"/>
  <c r="L8" i="34"/>
  <c r="H72" i="34"/>
  <c r="L71" i="34"/>
  <c r="H41" i="34"/>
  <c r="L40" i="34"/>
  <c r="L39" i="34"/>
  <c r="C134" i="34"/>
  <c r="D134" i="34" s="1"/>
  <c r="C133" i="34"/>
  <c r="D133" i="34" s="1"/>
  <c r="L102" i="34"/>
  <c r="H137" i="34"/>
  <c r="L7" i="34"/>
  <c r="L70" i="34"/>
  <c r="C100" i="34"/>
  <c r="D100" i="34" s="1"/>
  <c r="M70" i="33"/>
  <c r="N70" i="33" s="1"/>
  <c r="M71" i="33"/>
  <c r="N71" i="33" s="1"/>
  <c r="M38" i="33"/>
  <c r="N38" i="33" s="1"/>
  <c r="C38" i="33" s="1"/>
  <c r="D38" i="33" s="1"/>
  <c r="M134" i="33"/>
  <c r="N134" i="33" s="1"/>
  <c r="H104" i="33"/>
  <c r="L103" i="33"/>
  <c r="L102" i="33"/>
  <c r="H9" i="33"/>
  <c r="L8" i="33"/>
  <c r="L7" i="33"/>
  <c r="H73" i="33"/>
  <c r="L72" i="33" s="1"/>
  <c r="H40" i="33"/>
  <c r="H136" i="33"/>
  <c r="L135" i="33"/>
  <c r="C37" i="33"/>
  <c r="D37" i="33" s="1"/>
  <c r="C36" i="33"/>
  <c r="D36" i="33" s="1"/>
  <c r="M8" i="32"/>
  <c r="N8" i="32" s="1"/>
  <c r="M69" i="32"/>
  <c r="N69" i="32" s="1"/>
  <c r="C69" i="32" s="1"/>
  <c r="D69" i="32" s="1"/>
  <c r="M101" i="32"/>
  <c r="N101" i="32" s="1"/>
  <c r="C101" i="32" s="1"/>
  <c r="D101" i="32" s="1"/>
  <c r="M132" i="32"/>
  <c r="N132" i="32" s="1"/>
  <c r="M38" i="32"/>
  <c r="N38" i="32" s="1"/>
  <c r="M7" i="32"/>
  <c r="N7" i="32" s="1"/>
  <c r="H134" i="32"/>
  <c r="C100" i="32"/>
  <c r="D100" i="32" s="1"/>
  <c r="C99" i="32"/>
  <c r="D99" i="32" s="1"/>
  <c r="C131" i="32"/>
  <c r="D131" i="32" s="1"/>
  <c r="C130" i="32"/>
  <c r="D130" i="32" s="1"/>
  <c r="H71" i="32"/>
  <c r="H40" i="32"/>
  <c r="H103" i="32"/>
  <c r="H10" i="32"/>
  <c r="L9" i="32" s="1"/>
  <c r="M70" i="31"/>
  <c r="N70" i="31" s="1"/>
  <c r="C70" i="31" s="1"/>
  <c r="D70" i="31" s="1"/>
  <c r="M38" i="31"/>
  <c r="N38" i="31" s="1"/>
  <c r="M133" i="31"/>
  <c r="N133" i="31" s="1"/>
  <c r="M134" i="31"/>
  <c r="N134" i="31" s="1"/>
  <c r="M37" i="31"/>
  <c r="N37" i="31" s="1"/>
  <c r="H136" i="31"/>
  <c r="L135" i="31"/>
  <c r="C36" i="31"/>
  <c r="D36" i="31" s="1"/>
  <c r="H9" i="31"/>
  <c r="H104" i="31"/>
  <c r="L103" i="31"/>
  <c r="H72" i="31"/>
  <c r="L71" i="31"/>
  <c r="L7" i="31"/>
  <c r="L102" i="31"/>
  <c r="H40" i="31"/>
  <c r="C101" i="31"/>
  <c r="D101" i="31" s="1"/>
  <c r="C100" i="31"/>
  <c r="D100" i="31" s="1"/>
  <c r="M11" i="30"/>
  <c r="N11" i="30" s="1"/>
  <c r="M38" i="30"/>
  <c r="N38" i="30" s="1"/>
  <c r="C38" i="30" s="1"/>
  <c r="D38" i="30" s="1"/>
  <c r="M10" i="30"/>
  <c r="N10" i="30" s="1"/>
  <c r="M135" i="30"/>
  <c r="N135" i="30" s="1"/>
  <c r="M101" i="30"/>
  <c r="N101" i="30" s="1"/>
  <c r="H72" i="30"/>
  <c r="L71" i="30"/>
  <c r="L70" i="30"/>
  <c r="H40" i="30"/>
  <c r="L39" i="30" s="1"/>
  <c r="H137" i="30"/>
  <c r="H103" i="30"/>
  <c r="C37" i="30"/>
  <c r="D37" i="30" s="1"/>
  <c r="C36" i="30"/>
  <c r="D36" i="30" s="1"/>
  <c r="H13" i="30"/>
  <c r="M69" i="29"/>
  <c r="N69" i="29" s="1"/>
  <c r="C69" i="29" s="1"/>
  <c r="D69" i="29" s="1"/>
  <c r="M38" i="29"/>
  <c r="N38" i="29" s="1"/>
  <c r="C38" i="29" s="1"/>
  <c r="D38" i="29" s="1"/>
  <c r="M132" i="29"/>
  <c r="N132" i="29" s="1"/>
  <c r="M133" i="29"/>
  <c r="N133" i="29" s="1"/>
  <c r="M101" i="29"/>
  <c r="N101" i="29" s="1"/>
  <c r="C101" i="29" s="1"/>
  <c r="D101" i="29" s="1"/>
  <c r="M10" i="29"/>
  <c r="N10" i="29" s="1"/>
  <c r="M11" i="29"/>
  <c r="N11" i="29" s="1"/>
  <c r="H135" i="29"/>
  <c r="L134" i="29"/>
  <c r="H103" i="29"/>
  <c r="L102" i="29" s="1"/>
  <c r="H40" i="29"/>
  <c r="L39" i="29"/>
  <c r="H71" i="29"/>
  <c r="L70" i="29"/>
  <c r="H13" i="29"/>
  <c r="L12" i="29"/>
  <c r="C68" i="29"/>
  <c r="D68" i="29" s="1"/>
  <c r="C67" i="29"/>
  <c r="D67" i="29" s="1"/>
  <c r="C37" i="29"/>
  <c r="D37" i="29" s="1"/>
  <c r="C36" i="29"/>
  <c r="D36" i="29" s="1"/>
  <c r="M102" i="28"/>
  <c r="N102" i="28" s="1"/>
  <c r="C102" i="28" s="1"/>
  <c r="D102" i="28" s="1"/>
  <c r="M135" i="28"/>
  <c r="N135" i="28" s="1"/>
  <c r="C135" i="28" s="1"/>
  <c r="D135" i="28" s="1"/>
  <c r="M38" i="28"/>
  <c r="N38" i="28" s="1"/>
  <c r="C38" i="28" s="1"/>
  <c r="D38" i="28" s="1"/>
  <c r="H9" i="28"/>
  <c r="L8" i="28" s="1"/>
  <c r="H137" i="28"/>
  <c r="C37" i="28"/>
  <c r="D37" i="28" s="1"/>
  <c r="C36" i="28"/>
  <c r="D36" i="28" s="1"/>
  <c r="L7" i="28"/>
  <c r="H72" i="28"/>
  <c r="L71" i="28"/>
  <c r="L70" i="28"/>
  <c r="H104" i="28"/>
  <c r="L103" i="28"/>
  <c r="C134" i="28"/>
  <c r="D134" i="28" s="1"/>
  <c r="C133" i="28"/>
  <c r="D133" i="28" s="1"/>
  <c r="C69" i="28"/>
  <c r="D69" i="28" s="1"/>
  <c r="H40" i="28"/>
  <c r="L39" i="28"/>
  <c r="M69" i="27"/>
  <c r="N69" i="27" s="1"/>
  <c r="M6" i="27"/>
  <c r="N6" i="27" s="1"/>
  <c r="M100" i="27"/>
  <c r="N100" i="27" s="1"/>
  <c r="C100" i="27" s="1"/>
  <c r="D100" i="27" s="1"/>
  <c r="M133" i="27"/>
  <c r="N133" i="27" s="1"/>
  <c r="M38" i="27"/>
  <c r="N38" i="27" s="1"/>
  <c r="C38" i="27" s="1"/>
  <c r="D38" i="27" s="1"/>
  <c r="M68" i="27"/>
  <c r="N68" i="27" s="1"/>
  <c r="M132" i="27"/>
  <c r="N132" i="27" s="1"/>
  <c r="H71" i="27"/>
  <c r="H9" i="27"/>
  <c r="L7" i="27"/>
  <c r="H102" i="27"/>
  <c r="L101" i="27"/>
  <c r="H135" i="27"/>
  <c r="L134" i="27" s="1"/>
  <c r="H40" i="27"/>
  <c r="C37" i="27"/>
  <c r="D37" i="27" s="1"/>
  <c r="C36" i="27"/>
  <c r="D36" i="27" s="1"/>
  <c r="M131" i="26"/>
  <c r="N131" i="26" s="1"/>
  <c r="C131" i="26" s="1"/>
  <c r="D131" i="26" s="1"/>
  <c r="M38" i="26"/>
  <c r="N38" i="26" s="1"/>
  <c r="C38" i="26" s="1"/>
  <c r="D38" i="26" s="1"/>
  <c r="M68" i="26"/>
  <c r="N68" i="26" s="1"/>
  <c r="M102" i="26"/>
  <c r="N102" i="26" s="1"/>
  <c r="C102" i="26" s="1"/>
  <c r="D102" i="26" s="1"/>
  <c r="H71" i="26"/>
  <c r="L70" i="26"/>
  <c r="L69" i="26"/>
  <c r="H11" i="26"/>
  <c r="L9" i="26"/>
  <c r="H104" i="26"/>
  <c r="H40" i="26"/>
  <c r="H133" i="26"/>
  <c r="L132" i="26"/>
  <c r="C37" i="26"/>
  <c r="D37" i="26" s="1"/>
  <c r="C36" i="26"/>
  <c r="D36" i="26" s="1"/>
  <c r="C8" i="26"/>
  <c r="D8" i="26" s="1"/>
  <c r="C7" i="26"/>
  <c r="D7" i="26" s="1"/>
  <c r="C130" i="26"/>
  <c r="D130" i="26" s="1"/>
  <c r="C129" i="26"/>
  <c r="D129" i="26" s="1"/>
  <c r="C101" i="26"/>
  <c r="D101" i="26" s="1"/>
  <c r="M72" i="25"/>
  <c r="N72" i="25" s="1"/>
  <c r="C72" i="25" s="1"/>
  <c r="D72" i="25" s="1"/>
  <c r="M101" i="25"/>
  <c r="N101" i="25" s="1"/>
  <c r="C101" i="25" s="1"/>
  <c r="D101" i="25" s="1"/>
  <c r="M38" i="25"/>
  <c r="N38" i="25" s="1"/>
  <c r="C38" i="25" s="1"/>
  <c r="D38" i="25" s="1"/>
  <c r="M7" i="25"/>
  <c r="N7" i="25" s="1"/>
  <c r="M8" i="25"/>
  <c r="N8" i="25" s="1"/>
  <c r="M133" i="25"/>
  <c r="N133" i="25" s="1"/>
  <c r="M134" i="25"/>
  <c r="N134" i="25" s="1"/>
  <c r="H74" i="25"/>
  <c r="L102" i="25"/>
  <c r="H103" i="25"/>
  <c r="H40" i="25"/>
  <c r="H10" i="25"/>
  <c r="L9" i="25"/>
  <c r="H136" i="25"/>
  <c r="L135" i="25"/>
  <c r="C37" i="25"/>
  <c r="D37" i="25" s="1"/>
  <c r="C36" i="25"/>
  <c r="D36" i="25" s="1"/>
  <c r="C71" i="25"/>
  <c r="D71" i="25" s="1"/>
  <c r="C70" i="25"/>
  <c r="D70" i="25" s="1"/>
  <c r="C100" i="25"/>
  <c r="D100" i="25" s="1"/>
  <c r="C99" i="25"/>
  <c r="D99" i="25" s="1"/>
  <c r="M135" i="24"/>
  <c r="N135" i="24" s="1"/>
  <c r="C135" i="24" s="1"/>
  <c r="D135" i="24" s="1"/>
  <c r="M7" i="24"/>
  <c r="N7" i="24" s="1"/>
  <c r="M8" i="24"/>
  <c r="N8" i="24" s="1"/>
  <c r="M38" i="24"/>
  <c r="N38" i="24" s="1"/>
  <c r="C38" i="24" s="1"/>
  <c r="D38" i="24" s="1"/>
  <c r="M101" i="24"/>
  <c r="N101" i="24" s="1"/>
  <c r="C101" i="24" s="1"/>
  <c r="D101" i="24" s="1"/>
  <c r="M69" i="24"/>
  <c r="N69" i="24" s="1"/>
  <c r="C69" i="24" s="1"/>
  <c r="D69" i="24" s="1"/>
  <c r="H137" i="24"/>
  <c r="H40" i="24"/>
  <c r="L39" i="24" s="1"/>
  <c r="H103" i="24"/>
  <c r="H71" i="24"/>
  <c r="L70" i="24" s="1"/>
  <c r="H10" i="24"/>
  <c r="L9" i="24" s="1"/>
  <c r="C68" i="24"/>
  <c r="D68" i="24" s="1"/>
  <c r="C134" i="24"/>
  <c r="D134" i="24" s="1"/>
  <c r="M7" i="23"/>
  <c r="N7" i="23" s="1"/>
  <c r="M8" i="23"/>
  <c r="N8" i="23" s="1"/>
  <c r="M101" i="23"/>
  <c r="N101" i="23" s="1"/>
  <c r="C101" i="23" s="1"/>
  <c r="D101" i="23" s="1"/>
  <c r="M69" i="23"/>
  <c r="N69" i="23" s="1"/>
  <c r="C69" i="23" s="1"/>
  <c r="D69" i="23" s="1"/>
  <c r="M37" i="23"/>
  <c r="N37" i="23" s="1"/>
  <c r="M38" i="23"/>
  <c r="N38" i="23" s="1"/>
  <c r="M132" i="23"/>
  <c r="N132" i="23" s="1"/>
  <c r="C132" i="23" s="1"/>
  <c r="D132" i="23" s="1"/>
  <c r="H10" i="23"/>
  <c r="L9" i="23"/>
  <c r="H103" i="23"/>
  <c r="H71" i="23"/>
  <c r="L70" i="23" s="1"/>
  <c r="H40" i="23"/>
  <c r="L39" i="23"/>
  <c r="H134" i="23"/>
  <c r="M131" i="22"/>
  <c r="N131" i="22" s="1"/>
  <c r="M100" i="22"/>
  <c r="N100" i="22" s="1"/>
  <c r="M8" i="22"/>
  <c r="N8" i="22" s="1"/>
  <c r="M99" i="22"/>
  <c r="N99" i="22" s="1"/>
  <c r="M38" i="22"/>
  <c r="N38" i="22" s="1"/>
  <c r="M7" i="22"/>
  <c r="N7" i="22" s="1"/>
  <c r="C7" i="22" s="1"/>
  <c r="D7" i="22" s="1"/>
  <c r="H40" i="22"/>
  <c r="L39" i="22" s="1"/>
  <c r="H10" i="22"/>
  <c r="L9" i="22" s="1"/>
  <c r="H133" i="22"/>
  <c r="L132" i="22" s="1"/>
  <c r="H102" i="22"/>
  <c r="L101" i="22"/>
  <c r="H74" i="22"/>
  <c r="C71" i="22"/>
  <c r="D71" i="22" s="1"/>
  <c r="C70" i="22"/>
  <c r="D70" i="22" s="1"/>
  <c r="C6" i="22"/>
  <c r="D6" i="22" s="1"/>
  <c r="L72" i="22"/>
  <c r="C37" i="22"/>
  <c r="D37" i="22" s="1"/>
  <c r="C36" i="22"/>
  <c r="D36" i="22" s="1"/>
  <c r="M101" i="21"/>
  <c r="N101" i="21" s="1"/>
  <c r="M132" i="21"/>
  <c r="N132" i="21" s="1"/>
  <c r="M133" i="21"/>
  <c r="N133" i="21" s="1"/>
  <c r="M7" i="21"/>
  <c r="N7" i="21" s="1"/>
  <c r="M69" i="21"/>
  <c r="N69" i="21" s="1"/>
  <c r="M38" i="21"/>
  <c r="N38" i="21" s="1"/>
  <c r="M8" i="21"/>
  <c r="N8" i="21" s="1"/>
  <c r="M102" i="21"/>
  <c r="N102" i="21" s="1"/>
  <c r="H135" i="21"/>
  <c r="L134" i="21"/>
  <c r="H72" i="21"/>
  <c r="L71" i="21"/>
  <c r="L70" i="21"/>
  <c r="H41" i="21"/>
  <c r="L40" i="21" s="1"/>
  <c r="L39" i="21"/>
  <c r="H10" i="21"/>
  <c r="L9" i="21"/>
  <c r="H104" i="21"/>
  <c r="L103" i="21"/>
  <c r="N131" i="8"/>
  <c r="N132" i="8"/>
  <c r="L39" i="1"/>
  <c r="C7" i="3"/>
  <c r="D7" i="3" s="1"/>
  <c r="N68" i="4"/>
  <c r="C68" i="4" s="1"/>
  <c r="D68" i="4" s="1"/>
  <c r="C67" i="4"/>
  <c r="D67" i="4" s="1"/>
  <c r="N71" i="3"/>
  <c r="C71" i="3" s="1"/>
  <c r="D71" i="3" s="1"/>
  <c r="N8" i="3"/>
  <c r="N132" i="3"/>
  <c r="C132" i="3" s="1"/>
  <c r="D132" i="3" s="1"/>
  <c r="N41" i="3"/>
  <c r="C3" i="1"/>
  <c r="D3" i="1" s="1"/>
  <c r="C2" i="1"/>
  <c r="D2" i="1" s="1"/>
  <c r="H105" i="9"/>
  <c r="L104" i="9" s="1"/>
  <c r="H133" i="9"/>
  <c r="L132" i="9"/>
  <c r="H9" i="9"/>
  <c r="L8" i="9"/>
  <c r="L7" i="9"/>
  <c r="C39" i="9"/>
  <c r="D39" i="9" s="1"/>
  <c r="L131" i="9"/>
  <c r="H71" i="9"/>
  <c r="L70" i="9"/>
  <c r="C102" i="9"/>
  <c r="D102" i="9" s="1"/>
  <c r="C101" i="9"/>
  <c r="D101" i="9" s="1"/>
  <c r="C130" i="9"/>
  <c r="D130" i="9" s="1"/>
  <c r="C129" i="9"/>
  <c r="D129" i="9" s="1"/>
  <c r="L103" i="9"/>
  <c r="C68" i="9"/>
  <c r="D68" i="9" s="1"/>
  <c r="C67" i="9"/>
  <c r="D67" i="9" s="1"/>
  <c r="H43" i="9"/>
  <c r="N100" i="8"/>
  <c r="C100" i="8" s="1"/>
  <c r="D100" i="8" s="1"/>
  <c r="N37" i="8"/>
  <c r="H40" i="8"/>
  <c r="H134" i="8"/>
  <c r="H102" i="8"/>
  <c r="C68" i="8"/>
  <c r="D68" i="8" s="1"/>
  <c r="C67" i="8"/>
  <c r="D67" i="8" s="1"/>
  <c r="H71" i="8"/>
  <c r="L70" i="8"/>
  <c r="H9" i="8"/>
  <c r="L8" i="8"/>
  <c r="H105" i="4"/>
  <c r="L104" i="4"/>
  <c r="H9" i="4"/>
  <c r="L8" i="4"/>
  <c r="H134" i="4"/>
  <c r="L133" i="4"/>
  <c r="L103" i="4"/>
  <c r="H73" i="4"/>
  <c r="L72" i="4" s="1"/>
  <c r="H40" i="4"/>
  <c r="L39" i="4" s="1"/>
  <c r="H134" i="3"/>
  <c r="H43" i="3"/>
  <c r="H73" i="3"/>
  <c r="L72" i="3" s="1"/>
  <c r="C70" i="3"/>
  <c r="D70" i="3" s="1"/>
  <c r="C69" i="3"/>
  <c r="D69" i="3" s="1"/>
  <c r="H102" i="3"/>
  <c r="L101" i="3" s="1"/>
  <c r="C39" i="3"/>
  <c r="D39" i="3" s="1"/>
  <c r="H10" i="3"/>
  <c r="L9" i="3" s="1"/>
  <c r="H133" i="2"/>
  <c r="K132" i="2"/>
  <c r="K131" i="2"/>
  <c r="H102" i="2"/>
  <c r="K101" i="2" s="1"/>
  <c r="H9" i="2"/>
  <c r="K8" i="2"/>
  <c r="H73" i="2"/>
  <c r="K72" i="2" s="1"/>
  <c r="K7" i="2"/>
  <c r="K71" i="2"/>
  <c r="C6" i="2"/>
  <c r="D6" i="2" s="1"/>
  <c r="C37" i="2"/>
  <c r="D37" i="2" s="1"/>
  <c r="C36" i="2"/>
  <c r="D36" i="2" s="1"/>
  <c r="H40" i="2"/>
  <c r="H133" i="1"/>
  <c r="K131" i="1"/>
  <c r="H102" i="1"/>
  <c r="K101" i="1"/>
  <c r="K100" i="1"/>
  <c r="C99" i="1"/>
  <c r="D99" i="1" s="1"/>
  <c r="C98" i="1"/>
  <c r="D98" i="1" s="1"/>
  <c r="H71" i="1"/>
  <c r="K70" i="1"/>
  <c r="K69" i="1"/>
  <c r="C68" i="1"/>
  <c r="D68" i="1" s="1"/>
  <c r="C67" i="1"/>
  <c r="D67" i="1" s="1"/>
  <c r="M39" i="1"/>
  <c r="C39" i="1" s="1"/>
  <c r="D39" i="1" s="1"/>
  <c r="H41" i="1"/>
  <c r="M7" i="33" a="1"/>
  <c r="M71" i="31" a="1"/>
  <c r="L131" i="2" a="1"/>
  <c r="M72" i="22" a="1"/>
  <c r="M71" i="30" a="1"/>
  <c r="M70" i="28" a="1"/>
  <c r="M39" i="21" a="1"/>
  <c r="M40" i="34" a="1"/>
  <c r="M8" i="4" a="1"/>
  <c r="M135" i="25" a="1"/>
  <c r="M70" i="23" a="1"/>
  <c r="M9" i="26" a="1"/>
  <c r="M70" i="24" a="1"/>
  <c r="M101" i="27" a="1"/>
  <c r="M70" i="21" a="1"/>
  <c r="M8" i="9" a="1"/>
  <c r="M101" i="3" a="1"/>
  <c r="L72" i="2" a="1"/>
  <c r="M39" i="4" a="1"/>
  <c r="M103" i="21" a="1"/>
  <c r="M39" i="34" a="1"/>
  <c r="M8" i="33" a="1"/>
  <c r="M103" i="34" a="1"/>
  <c r="M39" i="24" a="1"/>
  <c r="M102" i="25" a="1"/>
  <c r="M132" i="9" a="1"/>
  <c r="M9" i="25" a="1"/>
  <c r="M9" i="23" a="1"/>
  <c r="M39" i="23" a="1"/>
  <c r="M70" i="8" a="1"/>
  <c r="M103" i="33" a="1"/>
  <c r="M102" i="31" a="1"/>
  <c r="M39" i="28" a="1"/>
  <c r="M40" i="21" a="1"/>
  <c r="M70" i="9" a="1"/>
  <c r="M132" i="26" a="1"/>
  <c r="M8" i="28" a="1"/>
  <c r="M71" i="34" a="1"/>
  <c r="M70" i="29" a="1"/>
  <c r="L71" i="2" a="1"/>
  <c r="M39" i="30" a="1"/>
  <c r="L101" i="2" a="1"/>
  <c r="M102" i="29" a="1"/>
  <c r="M104" i="9" a="1"/>
  <c r="M9" i="24" a="1"/>
  <c r="M135" i="31" a="1"/>
  <c r="M9" i="3" a="1"/>
  <c r="M7" i="34" a="1"/>
  <c r="M7" i="28" a="1"/>
  <c r="M72" i="3" a="1"/>
  <c r="M71" i="21" a="1"/>
  <c r="M9" i="32" a="1"/>
  <c r="M134" i="27" a="1"/>
  <c r="M131" i="9" a="1"/>
  <c r="M102" i="33" a="1"/>
  <c r="M103" i="28" a="1"/>
  <c r="M9" i="21" a="1"/>
  <c r="M133" i="4" a="1"/>
  <c r="L101" i="1" a="1"/>
  <c r="L8" i="2" a="1"/>
  <c r="M71" i="28" a="1"/>
  <c r="M102" i="34" a="1"/>
  <c r="L70" i="1" a="1"/>
  <c r="M69" i="26" a="1"/>
  <c r="M101" i="22" a="1"/>
  <c r="M135" i="33" a="1"/>
  <c r="M134" i="21" a="1"/>
  <c r="M7" i="31" a="1"/>
  <c r="M72" i="4" a="1"/>
  <c r="L100" i="1" a="1"/>
  <c r="M12" i="29" a="1"/>
  <c r="M8" i="34" a="1"/>
  <c r="L7" i="2" a="1"/>
  <c r="M8" i="8" a="1"/>
  <c r="M134" i="29" a="1"/>
  <c r="M39" i="29" a="1"/>
  <c r="M72" i="33" a="1"/>
  <c r="L131" i="1" a="1"/>
  <c r="M7" i="27" a="1"/>
  <c r="M103" i="4" a="1"/>
  <c r="M70" i="34" a="1"/>
  <c r="L132" i="2" a="1"/>
  <c r="L69" i="1" a="1"/>
  <c r="M103" i="9" a="1"/>
  <c r="M104" i="4" a="1"/>
  <c r="M7" i="9" a="1"/>
  <c r="M39" i="22" a="1"/>
  <c r="M103" i="31" a="1"/>
  <c r="M70" i="30" a="1"/>
  <c r="M9" i="22" a="1"/>
  <c r="M132" i="22" a="1"/>
  <c r="M70" i="26" a="1"/>
  <c r="C70" i="4" l="1"/>
  <c r="D70" i="4" s="1"/>
  <c r="M70" i="8"/>
  <c r="M8" i="8"/>
  <c r="M70" i="9"/>
  <c r="M104" i="9"/>
  <c r="M8" i="9"/>
  <c r="M103" i="9"/>
  <c r="M7" i="9"/>
  <c r="N7" i="9" s="1"/>
  <c r="M131" i="9"/>
  <c r="N131" i="9" s="1"/>
  <c r="M132" i="9"/>
  <c r="N132" i="9" s="1"/>
  <c r="M39" i="4"/>
  <c r="N39" i="4" s="1"/>
  <c r="C39" i="4" s="1"/>
  <c r="D39" i="4" s="1"/>
  <c r="M103" i="4"/>
  <c r="N103" i="4" s="1"/>
  <c r="C103" i="4" s="1"/>
  <c r="D103" i="4" s="1"/>
  <c r="M8" i="4"/>
  <c r="N8" i="4" s="1"/>
  <c r="C8" i="4" s="1"/>
  <c r="D8" i="4" s="1"/>
  <c r="M72" i="4"/>
  <c r="N72" i="4" s="1"/>
  <c r="C72" i="4" s="1"/>
  <c r="D72" i="4" s="1"/>
  <c r="M133" i="4"/>
  <c r="N133" i="4" s="1"/>
  <c r="M104" i="4"/>
  <c r="N104" i="4" s="1"/>
  <c r="M9" i="3"/>
  <c r="M101" i="3"/>
  <c r="N101" i="3" s="1"/>
  <c r="C101" i="3" s="1"/>
  <c r="D101" i="3" s="1"/>
  <c r="M72" i="3"/>
  <c r="N72" i="3" s="1"/>
  <c r="C72" i="3" s="1"/>
  <c r="D72" i="3" s="1"/>
  <c r="L101" i="2"/>
  <c r="M101" i="2" s="1"/>
  <c r="C101" i="2" s="1"/>
  <c r="D101" i="2" s="1"/>
  <c r="L72" i="2"/>
  <c r="M72" i="2" s="1"/>
  <c r="L131" i="2"/>
  <c r="M131" i="2" s="1"/>
  <c r="L7" i="2"/>
  <c r="L132" i="2"/>
  <c r="M132" i="2" s="1"/>
  <c r="L71" i="2"/>
  <c r="L8" i="2"/>
  <c r="M8" i="2" s="1"/>
  <c r="M70" i="34"/>
  <c r="N70" i="34" s="1"/>
  <c r="M7" i="34"/>
  <c r="N7" i="34" s="1"/>
  <c r="M102" i="34"/>
  <c r="N102" i="34" s="1"/>
  <c r="C102" i="34" s="1"/>
  <c r="D102" i="34" s="1"/>
  <c r="M39" i="34"/>
  <c r="N39" i="34" s="1"/>
  <c r="C39" i="34" s="1"/>
  <c r="D39" i="34" s="1"/>
  <c r="M40" i="34"/>
  <c r="N40" i="34" s="1"/>
  <c r="M71" i="34"/>
  <c r="N71" i="34" s="1"/>
  <c r="M8" i="34"/>
  <c r="N8" i="34" s="1"/>
  <c r="M103" i="34"/>
  <c r="N103" i="34" s="1"/>
  <c r="H138" i="34"/>
  <c r="L137" i="34"/>
  <c r="L136" i="34"/>
  <c r="H42" i="34"/>
  <c r="H73" i="34"/>
  <c r="L72" i="34"/>
  <c r="H10" i="34"/>
  <c r="L9" i="34" s="1"/>
  <c r="H105" i="34"/>
  <c r="L104" i="34"/>
  <c r="C38" i="34"/>
  <c r="D38" i="34" s="1"/>
  <c r="M135" i="33"/>
  <c r="N135" i="33" s="1"/>
  <c r="C135" i="33" s="1"/>
  <c r="D135" i="33" s="1"/>
  <c r="M72" i="33"/>
  <c r="N72" i="33" s="1"/>
  <c r="C72" i="33" s="1"/>
  <c r="D72" i="33" s="1"/>
  <c r="M8" i="33"/>
  <c r="N8" i="33" s="1"/>
  <c r="M7" i="33"/>
  <c r="N7" i="33" s="1"/>
  <c r="M102" i="33"/>
  <c r="N102" i="33" s="1"/>
  <c r="M103" i="33"/>
  <c r="N103" i="33" s="1"/>
  <c r="H137" i="33"/>
  <c r="H41" i="33"/>
  <c r="L39" i="33"/>
  <c r="H74" i="33"/>
  <c r="L73" i="33" s="1"/>
  <c r="H10" i="33"/>
  <c r="L9" i="33"/>
  <c r="H105" i="33"/>
  <c r="L104" i="33"/>
  <c r="C38" i="31"/>
  <c r="D38" i="31" s="1"/>
  <c r="C134" i="33"/>
  <c r="D134" i="33" s="1"/>
  <c r="C71" i="33"/>
  <c r="D71" i="33" s="1"/>
  <c r="C70" i="33"/>
  <c r="D70" i="33" s="1"/>
  <c r="M9" i="32"/>
  <c r="N9" i="32" s="1"/>
  <c r="C9" i="32" s="1"/>
  <c r="D9" i="32" s="1"/>
  <c r="H104" i="32"/>
  <c r="L103" i="32"/>
  <c r="H41" i="32"/>
  <c r="L40" i="32"/>
  <c r="L39" i="32"/>
  <c r="H72" i="32"/>
  <c r="L71" i="32"/>
  <c r="L70" i="32"/>
  <c r="H135" i="32"/>
  <c r="L134" i="32"/>
  <c r="C8" i="32"/>
  <c r="D8" i="32" s="1"/>
  <c r="C7" i="32"/>
  <c r="D7" i="32" s="1"/>
  <c r="H11" i="32"/>
  <c r="L102" i="32"/>
  <c r="L133" i="32"/>
  <c r="C38" i="32"/>
  <c r="D38" i="32" s="1"/>
  <c r="C132" i="32"/>
  <c r="D132" i="32" s="1"/>
  <c r="M102" i="31"/>
  <c r="N102" i="31" s="1"/>
  <c r="M7" i="31"/>
  <c r="N7" i="31" s="1"/>
  <c r="M103" i="31"/>
  <c r="N103" i="31" s="1"/>
  <c r="M71" i="31"/>
  <c r="N71" i="31" s="1"/>
  <c r="C71" i="31" s="1"/>
  <c r="D71" i="31" s="1"/>
  <c r="M135" i="31"/>
  <c r="N135" i="31" s="1"/>
  <c r="C135" i="31" s="1"/>
  <c r="D135" i="31" s="1"/>
  <c r="H105" i="31"/>
  <c r="L104" i="31"/>
  <c r="H10" i="31"/>
  <c r="L9" i="31"/>
  <c r="L8" i="31"/>
  <c r="C37" i="31"/>
  <c r="D37" i="31" s="1"/>
  <c r="H41" i="31"/>
  <c r="L40" i="31"/>
  <c r="H73" i="31"/>
  <c r="L72" i="31"/>
  <c r="H137" i="31"/>
  <c r="C134" i="31"/>
  <c r="D134" i="31" s="1"/>
  <c r="C133" i="31"/>
  <c r="D133" i="31" s="1"/>
  <c r="L39" i="31"/>
  <c r="M39" i="30"/>
  <c r="N39" i="30" s="1"/>
  <c r="C39" i="30" s="1"/>
  <c r="D39" i="30" s="1"/>
  <c r="M70" i="30"/>
  <c r="N70" i="30" s="1"/>
  <c r="M71" i="30"/>
  <c r="N71" i="30" s="1"/>
  <c r="H14" i="30"/>
  <c r="L12" i="30"/>
  <c r="H104" i="30"/>
  <c r="L103" i="30"/>
  <c r="L102" i="30"/>
  <c r="H138" i="30"/>
  <c r="L137" i="30"/>
  <c r="C133" i="27"/>
  <c r="D133" i="27" s="1"/>
  <c r="L136" i="30"/>
  <c r="H41" i="30"/>
  <c r="L40" i="30"/>
  <c r="H73" i="30"/>
  <c r="L72" i="30"/>
  <c r="C11" i="30"/>
  <c r="D11" i="30" s="1"/>
  <c r="C10" i="30"/>
  <c r="D10" i="30" s="1"/>
  <c r="C101" i="30"/>
  <c r="D101" i="30" s="1"/>
  <c r="C135" i="30"/>
  <c r="D135" i="30" s="1"/>
  <c r="M102" i="29"/>
  <c r="N102" i="29" s="1"/>
  <c r="C102" i="29" s="1"/>
  <c r="D102" i="29" s="1"/>
  <c r="M12" i="29"/>
  <c r="N12" i="29" s="1"/>
  <c r="M70" i="29"/>
  <c r="N70" i="29" s="1"/>
  <c r="C70" i="29" s="1"/>
  <c r="D70" i="29" s="1"/>
  <c r="M39" i="29"/>
  <c r="N39" i="29" s="1"/>
  <c r="C39" i="29" s="1"/>
  <c r="D39" i="29" s="1"/>
  <c r="M134" i="29"/>
  <c r="N134" i="29" s="1"/>
  <c r="C134" i="29" s="1"/>
  <c r="D134" i="29" s="1"/>
  <c r="H72" i="29"/>
  <c r="L71" i="29"/>
  <c r="H136" i="29"/>
  <c r="L135" i="29" s="1"/>
  <c r="C11" i="29"/>
  <c r="D11" i="29" s="1"/>
  <c r="C10" i="29"/>
  <c r="D10" i="29" s="1"/>
  <c r="C133" i="29"/>
  <c r="D133" i="29" s="1"/>
  <c r="C132" i="29"/>
  <c r="D132" i="29" s="1"/>
  <c r="H14" i="29"/>
  <c r="H41" i="29"/>
  <c r="H104" i="29"/>
  <c r="M8" i="28"/>
  <c r="N8" i="28" s="1"/>
  <c r="M71" i="28"/>
  <c r="N71" i="28" s="1"/>
  <c r="M7" i="28"/>
  <c r="N7" i="28" s="1"/>
  <c r="M103" i="28"/>
  <c r="N103" i="28" s="1"/>
  <c r="C103" i="28" s="1"/>
  <c r="D103" i="28" s="1"/>
  <c r="M70" i="28"/>
  <c r="N70" i="28" s="1"/>
  <c r="M39" i="28"/>
  <c r="N39" i="28" s="1"/>
  <c r="C39" i="28" s="1"/>
  <c r="D39" i="28" s="1"/>
  <c r="H105" i="28"/>
  <c r="L104" i="28" s="1"/>
  <c r="H73" i="28"/>
  <c r="L72" i="28"/>
  <c r="H138" i="28"/>
  <c r="L137" i="28"/>
  <c r="H41" i="28"/>
  <c r="L40" i="28" s="1"/>
  <c r="L136" i="28"/>
  <c r="H10" i="28"/>
  <c r="L9" i="28"/>
  <c r="M134" i="27"/>
  <c r="N134" i="27" s="1"/>
  <c r="C134" i="27" s="1"/>
  <c r="D134" i="27" s="1"/>
  <c r="M101" i="27"/>
  <c r="N101" i="27" s="1"/>
  <c r="C101" i="27" s="1"/>
  <c r="D101" i="27" s="1"/>
  <c r="M7" i="27"/>
  <c r="N7" i="27" s="1"/>
  <c r="C7" i="27" s="1"/>
  <c r="D7" i="27" s="1"/>
  <c r="H41" i="27"/>
  <c r="L40" i="27"/>
  <c r="L39" i="27"/>
  <c r="H136" i="27"/>
  <c r="L135" i="27" s="1"/>
  <c r="H103" i="27"/>
  <c r="L102" i="27" s="1"/>
  <c r="C132" i="27"/>
  <c r="D132" i="27" s="1"/>
  <c r="H10" i="27"/>
  <c r="L9" i="27"/>
  <c r="L8" i="27"/>
  <c r="H72" i="27"/>
  <c r="L71" i="27"/>
  <c r="L70" i="27"/>
  <c r="C69" i="27"/>
  <c r="D69" i="27" s="1"/>
  <c r="C68" i="27"/>
  <c r="D68" i="27" s="1"/>
  <c r="C6" i="27"/>
  <c r="D6" i="27" s="1"/>
  <c r="M9" i="26"/>
  <c r="N9" i="26" s="1"/>
  <c r="M132" i="26"/>
  <c r="N132" i="26" s="1"/>
  <c r="C132" i="26" s="1"/>
  <c r="D132" i="26" s="1"/>
  <c r="M69" i="26"/>
  <c r="N69" i="26" s="1"/>
  <c r="C69" i="26" s="1"/>
  <c r="D69" i="26" s="1"/>
  <c r="M70" i="26"/>
  <c r="N70" i="26" s="1"/>
  <c r="H12" i="26"/>
  <c r="L11" i="26"/>
  <c r="H72" i="26"/>
  <c r="L71" i="26"/>
  <c r="H134" i="26"/>
  <c r="H41" i="26"/>
  <c r="L40" i="26" s="1"/>
  <c r="L39" i="26"/>
  <c r="H105" i="26"/>
  <c r="L104" i="26" s="1"/>
  <c r="L103" i="26"/>
  <c r="L10" i="26"/>
  <c r="C68" i="26"/>
  <c r="D68" i="26" s="1"/>
  <c r="M135" i="25"/>
  <c r="N135" i="25" s="1"/>
  <c r="C135" i="25" s="1"/>
  <c r="D135" i="25" s="1"/>
  <c r="M9" i="25"/>
  <c r="N9" i="25" s="1"/>
  <c r="C9" i="25" s="1"/>
  <c r="D9" i="25" s="1"/>
  <c r="M102" i="25"/>
  <c r="N102" i="25" s="1"/>
  <c r="C102" i="25" s="1"/>
  <c r="D102" i="25" s="1"/>
  <c r="H137" i="25"/>
  <c r="H11" i="25"/>
  <c r="H41" i="25"/>
  <c r="L39" i="25"/>
  <c r="H104" i="25"/>
  <c r="L103" i="25"/>
  <c r="H75" i="25"/>
  <c r="L74" i="25"/>
  <c r="L73" i="25"/>
  <c r="C134" i="25"/>
  <c r="D134" i="25" s="1"/>
  <c r="C133" i="25"/>
  <c r="D133" i="25" s="1"/>
  <c r="C8" i="25"/>
  <c r="D8" i="25" s="1"/>
  <c r="C7" i="25"/>
  <c r="D7" i="25" s="1"/>
  <c r="M39" i="24"/>
  <c r="N39" i="24" s="1"/>
  <c r="C39" i="24" s="1"/>
  <c r="D39" i="24" s="1"/>
  <c r="M70" i="24"/>
  <c r="N70" i="24" s="1"/>
  <c r="C70" i="24" s="1"/>
  <c r="D70" i="24" s="1"/>
  <c r="M9" i="24"/>
  <c r="N9" i="24" s="1"/>
  <c r="C9" i="24" s="1"/>
  <c r="D9" i="24" s="1"/>
  <c r="H11" i="24"/>
  <c r="L10" i="24" s="1"/>
  <c r="H104" i="24"/>
  <c r="L103" i="24"/>
  <c r="L102" i="24"/>
  <c r="H72" i="24"/>
  <c r="L71" i="24" s="1"/>
  <c r="C8" i="22"/>
  <c r="D8" i="22" s="1"/>
  <c r="C8" i="24"/>
  <c r="D8" i="24" s="1"/>
  <c r="C7" i="24"/>
  <c r="D7" i="24" s="1"/>
  <c r="H41" i="24"/>
  <c r="L40" i="24"/>
  <c r="H138" i="24"/>
  <c r="L136" i="24"/>
  <c r="M70" i="23"/>
  <c r="N70" i="23" s="1"/>
  <c r="C70" i="23" s="1"/>
  <c r="D70" i="23" s="1"/>
  <c r="M39" i="23"/>
  <c r="N39" i="23" s="1"/>
  <c r="C39" i="23" s="1"/>
  <c r="D39" i="23" s="1"/>
  <c r="M9" i="23"/>
  <c r="N9" i="23" s="1"/>
  <c r="C9" i="23" s="1"/>
  <c r="D9" i="23" s="1"/>
  <c r="H135" i="23"/>
  <c r="L134" i="23"/>
  <c r="L133" i="23"/>
  <c r="H104" i="23"/>
  <c r="L103" i="23" s="1"/>
  <c r="L102" i="23"/>
  <c r="H41" i="23"/>
  <c r="H72" i="23"/>
  <c r="L71" i="23" s="1"/>
  <c r="H11" i="23"/>
  <c r="C38" i="23"/>
  <c r="D38" i="23" s="1"/>
  <c r="C37" i="23"/>
  <c r="D37" i="23" s="1"/>
  <c r="C8" i="23"/>
  <c r="D8" i="23" s="1"/>
  <c r="C7" i="23"/>
  <c r="D7" i="23" s="1"/>
  <c r="M9" i="22"/>
  <c r="N9" i="22" s="1"/>
  <c r="C9" i="22" s="1"/>
  <c r="D9" i="22" s="1"/>
  <c r="M132" i="22"/>
  <c r="N132" i="22" s="1"/>
  <c r="C132" i="22" s="1"/>
  <c r="D132" i="22" s="1"/>
  <c r="M101" i="22"/>
  <c r="N101" i="22" s="1"/>
  <c r="C101" i="22" s="1"/>
  <c r="D101" i="22" s="1"/>
  <c r="M39" i="22"/>
  <c r="N39" i="22" s="1"/>
  <c r="C39" i="22" s="1"/>
  <c r="D39" i="22" s="1"/>
  <c r="M72" i="22"/>
  <c r="N72" i="22" s="1"/>
  <c r="H41" i="22"/>
  <c r="L40" i="22"/>
  <c r="H75" i="22"/>
  <c r="L74" i="22" s="1"/>
  <c r="L73" i="22"/>
  <c r="H103" i="22"/>
  <c r="H134" i="22"/>
  <c r="L133" i="22"/>
  <c r="H11" i="22"/>
  <c r="L10" i="22" s="1"/>
  <c r="C131" i="22"/>
  <c r="D131" i="22" s="1"/>
  <c r="C100" i="22"/>
  <c r="D100" i="22" s="1"/>
  <c r="C99" i="22"/>
  <c r="D99" i="22" s="1"/>
  <c r="C38" i="22"/>
  <c r="D38" i="22" s="1"/>
  <c r="M40" i="21"/>
  <c r="N40" i="21" s="1"/>
  <c r="M39" i="21"/>
  <c r="N39" i="21" s="1"/>
  <c r="M70" i="21"/>
  <c r="N70" i="21" s="1"/>
  <c r="C70" i="21" s="1"/>
  <c r="D70" i="21" s="1"/>
  <c r="M71" i="21"/>
  <c r="N71" i="21" s="1"/>
  <c r="M103" i="21"/>
  <c r="N103" i="21" s="1"/>
  <c r="M9" i="21"/>
  <c r="N9" i="21" s="1"/>
  <c r="C9" i="21" s="1"/>
  <c r="D9" i="21" s="1"/>
  <c r="M134" i="21"/>
  <c r="N134" i="21" s="1"/>
  <c r="C134" i="21" s="1"/>
  <c r="D134" i="21" s="1"/>
  <c r="C102" i="21"/>
  <c r="D102" i="21" s="1"/>
  <c r="C101" i="21"/>
  <c r="D101" i="21" s="1"/>
  <c r="H73" i="21"/>
  <c r="L72" i="21" s="1"/>
  <c r="H105" i="21"/>
  <c r="H42" i="21"/>
  <c r="L41" i="21"/>
  <c r="H136" i="21"/>
  <c r="C69" i="21"/>
  <c r="D69" i="21" s="1"/>
  <c r="H11" i="21"/>
  <c r="C38" i="21"/>
  <c r="D38" i="21" s="1"/>
  <c r="C8" i="21"/>
  <c r="D8" i="21" s="1"/>
  <c r="C7" i="21"/>
  <c r="D7" i="21" s="1"/>
  <c r="C133" i="21"/>
  <c r="D133" i="21" s="1"/>
  <c r="C132" i="21"/>
  <c r="D132" i="21" s="1"/>
  <c r="N8" i="8"/>
  <c r="C8" i="8" s="1"/>
  <c r="D8" i="8" s="1"/>
  <c r="N104" i="9"/>
  <c r="N103" i="9"/>
  <c r="N70" i="9"/>
  <c r="C70" i="9" s="1"/>
  <c r="D70" i="9" s="1"/>
  <c r="L70" i="1"/>
  <c r="M70" i="1" s="1"/>
  <c r="L101" i="1"/>
  <c r="M101" i="1" s="1"/>
  <c r="L69" i="1"/>
  <c r="M69" i="1" s="1"/>
  <c r="L100" i="1"/>
  <c r="M100" i="1" s="1"/>
  <c r="L131" i="1"/>
  <c r="M131" i="1" s="1"/>
  <c r="C8" i="3"/>
  <c r="D8" i="3" s="1"/>
  <c r="C69" i="4"/>
  <c r="D69" i="4" s="1"/>
  <c r="N9" i="3"/>
  <c r="C9" i="3" s="1"/>
  <c r="N8" i="9"/>
  <c r="C6" i="9"/>
  <c r="D6" i="9" s="1"/>
  <c r="H44" i="9"/>
  <c r="L43" i="9" s="1"/>
  <c r="H10" i="9"/>
  <c r="L9" i="9" s="1"/>
  <c r="H106" i="9"/>
  <c r="L105" i="9"/>
  <c r="C41" i="9"/>
  <c r="D41" i="9" s="1"/>
  <c r="H72" i="9"/>
  <c r="L71" i="9" s="1"/>
  <c r="L42" i="9"/>
  <c r="H134" i="9"/>
  <c r="N70" i="8"/>
  <c r="C70" i="8" s="1"/>
  <c r="D70" i="8" s="1"/>
  <c r="H135" i="8"/>
  <c r="L134" i="8"/>
  <c r="H41" i="8"/>
  <c r="L40" i="8" s="1"/>
  <c r="C38" i="8"/>
  <c r="D38" i="8" s="1"/>
  <c r="C37" i="8"/>
  <c r="D37" i="8" s="1"/>
  <c r="H103" i="8"/>
  <c r="L102" i="8" s="1"/>
  <c r="L101" i="8"/>
  <c r="L133" i="8"/>
  <c r="L39" i="8"/>
  <c r="H10" i="8"/>
  <c r="L9" i="8" s="1"/>
  <c r="C132" i="8"/>
  <c r="D132" i="8" s="1"/>
  <c r="C131" i="8"/>
  <c r="D131" i="8" s="1"/>
  <c r="H72" i="8"/>
  <c r="L71" i="8" s="1"/>
  <c r="H135" i="4"/>
  <c r="L134" i="4" s="1"/>
  <c r="H106" i="4"/>
  <c r="L105" i="4" s="1"/>
  <c r="C7" i="4"/>
  <c r="D7" i="4" s="1"/>
  <c r="C6" i="4"/>
  <c r="D6" i="4" s="1"/>
  <c r="H10" i="4"/>
  <c r="L9" i="4" s="1"/>
  <c r="H41" i="4"/>
  <c r="L40" i="4" s="1"/>
  <c r="C71" i="4"/>
  <c r="D71" i="4" s="1"/>
  <c r="C102" i="4"/>
  <c r="D102" i="4" s="1"/>
  <c r="H74" i="4"/>
  <c r="L73" i="4"/>
  <c r="C41" i="3"/>
  <c r="D41" i="3" s="1"/>
  <c r="H74" i="3"/>
  <c r="L73" i="3"/>
  <c r="H44" i="3"/>
  <c r="L42" i="3"/>
  <c r="H135" i="3"/>
  <c r="L134" i="3" s="1"/>
  <c r="L133" i="3"/>
  <c r="H11" i="3"/>
  <c r="L10" i="3"/>
  <c r="C40" i="3"/>
  <c r="D40" i="3" s="1"/>
  <c r="H103" i="3"/>
  <c r="L102" i="3"/>
  <c r="M71" i="2"/>
  <c r="M7" i="2"/>
  <c r="H103" i="2"/>
  <c r="K102" i="2"/>
  <c r="H41" i="2"/>
  <c r="K40" i="2"/>
  <c r="K39" i="2"/>
  <c r="H74" i="2"/>
  <c r="K73" i="2"/>
  <c r="H10" i="2"/>
  <c r="K9" i="2" s="1"/>
  <c r="H134" i="2"/>
  <c r="H134" i="1"/>
  <c r="K133" i="1"/>
  <c r="K132" i="1"/>
  <c r="H103" i="1"/>
  <c r="H72" i="1"/>
  <c r="H42" i="1"/>
  <c r="K41" i="1"/>
  <c r="K40" i="1"/>
  <c r="H8" i="1"/>
  <c r="M74" i="25" a="1"/>
  <c r="M133" i="8" a="1"/>
  <c r="M71" i="26" a="1"/>
  <c r="M104" i="31" a="1"/>
  <c r="M42" i="9" a="1"/>
  <c r="M40" i="22" a="1"/>
  <c r="M102" i="23" a="1"/>
  <c r="M103" i="32" a="1"/>
  <c r="M39" i="33" a="1"/>
  <c r="M39" i="26" a="1"/>
  <c r="M9" i="4" a="1"/>
  <c r="M9" i="8" a="1"/>
  <c r="M71" i="23" a="1"/>
  <c r="M9" i="33" a="1"/>
  <c r="M104" i="28" a="1"/>
  <c r="M102" i="32" a="1"/>
  <c r="M9" i="9" a="1"/>
  <c r="M8" i="27" a="1"/>
  <c r="M40" i="26" a="1"/>
  <c r="M134" i="3" a="1"/>
  <c r="M134" i="23" a="1"/>
  <c r="M40" i="31" a="1"/>
  <c r="M135" i="27" a="1"/>
  <c r="M104" i="26" a="1"/>
  <c r="M136" i="34" a="1"/>
  <c r="M39" i="32" a="1"/>
  <c r="M39" i="31" a="1"/>
  <c r="M71" i="9" a="1"/>
  <c r="M39" i="25" a="1"/>
  <c r="M10" i="26" a="1"/>
  <c r="M103" i="25" a="1"/>
  <c r="L41" i="1" a="1"/>
  <c r="M40" i="28" a="1"/>
  <c r="M136" i="24" a="1"/>
  <c r="M105" i="4" a="1"/>
  <c r="M105" i="9" a="1"/>
  <c r="M10" i="24" a="1"/>
  <c r="M101" i="8" a="1"/>
  <c r="M72" i="31" a="1"/>
  <c r="M74" i="22" a="1"/>
  <c r="M137" i="30" a="1"/>
  <c r="M70" i="27" a="1"/>
  <c r="M137" i="34" a="1"/>
  <c r="M134" i="32" a="1"/>
  <c r="M40" i="4" a="1"/>
  <c r="M9" i="34" a="1"/>
  <c r="M102" i="30" a="1"/>
  <c r="M133" i="23" a="1"/>
  <c r="M134" i="4" a="1"/>
  <c r="M71" i="8" a="1"/>
  <c r="L132" i="1" a="1"/>
  <c r="M71" i="32" a="1"/>
  <c r="M9" i="27" a="1"/>
  <c r="M102" i="27" a="1"/>
  <c r="M72" i="34" a="1"/>
  <c r="M72" i="30" a="1"/>
  <c r="L133" i="1" a="1"/>
  <c r="M71" i="24" a="1"/>
  <c r="L39" i="2" a="1"/>
  <c r="M71" i="27" a="1"/>
  <c r="M40" i="8" a="1"/>
  <c r="M73" i="22" a="1"/>
  <c r="M73" i="33" a="1"/>
  <c r="M9" i="28" a="1"/>
  <c r="M40" i="30" a="1"/>
  <c r="L9" i="2" a="1"/>
  <c r="M12" i="30" a="1"/>
  <c r="M136" i="28" a="1"/>
  <c r="M133" i="32" a="1"/>
  <c r="M40" i="32" a="1"/>
  <c r="M102" i="8" a="1"/>
  <c r="M11" i="26" a="1"/>
  <c r="M40" i="27" a="1"/>
  <c r="M8" i="31" a="1"/>
  <c r="M72" i="21" a="1"/>
  <c r="M135" i="29" a="1"/>
  <c r="M9" i="31" a="1"/>
  <c r="M71" i="29" a="1"/>
  <c r="M103" i="23" a="1"/>
  <c r="M102" i="24" a="1"/>
  <c r="M42" i="3" a="1"/>
  <c r="M10" i="22" a="1"/>
  <c r="L40" i="2" a="1"/>
  <c r="M73" i="4" a="1"/>
  <c r="M43" i="9" a="1"/>
  <c r="M40" i="24" a="1"/>
  <c r="M73" i="25" a="1"/>
  <c r="M72" i="28" a="1"/>
  <c r="M104" i="33" a="1"/>
  <c r="L73" i="2" a="1"/>
  <c r="M137" i="28" a="1"/>
  <c r="M133" i="22" a="1"/>
  <c r="M73" i="3" a="1"/>
  <c r="M39" i="27" a="1"/>
  <c r="M10" i="3" a="1"/>
  <c r="M136" i="30" a="1"/>
  <c r="L102" i="2" a="1"/>
  <c r="M134" i="8" a="1"/>
  <c r="M70" i="32" a="1"/>
  <c r="M103" i="26" a="1"/>
  <c r="M104" i="34" a="1"/>
  <c r="M39" i="8" a="1"/>
  <c r="M41" i="21" a="1"/>
  <c r="M102" i="3" a="1"/>
  <c r="M103" i="30" a="1"/>
  <c r="L40" i="1" a="1"/>
  <c r="M103" i="24" a="1"/>
  <c r="M133" i="3" a="1"/>
  <c r="M40" i="8" l="1"/>
  <c r="M102" i="8"/>
  <c r="N102" i="8" s="1"/>
  <c r="M71" i="8"/>
  <c r="M133" i="8"/>
  <c r="N133" i="8" s="1"/>
  <c r="M101" i="8"/>
  <c r="M9" i="8"/>
  <c r="N9" i="8" s="1"/>
  <c r="C9" i="8" s="1"/>
  <c r="D9" i="8" s="1"/>
  <c r="M39" i="8"/>
  <c r="N39" i="8" s="1"/>
  <c r="M134" i="8"/>
  <c r="N134" i="8" s="1"/>
  <c r="M105" i="9"/>
  <c r="N105" i="9" s="1"/>
  <c r="C105" i="9" s="1"/>
  <c r="D105" i="9" s="1"/>
  <c r="M9" i="9"/>
  <c r="N9" i="9" s="1"/>
  <c r="C9" i="9" s="1"/>
  <c r="D9" i="9" s="1"/>
  <c r="M43" i="9"/>
  <c r="N43" i="9" s="1"/>
  <c r="M42" i="9"/>
  <c r="M71" i="9"/>
  <c r="N71" i="9" s="1"/>
  <c r="C71" i="9" s="1"/>
  <c r="D71" i="9" s="1"/>
  <c r="M73" i="4"/>
  <c r="M9" i="4"/>
  <c r="N9" i="4" s="1"/>
  <c r="C9" i="4" s="1"/>
  <c r="D9" i="4" s="1"/>
  <c r="M134" i="4"/>
  <c r="N134" i="4" s="1"/>
  <c r="C134" i="4" s="1"/>
  <c r="D134" i="4" s="1"/>
  <c r="M40" i="4"/>
  <c r="N40" i="4" s="1"/>
  <c r="C40" i="4" s="1"/>
  <c r="D40" i="4" s="1"/>
  <c r="M105" i="4"/>
  <c r="N105" i="4" s="1"/>
  <c r="C105" i="4" s="1"/>
  <c r="D105" i="4" s="1"/>
  <c r="M134" i="3"/>
  <c r="N134" i="3" s="1"/>
  <c r="M102" i="3"/>
  <c r="M73" i="3"/>
  <c r="M10" i="3"/>
  <c r="N10" i="3" s="1"/>
  <c r="M133" i="3"/>
  <c r="N133" i="3" s="1"/>
  <c r="M42" i="3"/>
  <c r="N42" i="3" s="1"/>
  <c r="L9" i="2"/>
  <c r="L40" i="2"/>
  <c r="L102" i="2"/>
  <c r="M102" i="2" s="1"/>
  <c r="C102" i="2" s="1"/>
  <c r="D102" i="2" s="1"/>
  <c r="L73" i="2"/>
  <c r="L39" i="2"/>
  <c r="M39" i="2" s="1"/>
  <c r="M104" i="34"/>
  <c r="N104" i="34" s="1"/>
  <c r="C104" i="34" s="1"/>
  <c r="D104" i="34" s="1"/>
  <c r="M136" i="34"/>
  <c r="N136" i="34" s="1"/>
  <c r="M9" i="34"/>
  <c r="N9" i="34" s="1"/>
  <c r="M72" i="34"/>
  <c r="N72" i="34" s="1"/>
  <c r="C72" i="34" s="1"/>
  <c r="D72" i="34" s="1"/>
  <c r="M137" i="34"/>
  <c r="N137" i="34" s="1"/>
  <c r="H106" i="34"/>
  <c r="H11" i="34"/>
  <c r="H43" i="34"/>
  <c r="L42" i="34" s="1"/>
  <c r="C40" i="34"/>
  <c r="D40" i="34" s="1"/>
  <c r="C103" i="34"/>
  <c r="D103" i="34" s="1"/>
  <c r="H74" i="34"/>
  <c r="L41" i="34"/>
  <c r="H139" i="34"/>
  <c r="L138" i="34"/>
  <c r="C8" i="34"/>
  <c r="D8" i="34" s="1"/>
  <c r="C7" i="34"/>
  <c r="D7" i="34" s="1"/>
  <c r="C71" i="34"/>
  <c r="D71" i="34" s="1"/>
  <c r="C70" i="34"/>
  <c r="D70" i="34" s="1"/>
  <c r="M73" i="33"/>
  <c r="N73" i="33" s="1"/>
  <c r="C73" i="33" s="1"/>
  <c r="D73" i="33" s="1"/>
  <c r="M9" i="33"/>
  <c r="N9" i="33" s="1"/>
  <c r="C9" i="33" s="1"/>
  <c r="D9" i="33" s="1"/>
  <c r="M104" i="33"/>
  <c r="N104" i="33" s="1"/>
  <c r="C104" i="33" s="1"/>
  <c r="D104" i="33" s="1"/>
  <c r="M39" i="33"/>
  <c r="N39" i="33" s="1"/>
  <c r="H138" i="33"/>
  <c r="L137" i="33"/>
  <c r="L136" i="33"/>
  <c r="C103" i="33"/>
  <c r="D103" i="33" s="1"/>
  <c r="C102" i="33"/>
  <c r="D102" i="33" s="1"/>
  <c r="C8" i="33"/>
  <c r="D8" i="33" s="1"/>
  <c r="C7" i="33"/>
  <c r="D7" i="33" s="1"/>
  <c r="H106" i="33"/>
  <c r="H11" i="33"/>
  <c r="H75" i="33"/>
  <c r="L74" i="33"/>
  <c r="H42" i="33"/>
  <c r="L40" i="33"/>
  <c r="M133" i="32"/>
  <c r="N133" i="32" s="1"/>
  <c r="M102" i="32"/>
  <c r="N102" i="32" s="1"/>
  <c r="M134" i="32"/>
  <c r="N134" i="32" s="1"/>
  <c r="M70" i="32"/>
  <c r="N70" i="32" s="1"/>
  <c r="M71" i="32"/>
  <c r="N71" i="32" s="1"/>
  <c r="M39" i="32"/>
  <c r="N39" i="32" s="1"/>
  <c r="M40" i="32"/>
  <c r="N40" i="32" s="1"/>
  <c r="M103" i="32"/>
  <c r="N103" i="32" s="1"/>
  <c r="H12" i="32"/>
  <c r="L11" i="32" s="1"/>
  <c r="L10" i="32"/>
  <c r="H136" i="32"/>
  <c r="L135" i="32"/>
  <c r="H73" i="32"/>
  <c r="L72" i="32"/>
  <c r="H42" i="32"/>
  <c r="L41" i="32" s="1"/>
  <c r="H105" i="32"/>
  <c r="L104" i="32"/>
  <c r="M8" i="31"/>
  <c r="N8" i="31" s="1"/>
  <c r="C8" i="31" s="1"/>
  <c r="D8" i="31" s="1"/>
  <c r="M9" i="31"/>
  <c r="N9" i="31" s="1"/>
  <c r="M104" i="31"/>
  <c r="N104" i="31" s="1"/>
  <c r="C104" i="31" s="1"/>
  <c r="D104" i="31" s="1"/>
  <c r="M72" i="31"/>
  <c r="N72" i="31" s="1"/>
  <c r="C72" i="31" s="1"/>
  <c r="D72" i="31" s="1"/>
  <c r="M40" i="31"/>
  <c r="N40" i="31" s="1"/>
  <c r="M39" i="31"/>
  <c r="N39" i="31" s="1"/>
  <c r="H138" i="31"/>
  <c r="L73" i="31"/>
  <c r="H74" i="31"/>
  <c r="H11" i="31"/>
  <c r="H106" i="31"/>
  <c r="L136" i="31"/>
  <c r="H42" i="31"/>
  <c r="L41" i="31" s="1"/>
  <c r="C7" i="31"/>
  <c r="D7" i="31" s="1"/>
  <c r="C103" i="31"/>
  <c r="D103" i="31" s="1"/>
  <c r="C102" i="31"/>
  <c r="D102" i="31" s="1"/>
  <c r="M72" i="30"/>
  <c r="N72" i="30" s="1"/>
  <c r="C72" i="30" s="1"/>
  <c r="D72" i="30" s="1"/>
  <c r="M40" i="30"/>
  <c r="N40" i="30" s="1"/>
  <c r="C40" i="30" s="1"/>
  <c r="D40" i="30" s="1"/>
  <c r="M136" i="30"/>
  <c r="N136" i="30" s="1"/>
  <c r="M137" i="30"/>
  <c r="N137" i="30" s="1"/>
  <c r="M102" i="30"/>
  <c r="N102" i="30" s="1"/>
  <c r="M103" i="30"/>
  <c r="N103" i="30" s="1"/>
  <c r="M12" i="30"/>
  <c r="N12" i="30" s="1"/>
  <c r="H74" i="30"/>
  <c r="H42" i="30"/>
  <c r="H139" i="30"/>
  <c r="H105" i="30"/>
  <c r="L104" i="30"/>
  <c r="H15" i="30"/>
  <c r="L14" i="30" s="1"/>
  <c r="L13" i="30"/>
  <c r="C71" i="30"/>
  <c r="D71" i="30" s="1"/>
  <c r="C70" i="30"/>
  <c r="D70" i="30" s="1"/>
  <c r="M135" i="29"/>
  <c r="N135" i="29" s="1"/>
  <c r="C135" i="29" s="1"/>
  <c r="D135" i="29" s="1"/>
  <c r="M71" i="29"/>
  <c r="N71" i="29" s="1"/>
  <c r="C71" i="29" s="1"/>
  <c r="D71" i="29" s="1"/>
  <c r="H105" i="29"/>
  <c r="L104" i="29"/>
  <c r="L103" i="29"/>
  <c r="H73" i="29"/>
  <c r="L72" i="29" s="1"/>
  <c r="H42" i="29"/>
  <c r="L41" i="29" s="1"/>
  <c r="L40" i="29"/>
  <c r="H15" i="29"/>
  <c r="L14" i="29" s="1"/>
  <c r="L13" i="29"/>
  <c r="H137" i="29"/>
  <c r="L136" i="29"/>
  <c r="C12" i="29"/>
  <c r="D12" i="29" s="1"/>
  <c r="M104" i="28"/>
  <c r="N104" i="28" s="1"/>
  <c r="C104" i="28" s="1"/>
  <c r="D104" i="28" s="1"/>
  <c r="M40" i="28"/>
  <c r="N40" i="28" s="1"/>
  <c r="M137" i="28"/>
  <c r="N137" i="28" s="1"/>
  <c r="M72" i="28"/>
  <c r="N72" i="28" s="1"/>
  <c r="C72" i="28" s="1"/>
  <c r="D72" i="28" s="1"/>
  <c r="M9" i="28"/>
  <c r="N9" i="28" s="1"/>
  <c r="C9" i="28" s="1"/>
  <c r="D9" i="28" s="1"/>
  <c r="M136" i="28"/>
  <c r="N136" i="28" s="1"/>
  <c r="H11" i="28"/>
  <c r="L10" i="28" s="1"/>
  <c r="H42" i="28"/>
  <c r="L41" i="28" s="1"/>
  <c r="H139" i="28"/>
  <c r="L138" i="28"/>
  <c r="H74" i="28"/>
  <c r="C40" i="21"/>
  <c r="D40" i="21" s="1"/>
  <c r="H106" i="28"/>
  <c r="L105" i="28" s="1"/>
  <c r="C71" i="28"/>
  <c r="D71" i="28" s="1"/>
  <c r="C70" i="28"/>
  <c r="D70" i="28" s="1"/>
  <c r="C8" i="28"/>
  <c r="D8" i="28" s="1"/>
  <c r="C7" i="28"/>
  <c r="D7" i="28" s="1"/>
  <c r="M135" i="27"/>
  <c r="N135" i="27" s="1"/>
  <c r="C135" i="27" s="1"/>
  <c r="D135" i="27" s="1"/>
  <c r="M70" i="27"/>
  <c r="N70" i="27" s="1"/>
  <c r="M8" i="27"/>
  <c r="N8" i="27" s="1"/>
  <c r="C8" i="27" s="1"/>
  <c r="D8" i="27" s="1"/>
  <c r="M9" i="27"/>
  <c r="N9" i="27" s="1"/>
  <c r="M102" i="27"/>
  <c r="N102" i="27" s="1"/>
  <c r="C102" i="27" s="1"/>
  <c r="D102" i="27" s="1"/>
  <c r="M39" i="27"/>
  <c r="N39" i="27" s="1"/>
  <c r="M40" i="27"/>
  <c r="N40" i="27" s="1"/>
  <c r="M71" i="27"/>
  <c r="N71" i="27" s="1"/>
  <c r="H73" i="27"/>
  <c r="L72" i="27" s="1"/>
  <c r="H11" i="27"/>
  <c r="H104" i="27"/>
  <c r="L103" i="27" s="1"/>
  <c r="H42" i="27"/>
  <c r="L41" i="27"/>
  <c r="H137" i="27"/>
  <c r="C70" i="26"/>
  <c r="D70" i="26" s="1"/>
  <c r="M10" i="26"/>
  <c r="N10" i="26" s="1"/>
  <c r="C10" i="26" s="1"/>
  <c r="D10" i="26" s="1"/>
  <c r="M103" i="26"/>
  <c r="N103" i="26" s="1"/>
  <c r="M104" i="26"/>
  <c r="N104" i="26" s="1"/>
  <c r="M39" i="26"/>
  <c r="N39" i="26" s="1"/>
  <c r="M71" i="26"/>
  <c r="N71" i="26" s="1"/>
  <c r="C71" i="26" s="1"/>
  <c r="D71" i="26" s="1"/>
  <c r="M11" i="26"/>
  <c r="N11" i="26" s="1"/>
  <c r="M40" i="26"/>
  <c r="N40" i="26" s="1"/>
  <c r="H13" i="26"/>
  <c r="L12" i="26"/>
  <c r="H106" i="26"/>
  <c r="L105" i="26"/>
  <c r="H42" i="26"/>
  <c r="L41" i="26"/>
  <c r="H135" i="26"/>
  <c r="L134" i="26"/>
  <c r="L133" i="26"/>
  <c r="H73" i="26"/>
  <c r="C9" i="26"/>
  <c r="D9" i="26" s="1"/>
  <c r="M73" i="25"/>
  <c r="N73" i="25" s="1"/>
  <c r="M74" i="25"/>
  <c r="N74" i="25" s="1"/>
  <c r="M103" i="25"/>
  <c r="N103" i="25" s="1"/>
  <c r="C103" i="25" s="1"/>
  <c r="D103" i="25" s="1"/>
  <c r="M39" i="25"/>
  <c r="N39" i="25" s="1"/>
  <c r="H76" i="25"/>
  <c r="L75" i="25"/>
  <c r="H105" i="25"/>
  <c r="L104" i="25" s="1"/>
  <c r="H42" i="25"/>
  <c r="L40" i="25"/>
  <c r="H12" i="25"/>
  <c r="L11" i="25"/>
  <c r="L10" i="25"/>
  <c r="H138" i="25"/>
  <c r="L137" i="25"/>
  <c r="L136" i="25"/>
  <c r="M71" i="24"/>
  <c r="N71" i="24" s="1"/>
  <c r="C71" i="24" s="1"/>
  <c r="D71" i="24" s="1"/>
  <c r="M10" i="24"/>
  <c r="N10" i="24" s="1"/>
  <c r="C10" i="24" s="1"/>
  <c r="D10" i="24" s="1"/>
  <c r="M40" i="24"/>
  <c r="N40" i="24" s="1"/>
  <c r="C40" i="24" s="1"/>
  <c r="D40" i="24" s="1"/>
  <c r="M102" i="24"/>
  <c r="N102" i="24" s="1"/>
  <c r="M103" i="24"/>
  <c r="N103" i="24" s="1"/>
  <c r="M136" i="24"/>
  <c r="N136" i="24" s="1"/>
  <c r="H42" i="24"/>
  <c r="H139" i="24"/>
  <c r="L138" i="24"/>
  <c r="H73" i="24"/>
  <c r="H105" i="24"/>
  <c r="L104" i="24"/>
  <c r="H12" i="24"/>
  <c r="L11" i="24" s="1"/>
  <c r="L137" i="24"/>
  <c r="M71" i="23"/>
  <c r="N71" i="23" s="1"/>
  <c r="C71" i="23" s="1"/>
  <c r="D71" i="23" s="1"/>
  <c r="M103" i="23"/>
  <c r="N103" i="23" s="1"/>
  <c r="M102" i="23"/>
  <c r="N102" i="23" s="1"/>
  <c r="M133" i="23"/>
  <c r="N133" i="23" s="1"/>
  <c r="M134" i="23"/>
  <c r="N134" i="23" s="1"/>
  <c r="H42" i="23"/>
  <c r="L40" i="23"/>
  <c r="H12" i="23"/>
  <c r="L11" i="23"/>
  <c r="L10" i="23"/>
  <c r="H73" i="23"/>
  <c r="L72" i="23"/>
  <c r="H136" i="23"/>
  <c r="L135" i="23"/>
  <c r="H105" i="23"/>
  <c r="M10" i="22"/>
  <c r="N10" i="22" s="1"/>
  <c r="C10" i="22" s="1"/>
  <c r="D10" i="22" s="1"/>
  <c r="M133" i="22"/>
  <c r="N133" i="22" s="1"/>
  <c r="C133" i="22" s="1"/>
  <c r="D133" i="22" s="1"/>
  <c r="M73" i="22"/>
  <c r="N73" i="22" s="1"/>
  <c r="C73" i="22" s="1"/>
  <c r="D73" i="22" s="1"/>
  <c r="M40" i="22"/>
  <c r="N40" i="22" s="1"/>
  <c r="C40" i="22" s="1"/>
  <c r="D40" i="22" s="1"/>
  <c r="M74" i="22"/>
  <c r="N74" i="22" s="1"/>
  <c r="H135" i="22"/>
  <c r="L134" i="22"/>
  <c r="H104" i="22"/>
  <c r="L103" i="22" s="1"/>
  <c r="L102" i="22"/>
  <c r="H12" i="22"/>
  <c r="L11" i="22"/>
  <c r="H76" i="22"/>
  <c r="L75" i="22" s="1"/>
  <c r="H42" i="22"/>
  <c r="L41" i="22"/>
  <c r="C72" i="22"/>
  <c r="D72" i="22" s="1"/>
  <c r="C39" i="21"/>
  <c r="D39" i="21" s="1"/>
  <c r="M72" i="21"/>
  <c r="N72" i="21" s="1"/>
  <c r="C72" i="21" s="1"/>
  <c r="D72" i="21" s="1"/>
  <c r="M41" i="21"/>
  <c r="N41" i="21" s="1"/>
  <c r="C41" i="21" s="1"/>
  <c r="D41" i="21" s="1"/>
  <c r="H137" i="21"/>
  <c r="L135" i="21"/>
  <c r="H43" i="21"/>
  <c r="L42" i="21"/>
  <c r="H106" i="21"/>
  <c r="L105" i="21"/>
  <c r="L104" i="21"/>
  <c r="H74" i="21"/>
  <c r="C103" i="21"/>
  <c r="D103" i="21" s="1"/>
  <c r="C71" i="21"/>
  <c r="D71" i="21" s="1"/>
  <c r="H12" i="21"/>
  <c r="L11" i="21"/>
  <c r="L10" i="21"/>
  <c r="N101" i="8"/>
  <c r="N42" i="9"/>
  <c r="L40" i="1"/>
  <c r="M40" i="1" s="1"/>
  <c r="L133" i="1"/>
  <c r="M133" i="1" s="1"/>
  <c r="L41" i="1"/>
  <c r="M41" i="1" s="1"/>
  <c r="L132" i="1"/>
  <c r="M132" i="1" s="1"/>
  <c r="C132" i="1" s="1"/>
  <c r="D132" i="1" s="1"/>
  <c r="D9" i="3"/>
  <c r="N73" i="4"/>
  <c r="N102" i="3"/>
  <c r="C102" i="3" s="1"/>
  <c r="D102" i="3" s="1"/>
  <c r="N73" i="3"/>
  <c r="C73" i="3" s="1"/>
  <c r="D73" i="3" s="1"/>
  <c r="C8" i="9"/>
  <c r="D8" i="9" s="1"/>
  <c r="C7" i="9"/>
  <c r="D7" i="9" s="1"/>
  <c r="H45" i="9"/>
  <c r="L44" i="9" s="1"/>
  <c r="C104" i="9"/>
  <c r="D104" i="9" s="1"/>
  <c r="C103" i="9"/>
  <c r="D103" i="9" s="1"/>
  <c r="H107" i="9"/>
  <c r="H135" i="9"/>
  <c r="L134" i="9" s="1"/>
  <c r="L133" i="9"/>
  <c r="H11" i="9"/>
  <c r="C132" i="9"/>
  <c r="D132" i="9" s="1"/>
  <c r="C131" i="9"/>
  <c r="D131" i="9" s="1"/>
  <c r="H73" i="9"/>
  <c r="L72" i="9" s="1"/>
  <c r="N71" i="8"/>
  <c r="C71" i="8" s="1"/>
  <c r="D71" i="8" s="1"/>
  <c r="N40" i="8"/>
  <c r="H42" i="8"/>
  <c r="H73" i="8"/>
  <c r="L72" i="8"/>
  <c r="H136" i="8"/>
  <c r="L135" i="8" s="1"/>
  <c r="H11" i="8"/>
  <c r="H104" i="8"/>
  <c r="L103" i="8" s="1"/>
  <c r="H75" i="4"/>
  <c r="L74" i="4" s="1"/>
  <c r="C133" i="4"/>
  <c r="D133" i="4" s="1"/>
  <c r="H11" i="4"/>
  <c r="H107" i="4"/>
  <c r="H136" i="4"/>
  <c r="H42" i="4"/>
  <c r="L41" i="4"/>
  <c r="C104" i="4"/>
  <c r="D104" i="4" s="1"/>
  <c r="H12" i="3"/>
  <c r="L11" i="3"/>
  <c r="H136" i="3"/>
  <c r="L135" i="3"/>
  <c r="H45" i="3"/>
  <c r="H75" i="3"/>
  <c r="H104" i="3"/>
  <c r="L103" i="3" s="1"/>
  <c r="L43" i="3"/>
  <c r="M9" i="2"/>
  <c r="C9" i="2" s="1"/>
  <c r="D9" i="2" s="1"/>
  <c r="M73" i="2"/>
  <c r="C73" i="2" s="1"/>
  <c r="D73" i="2" s="1"/>
  <c r="M40" i="2"/>
  <c r="C132" i="2"/>
  <c r="D132" i="2" s="1"/>
  <c r="C131" i="2"/>
  <c r="D131" i="2" s="1"/>
  <c r="C8" i="2"/>
  <c r="D8" i="2" s="1"/>
  <c r="C7" i="2"/>
  <c r="D7" i="2" s="1"/>
  <c r="H135" i="2"/>
  <c r="K134" i="2"/>
  <c r="H75" i="2"/>
  <c r="K74" i="2"/>
  <c r="H42" i="2"/>
  <c r="H104" i="2"/>
  <c r="K103" i="2" s="1"/>
  <c r="K133" i="2"/>
  <c r="C72" i="2"/>
  <c r="D72" i="2" s="1"/>
  <c r="C71" i="2"/>
  <c r="D71" i="2" s="1"/>
  <c r="H11" i="2"/>
  <c r="K10" i="2"/>
  <c r="H135" i="1"/>
  <c r="K134" i="1" s="1"/>
  <c r="C131" i="1"/>
  <c r="D131" i="1" s="1"/>
  <c r="H104" i="1"/>
  <c r="K103" i="1"/>
  <c r="K102" i="1"/>
  <c r="C101" i="1"/>
  <c r="D101" i="1" s="1"/>
  <c r="C100" i="1"/>
  <c r="D100" i="1" s="1"/>
  <c r="H73" i="1"/>
  <c r="K72" i="1"/>
  <c r="K71" i="1"/>
  <c r="C70" i="1"/>
  <c r="D70" i="1" s="1"/>
  <c r="C69" i="1"/>
  <c r="D69" i="1" s="1"/>
  <c r="H43" i="1"/>
  <c r="K42" i="1"/>
  <c r="H9" i="1"/>
  <c r="K7" i="1"/>
  <c r="K8" i="1"/>
  <c r="M73" i="31" a="1"/>
  <c r="M102" i="22" a="1"/>
  <c r="M134" i="26" a="1"/>
  <c r="M137" i="24" a="1"/>
  <c r="M10" i="23" a="1"/>
  <c r="M74" i="4" a="1"/>
  <c r="M75" i="22" a="1"/>
  <c r="M72" i="23" a="1"/>
  <c r="M10" i="25" a="1"/>
  <c r="M105" i="26" a="1"/>
  <c r="M104" i="25" a="1"/>
  <c r="L72" i="1" a="1"/>
  <c r="M72" i="9" a="1"/>
  <c r="M41" i="22" a="1"/>
  <c r="M135" i="3" a="1"/>
  <c r="M134" i="9" a="1"/>
  <c r="L7" i="1" a="1"/>
  <c r="M13" i="30" a="1"/>
  <c r="M104" i="32" a="1"/>
  <c r="M133" i="26" a="1"/>
  <c r="M137" i="33" a="1"/>
  <c r="M136" i="31" a="1"/>
  <c r="M104" i="29" a="1"/>
  <c r="L102" i="1" a="1"/>
  <c r="M42" i="34" a="1"/>
  <c r="M137" i="25" a="1"/>
  <c r="M11" i="32" a="1"/>
  <c r="M40" i="29" a="1"/>
  <c r="M42" i="21" a="1"/>
  <c r="M41" i="28" a="1"/>
  <c r="M41" i="32" a="1"/>
  <c r="M75" i="25" a="1"/>
  <c r="M40" i="25" a="1"/>
  <c r="M134" i="22" a="1"/>
  <c r="M136" i="29" a="1"/>
  <c r="M11" i="24" a="1"/>
  <c r="M105" i="21" a="1"/>
  <c r="M133" i="9" a="1"/>
  <c r="M72" i="8" a="1"/>
  <c r="L133" i="2" a="1"/>
  <c r="M136" i="33" a="1"/>
  <c r="M11" i="25" a="1"/>
  <c r="M10" i="21" a="1"/>
  <c r="M135" i="32" a="1"/>
  <c r="M14" i="30" a="1"/>
  <c r="M14" i="29" a="1"/>
  <c r="M135" i="23" a="1"/>
  <c r="M74" i="33" a="1"/>
  <c r="M41" i="4" a="1"/>
  <c r="M105" i="28" a="1"/>
  <c r="M103" i="3" a="1"/>
  <c r="M136" i="25" a="1"/>
  <c r="M138" i="28" a="1"/>
  <c r="M103" i="29" a="1"/>
  <c r="M103" i="27" a="1"/>
  <c r="M135" i="8" a="1"/>
  <c r="M41" i="31" a="1"/>
  <c r="M12" i="26" a="1"/>
  <c r="M138" i="24" a="1"/>
  <c r="M103" i="22" a="1"/>
  <c r="M138" i="34" a="1"/>
  <c r="M135" i="21" a="1"/>
  <c r="M72" i="29" a="1"/>
  <c r="M72" i="27" a="1"/>
  <c r="M104" i="24" a="1"/>
  <c r="M104" i="30" a="1"/>
  <c r="M43" i="3" a="1"/>
  <c r="M10" i="28" a="1"/>
  <c r="M103" i="8" a="1"/>
  <c r="M11" i="21" a="1"/>
  <c r="L42" i="1" a="1"/>
  <c r="M10" i="32" a="1"/>
  <c r="M41" i="26" a="1"/>
  <c r="M40" i="23" a="1"/>
  <c r="M41" i="29" a="1"/>
  <c r="M13" i="29" a="1"/>
  <c r="M41" i="34" a="1"/>
  <c r="L103" i="1" a="1"/>
  <c r="M104" i="21" a="1"/>
  <c r="L103" i="2" a="1"/>
  <c r="L134" i="2" a="1"/>
  <c r="M11" i="23" a="1"/>
  <c r="L71" i="1" a="1"/>
  <c r="L10" i="2" a="1"/>
  <c r="L134" i="1" a="1"/>
  <c r="M40" i="33" a="1"/>
  <c r="M11" i="22" a="1"/>
  <c r="M44" i="9" a="1"/>
  <c r="M41" i="27" a="1"/>
  <c r="M11" i="3" a="1"/>
  <c r="L8" i="1" a="1"/>
  <c r="L74" i="2" a="1"/>
  <c r="M72" i="32" a="1"/>
  <c r="M135" i="8" l="1"/>
  <c r="M72" i="8"/>
  <c r="M103" i="8"/>
  <c r="M72" i="9"/>
  <c r="N72" i="9" s="1"/>
  <c r="C72" i="9" s="1"/>
  <c r="D72" i="9" s="1"/>
  <c r="M44" i="9"/>
  <c r="N44" i="9" s="1"/>
  <c r="C44" i="9" s="1"/>
  <c r="D44" i="9" s="1"/>
  <c r="M133" i="9"/>
  <c r="N133" i="9" s="1"/>
  <c r="M134" i="9"/>
  <c r="N134" i="9" s="1"/>
  <c r="M74" i="4"/>
  <c r="N74" i="4" s="1"/>
  <c r="C74" i="4" s="1"/>
  <c r="D74" i="4" s="1"/>
  <c r="M41" i="4"/>
  <c r="N41" i="4" s="1"/>
  <c r="C41" i="4" s="1"/>
  <c r="D41" i="4" s="1"/>
  <c r="M43" i="3"/>
  <c r="N43" i="3" s="1"/>
  <c r="C43" i="3" s="1"/>
  <c r="D43" i="3" s="1"/>
  <c r="M103" i="3"/>
  <c r="M135" i="3"/>
  <c r="M11" i="3"/>
  <c r="N11" i="3" s="1"/>
  <c r="C11" i="3" s="1"/>
  <c r="L74" i="2"/>
  <c r="L134" i="2"/>
  <c r="M134" i="2" s="1"/>
  <c r="L133" i="2"/>
  <c r="M133" i="2" s="1"/>
  <c r="L10" i="2"/>
  <c r="M10" i="2" s="1"/>
  <c r="C10" i="2" s="1"/>
  <c r="D10" i="2" s="1"/>
  <c r="L103" i="2"/>
  <c r="M103" i="2" s="1"/>
  <c r="C103" i="2" s="1"/>
  <c r="D103" i="2" s="1"/>
  <c r="M41" i="34"/>
  <c r="N41" i="34" s="1"/>
  <c r="M42" i="34"/>
  <c r="N42" i="34" s="1"/>
  <c r="M138" i="34"/>
  <c r="N138" i="34" s="1"/>
  <c r="H140" i="34"/>
  <c r="H75" i="34"/>
  <c r="L73" i="34"/>
  <c r="H44" i="34"/>
  <c r="L43" i="34"/>
  <c r="H12" i="34"/>
  <c r="L10" i="34"/>
  <c r="H107" i="34"/>
  <c r="L106" i="34"/>
  <c r="L105" i="34"/>
  <c r="C138" i="34"/>
  <c r="D138" i="34" s="1"/>
  <c r="C137" i="34"/>
  <c r="D137" i="34" s="1"/>
  <c r="C136" i="34"/>
  <c r="D136" i="34" s="1"/>
  <c r="C9" i="34"/>
  <c r="D9" i="34" s="1"/>
  <c r="M74" i="33"/>
  <c r="N74" i="33" s="1"/>
  <c r="C74" i="33" s="1"/>
  <c r="D74" i="33" s="1"/>
  <c r="M136" i="33"/>
  <c r="N136" i="33" s="1"/>
  <c r="M137" i="33"/>
  <c r="N137" i="33" s="1"/>
  <c r="M40" i="33"/>
  <c r="N40" i="33" s="1"/>
  <c r="C40" i="33" s="1"/>
  <c r="D40" i="33" s="1"/>
  <c r="H43" i="33"/>
  <c r="L42" i="33" s="1"/>
  <c r="L41" i="33"/>
  <c r="H76" i="33"/>
  <c r="L75" i="33"/>
  <c r="H12" i="33"/>
  <c r="L11" i="33" s="1"/>
  <c r="L10" i="33"/>
  <c r="H107" i="33"/>
  <c r="L106" i="33"/>
  <c r="L105" i="33"/>
  <c r="H139" i="33"/>
  <c r="L138" i="33"/>
  <c r="C39" i="33"/>
  <c r="D39" i="33" s="1"/>
  <c r="M41" i="32"/>
  <c r="N41" i="32" s="1"/>
  <c r="C41" i="32" s="1"/>
  <c r="D41" i="32" s="1"/>
  <c r="M11" i="32"/>
  <c r="N11" i="32" s="1"/>
  <c r="M104" i="32"/>
  <c r="N104" i="32" s="1"/>
  <c r="C104" i="32" s="1"/>
  <c r="D104" i="32" s="1"/>
  <c r="M72" i="32"/>
  <c r="N72" i="32" s="1"/>
  <c r="M135" i="32"/>
  <c r="N135" i="32" s="1"/>
  <c r="M10" i="32"/>
  <c r="N10" i="32" s="1"/>
  <c r="H74" i="32"/>
  <c r="L73" i="32" s="1"/>
  <c r="H137" i="32"/>
  <c r="H106" i="32"/>
  <c r="H43" i="32"/>
  <c r="L42" i="32"/>
  <c r="H13" i="32"/>
  <c r="L12" i="32"/>
  <c r="C40" i="32"/>
  <c r="D40" i="32" s="1"/>
  <c r="C39" i="32"/>
  <c r="D39" i="32" s="1"/>
  <c r="C71" i="32"/>
  <c r="D71" i="32" s="1"/>
  <c r="C70" i="32"/>
  <c r="D70" i="32" s="1"/>
  <c r="C103" i="32"/>
  <c r="D103" i="32" s="1"/>
  <c r="C102" i="32"/>
  <c r="D102" i="32" s="1"/>
  <c r="C134" i="32"/>
  <c r="D134" i="32" s="1"/>
  <c r="C133" i="32"/>
  <c r="D133" i="32" s="1"/>
  <c r="M41" i="31"/>
  <c r="N41" i="31" s="1"/>
  <c r="C41" i="31" s="1"/>
  <c r="D41" i="31" s="1"/>
  <c r="M136" i="31"/>
  <c r="N136" i="31" s="1"/>
  <c r="M73" i="31"/>
  <c r="N73" i="31" s="1"/>
  <c r="H107" i="31"/>
  <c r="L106" i="31"/>
  <c r="L105" i="31"/>
  <c r="H12" i="31"/>
  <c r="L11" i="31" s="1"/>
  <c r="L10" i="31"/>
  <c r="H75" i="31"/>
  <c r="H139" i="31"/>
  <c r="L138" i="31"/>
  <c r="C9" i="31"/>
  <c r="D9" i="31" s="1"/>
  <c r="H43" i="31"/>
  <c r="L137" i="31"/>
  <c r="C40" i="31"/>
  <c r="D40" i="31" s="1"/>
  <c r="C39" i="31"/>
  <c r="D39" i="31" s="1"/>
  <c r="M13" i="30"/>
  <c r="N13" i="30" s="1"/>
  <c r="C13" i="30" s="1"/>
  <c r="D13" i="30" s="1"/>
  <c r="M14" i="30"/>
  <c r="N14" i="30" s="1"/>
  <c r="M104" i="30"/>
  <c r="N104" i="30" s="1"/>
  <c r="C104" i="30" s="1"/>
  <c r="D104" i="30" s="1"/>
  <c r="H16" i="30"/>
  <c r="L15" i="30"/>
  <c r="H106" i="30"/>
  <c r="H140" i="30"/>
  <c r="L138" i="30"/>
  <c r="H43" i="30"/>
  <c r="L42" i="30" s="1"/>
  <c r="L41" i="30"/>
  <c r="H75" i="30"/>
  <c r="L74" i="30" s="1"/>
  <c r="L73" i="30"/>
  <c r="C12" i="30"/>
  <c r="D12" i="30" s="1"/>
  <c r="C103" i="30"/>
  <c r="D103" i="30" s="1"/>
  <c r="C102" i="30"/>
  <c r="D102" i="30" s="1"/>
  <c r="C137" i="30"/>
  <c r="D137" i="30" s="1"/>
  <c r="C136" i="30"/>
  <c r="D136" i="30" s="1"/>
  <c r="M41" i="29"/>
  <c r="N41" i="29" s="1"/>
  <c r="M72" i="29"/>
  <c r="N72" i="29" s="1"/>
  <c r="C72" i="29" s="1"/>
  <c r="D72" i="29" s="1"/>
  <c r="M13" i="29"/>
  <c r="N13" i="29" s="1"/>
  <c r="M40" i="29"/>
  <c r="N40" i="29" s="1"/>
  <c r="M104" i="29"/>
  <c r="N104" i="29" s="1"/>
  <c r="M136" i="29"/>
  <c r="N136" i="29" s="1"/>
  <c r="C136" i="29" s="1"/>
  <c r="D136" i="29" s="1"/>
  <c r="M14" i="29"/>
  <c r="N14" i="29" s="1"/>
  <c r="M103" i="29"/>
  <c r="N103" i="29" s="1"/>
  <c r="H138" i="29"/>
  <c r="L137" i="29"/>
  <c r="H16" i="29"/>
  <c r="L15" i="29"/>
  <c r="H106" i="29"/>
  <c r="H43" i="29"/>
  <c r="H74" i="29"/>
  <c r="M105" i="28"/>
  <c r="N105" i="28" s="1"/>
  <c r="C105" i="28" s="1"/>
  <c r="D105" i="28" s="1"/>
  <c r="M138" i="28"/>
  <c r="N138" i="28" s="1"/>
  <c r="C138" i="28" s="1"/>
  <c r="D138" i="28" s="1"/>
  <c r="M10" i="28"/>
  <c r="N10" i="28" s="1"/>
  <c r="C10" i="28" s="1"/>
  <c r="D10" i="28" s="1"/>
  <c r="M41" i="28"/>
  <c r="N41" i="28" s="1"/>
  <c r="C41" i="28" s="1"/>
  <c r="D41" i="28" s="1"/>
  <c r="H75" i="28"/>
  <c r="L74" i="28"/>
  <c r="H140" i="28"/>
  <c r="L139" i="28" s="1"/>
  <c r="H43" i="28"/>
  <c r="C137" i="28"/>
  <c r="D137" i="28" s="1"/>
  <c r="C136" i="28"/>
  <c r="D136" i="28" s="1"/>
  <c r="C40" i="28"/>
  <c r="D40" i="28" s="1"/>
  <c r="H107" i="28"/>
  <c r="L106" i="28"/>
  <c r="L73" i="28"/>
  <c r="H12" i="28"/>
  <c r="L11" i="28" s="1"/>
  <c r="M72" i="27"/>
  <c r="N72" i="27" s="1"/>
  <c r="C72" i="27" s="1"/>
  <c r="D72" i="27" s="1"/>
  <c r="M41" i="27"/>
  <c r="N41" i="27" s="1"/>
  <c r="C41" i="27" s="1"/>
  <c r="D41" i="27" s="1"/>
  <c r="M103" i="27"/>
  <c r="N103" i="27" s="1"/>
  <c r="C103" i="27" s="1"/>
  <c r="D103" i="27" s="1"/>
  <c r="H138" i="27"/>
  <c r="L136" i="27"/>
  <c r="H43" i="27"/>
  <c r="H105" i="27"/>
  <c r="L104" i="27"/>
  <c r="H12" i="27"/>
  <c r="L10" i="27"/>
  <c r="H74" i="27"/>
  <c r="C40" i="27"/>
  <c r="D40" i="27" s="1"/>
  <c r="C39" i="27"/>
  <c r="D39" i="27" s="1"/>
  <c r="C9" i="27"/>
  <c r="D9" i="27" s="1"/>
  <c r="C71" i="27"/>
  <c r="D71" i="27" s="1"/>
  <c r="C70" i="27"/>
  <c r="D70" i="27" s="1"/>
  <c r="M133" i="26"/>
  <c r="N133" i="26" s="1"/>
  <c r="M134" i="26"/>
  <c r="N134" i="26" s="1"/>
  <c r="M41" i="26"/>
  <c r="N41" i="26" s="1"/>
  <c r="M12" i="26"/>
  <c r="N12" i="26" s="1"/>
  <c r="M105" i="26"/>
  <c r="N105" i="26" s="1"/>
  <c r="C105" i="26" s="1"/>
  <c r="D105" i="26" s="1"/>
  <c r="H74" i="26"/>
  <c r="H107" i="26"/>
  <c r="L106" i="26" s="1"/>
  <c r="H14" i="26"/>
  <c r="L13" i="26" s="1"/>
  <c r="C40" i="26"/>
  <c r="D40" i="26" s="1"/>
  <c r="C39" i="26"/>
  <c r="D39" i="26" s="1"/>
  <c r="L72" i="26"/>
  <c r="H136" i="26"/>
  <c r="H43" i="26"/>
  <c r="L42" i="26"/>
  <c r="C104" i="26"/>
  <c r="D104" i="26" s="1"/>
  <c r="C103" i="26"/>
  <c r="D103" i="26" s="1"/>
  <c r="C11" i="26"/>
  <c r="D11" i="26" s="1"/>
  <c r="M136" i="25"/>
  <c r="N136" i="25" s="1"/>
  <c r="M137" i="25"/>
  <c r="N137" i="25" s="1"/>
  <c r="M10" i="25"/>
  <c r="N10" i="25" s="1"/>
  <c r="M11" i="25"/>
  <c r="N11" i="25" s="1"/>
  <c r="M40" i="25"/>
  <c r="N40" i="25" s="1"/>
  <c r="C40" i="25" s="1"/>
  <c r="D40" i="25" s="1"/>
  <c r="M104" i="25"/>
  <c r="N104" i="25" s="1"/>
  <c r="M75" i="25"/>
  <c r="N75" i="25" s="1"/>
  <c r="H139" i="25"/>
  <c r="L138" i="25" s="1"/>
  <c r="H13" i="25"/>
  <c r="L12" i="25"/>
  <c r="H43" i="25"/>
  <c r="L42" i="25" s="1"/>
  <c r="L41" i="25"/>
  <c r="H106" i="25"/>
  <c r="H77" i="25"/>
  <c r="L76" i="25" s="1"/>
  <c r="C39" i="25"/>
  <c r="D39" i="25" s="1"/>
  <c r="C74" i="25"/>
  <c r="D74" i="25" s="1"/>
  <c r="C73" i="25"/>
  <c r="D73" i="25" s="1"/>
  <c r="M137" i="24"/>
  <c r="N137" i="24" s="1"/>
  <c r="C137" i="24" s="1"/>
  <c r="D137" i="24" s="1"/>
  <c r="M11" i="24"/>
  <c r="N11" i="24" s="1"/>
  <c r="C11" i="24" s="1"/>
  <c r="D11" i="24" s="1"/>
  <c r="M104" i="24"/>
  <c r="N104" i="24" s="1"/>
  <c r="C104" i="24" s="1"/>
  <c r="D104" i="24" s="1"/>
  <c r="M138" i="24"/>
  <c r="N138" i="24" s="1"/>
  <c r="H106" i="24"/>
  <c r="H74" i="24"/>
  <c r="L73" i="24" s="1"/>
  <c r="L72" i="24"/>
  <c r="H140" i="24"/>
  <c r="H43" i="24"/>
  <c r="H13" i="24"/>
  <c r="L12" i="24"/>
  <c r="L41" i="24"/>
  <c r="C136" i="24"/>
  <c r="D136" i="24" s="1"/>
  <c r="C103" i="24"/>
  <c r="D103" i="24" s="1"/>
  <c r="C102" i="24"/>
  <c r="D102" i="24" s="1"/>
  <c r="M72" i="23"/>
  <c r="N72" i="23" s="1"/>
  <c r="M40" i="23"/>
  <c r="N40" i="23" s="1"/>
  <c r="M135" i="23"/>
  <c r="N135" i="23" s="1"/>
  <c r="M10" i="23"/>
  <c r="N10" i="23" s="1"/>
  <c r="M11" i="23"/>
  <c r="N11" i="23" s="1"/>
  <c r="H106" i="23"/>
  <c r="L105" i="23" s="1"/>
  <c r="H13" i="23"/>
  <c r="L12" i="23"/>
  <c r="H43" i="23"/>
  <c r="L42" i="23"/>
  <c r="L41" i="23"/>
  <c r="L104" i="23"/>
  <c r="H137" i="23"/>
  <c r="H74" i="23"/>
  <c r="C134" i="23"/>
  <c r="D134" i="23" s="1"/>
  <c r="C133" i="23"/>
  <c r="D133" i="23" s="1"/>
  <c r="C103" i="23"/>
  <c r="D103" i="23" s="1"/>
  <c r="C102" i="23"/>
  <c r="D102" i="23" s="1"/>
  <c r="M103" i="22"/>
  <c r="N103" i="22" s="1"/>
  <c r="M41" i="22"/>
  <c r="N41" i="22" s="1"/>
  <c r="C41" i="22" s="1"/>
  <c r="D41" i="22" s="1"/>
  <c r="M75" i="22"/>
  <c r="N75" i="22" s="1"/>
  <c r="C75" i="22" s="1"/>
  <c r="D75" i="22" s="1"/>
  <c r="M11" i="22"/>
  <c r="N11" i="22" s="1"/>
  <c r="M102" i="22"/>
  <c r="N102" i="22" s="1"/>
  <c r="M134" i="22"/>
  <c r="N134" i="22" s="1"/>
  <c r="C134" i="22" s="1"/>
  <c r="D134" i="22" s="1"/>
  <c r="H43" i="22"/>
  <c r="L42" i="22"/>
  <c r="H77" i="22"/>
  <c r="H13" i="22"/>
  <c r="L12" i="22"/>
  <c r="H105" i="22"/>
  <c r="L104" i="22"/>
  <c r="H136" i="22"/>
  <c r="L135" i="22"/>
  <c r="C74" i="22"/>
  <c r="D74" i="22" s="1"/>
  <c r="M11" i="21"/>
  <c r="N11" i="21" s="1"/>
  <c r="M135" i="21"/>
  <c r="N135" i="21" s="1"/>
  <c r="M104" i="21"/>
  <c r="N104" i="21" s="1"/>
  <c r="M105" i="21"/>
  <c r="N105" i="21" s="1"/>
  <c r="M42" i="21"/>
  <c r="N42" i="21" s="1"/>
  <c r="C42" i="21" s="1"/>
  <c r="D42" i="21" s="1"/>
  <c r="M10" i="21"/>
  <c r="N10" i="21" s="1"/>
  <c r="H13" i="21"/>
  <c r="L12" i="21"/>
  <c r="H44" i="21"/>
  <c r="H75" i="21"/>
  <c r="L74" i="21"/>
  <c r="L73" i="21"/>
  <c r="H107" i="21"/>
  <c r="H138" i="21"/>
  <c r="L137" i="21"/>
  <c r="L136" i="21"/>
  <c r="L72" i="1"/>
  <c r="M72" i="1" s="1"/>
  <c r="L102" i="1"/>
  <c r="M102" i="1" s="1"/>
  <c r="L42" i="1"/>
  <c r="M42" i="1" s="1"/>
  <c r="C42" i="1" s="1"/>
  <c r="D42" i="1" s="1"/>
  <c r="L71" i="1"/>
  <c r="M71" i="1" s="1"/>
  <c r="L103" i="1"/>
  <c r="M103" i="1" s="1"/>
  <c r="L134" i="1"/>
  <c r="M134" i="1" s="1"/>
  <c r="C134" i="1" s="1"/>
  <c r="D134" i="1" s="1"/>
  <c r="L8" i="1"/>
  <c r="L7" i="1"/>
  <c r="C10" i="3"/>
  <c r="D10" i="3" s="1"/>
  <c r="N103" i="3"/>
  <c r="C103" i="3" s="1"/>
  <c r="D103" i="3" s="1"/>
  <c r="N135" i="3"/>
  <c r="C135" i="3" s="1"/>
  <c r="D135" i="3" s="1"/>
  <c r="H136" i="9"/>
  <c r="L135" i="9"/>
  <c r="H108" i="9"/>
  <c r="L107" i="9"/>
  <c r="L106" i="9"/>
  <c r="H12" i="9"/>
  <c r="L11" i="9"/>
  <c r="L10" i="9"/>
  <c r="H46" i="9"/>
  <c r="H74" i="9"/>
  <c r="L73" i="9" s="1"/>
  <c r="C43" i="9"/>
  <c r="D43" i="9" s="1"/>
  <c r="C42" i="9"/>
  <c r="D42" i="9" s="1"/>
  <c r="N72" i="8"/>
  <c r="C72" i="8" s="1"/>
  <c r="D72" i="8" s="1"/>
  <c r="N135" i="8"/>
  <c r="C135" i="8" s="1"/>
  <c r="D135" i="8" s="1"/>
  <c r="N103" i="8"/>
  <c r="C103" i="8" s="1"/>
  <c r="D103" i="8" s="1"/>
  <c r="C40" i="8"/>
  <c r="D40" i="8" s="1"/>
  <c r="C39" i="8"/>
  <c r="D39" i="8" s="1"/>
  <c r="H105" i="8"/>
  <c r="L104" i="8"/>
  <c r="C102" i="8"/>
  <c r="D102" i="8" s="1"/>
  <c r="C101" i="8"/>
  <c r="D101" i="8" s="1"/>
  <c r="H12" i="8"/>
  <c r="L11" i="8"/>
  <c r="H137" i="8"/>
  <c r="H43" i="8"/>
  <c r="L42" i="8" s="1"/>
  <c r="H74" i="8"/>
  <c r="L73" i="8"/>
  <c r="L41" i="8"/>
  <c r="C134" i="8"/>
  <c r="D134" i="8" s="1"/>
  <c r="C133" i="8"/>
  <c r="D133" i="8" s="1"/>
  <c r="L10" i="8"/>
  <c r="H108" i="4"/>
  <c r="L107" i="4"/>
  <c r="H43" i="4"/>
  <c r="L42" i="4" s="1"/>
  <c r="H12" i="4"/>
  <c r="L11" i="4"/>
  <c r="H137" i="4"/>
  <c r="L136" i="4" s="1"/>
  <c r="C73" i="4"/>
  <c r="D73" i="4" s="1"/>
  <c r="L106" i="4"/>
  <c r="L10" i="4"/>
  <c r="H76" i="4"/>
  <c r="L75" i="4"/>
  <c r="L135" i="4"/>
  <c r="H76" i="3"/>
  <c r="L75" i="3" s="1"/>
  <c r="H46" i="3"/>
  <c r="L45" i="3"/>
  <c r="C42" i="3"/>
  <c r="D42" i="3" s="1"/>
  <c r="H13" i="3"/>
  <c r="L12" i="3" s="1"/>
  <c r="C134" i="3"/>
  <c r="D134" i="3" s="1"/>
  <c r="C133" i="3"/>
  <c r="D133" i="3" s="1"/>
  <c r="H105" i="3"/>
  <c r="L104" i="3"/>
  <c r="L74" i="3"/>
  <c r="L44" i="3"/>
  <c r="H137" i="3"/>
  <c r="M74" i="2"/>
  <c r="C74" i="2" s="1"/>
  <c r="D74" i="2" s="1"/>
  <c r="H12" i="2"/>
  <c r="K11" i="2"/>
  <c r="H43" i="2"/>
  <c r="K42" i="2"/>
  <c r="H136" i="2"/>
  <c r="K135" i="2"/>
  <c r="C40" i="2"/>
  <c r="D40" i="2" s="1"/>
  <c r="C39" i="2"/>
  <c r="D39" i="2" s="1"/>
  <c r="K41" i="2"/>
  <c r="H76" i="2"/>
  <c r="H105" i="2"/>
  <c r="K104" i="2"/>
  <c r="H136" i="1"/>
  <c r="K135" i="1" s="1"/>
  <c r="C133" i="1"/>
  <c r="D133" i="1" s="1"/>
  <c r="H105" i="1"/>
  <c r="K104" i="1"/>
  <c r="H74" i="1"/>
  <c r="K73" i="1" s="1"/>
  <c r="H44" i="1"/>
  <c r="K43" i="1"/>
  <c r="C41" i="1"/>
  <c r="D41" i="1" s="1"/>
  <c r="C40" i="1"/>
  <c r="D40" i="1" s="1"/>
  <c r="H10" i="1"/>
  <c r="M73" i="28" a="1"/>
  <c r="M136" i="27" a="1"/>
  <c r="M72" i="26" a="1"/>
  <c r="M15" i="29" a="1"/>
  <c r="M11" i="33" a="1"/>
  <c r="L135" i="1" a="1"/>
  <c r="M41" i="33" a="1"/>
  <c r="M15" i="30" a="1"/>
  <c r="M10" i="27" a="1"/>
  <c r="M138" i="30" a="1"/>
  <c r="M137" i="29" a="1"/>
  <c r="L73" i="1" a="1"/>
  <c r="M105" i="34" a="1"/>
  <c r="M10" i="33" a="1"/>
  <c r="M104" i="27" a="1"/>
  <c r="L42" i="2" a="1"/>
  <c r="M44" i="3" a="1"/>
  <c r="M12" i="23" a="1"/>
  <c r="M42" i="22" a="1"/>
  <c r="M74" i="21" a="1"/>
  <c r="M12" i="24" a="1"/>
  <c r="M76" i="25" a="1"/>
  <c r="L135" i="2" a="1"/>
  <c r="M41" i="25" a="1"/>
  <c r="M75" i="33" a="1"/>
  <c r="M104" i="22" a="1"/>
  <c r="M135" i="4" a="1"/>
  <c r="M11" i="28" a="1"/>
  <c r="L41" i="2" a="1"/>
  <c r="M42" i="33" a="1"/>
  <c r="M73" i="30" a="1"/>
  <c r="M74" i="3" a="1"/>
  <c r="M106" i="33" a="1"/>
  <c r="M74" i="30" a="1"/>
  <c r="M11" i="9" a="1"/>
  <c r="M136" i="4" a="1"/>
  <c r="M106" i="34" a="1"/>
  <c r="M104" i="8" a="1"/>
  <c r="M104" i="3" a="1"/>
  <c r="M42" i="30" a="1"/>
  <c r="M107" i="9" a="1"/>
  <c r="M73" i="8" a="1"/>
  <c r="M73" i="24" a="1"/>
  <c r="M12" i="32" a="1"/>
  <c r="M137" i="31" a="1"/>
  <c r="M106" i="4" a="1"/>
  <c r="M41" i="24" a="1"/>
  <c r="M12" i="25" a="1"/>
  <c r="M13" i="26" a="1"/>
  <c r="M43" i="34" a="1"/>
  <c r="M45" i="3" a="1"/>
  <c r="M10" i="8" a="1"/>
  <c r="M105" i="33" a="1"/>
  <c r="L104" i="1" a="1"/>
  <c r="M139" i="28" a="1"/>
  <c r="M41" i="23" a="1"/>
  <c r="M138" i="25" a="1"/>
  <c r="M136" i="21" a="1"/>
  <c r="M73" i="32" a="1"/>
  <c r="M11" i="31" a="1"/>
  <c r="M10" i="4" a="1"/>
  <c r="M75" i="3" a="1"/>
  <c r="M12" i="3" a="1"/>
  <c r="M106" i="26" a="1"/>
  <c r="M138" i="33" a="1"/>
  <c r="M41" i="30" a="1"/>
  <c r="M42" i="26" a="1"/>
  <c r="M137" i="21" a="1"/>
  <c r="L43" i="1" a="1"/>
  <c r="M42" i="4" a="1"/>
  <c r="M42" i="23" a="1"/>
  <c r="M11" i="4" a="1"/>
  <c r="M75" i="4" a="1"/>
  <c r="M73" i="34" a="1"/>
  <c r="M105" i="31" a="1"/>
  <c r="M10" i="31" a="1"/>
  <c r="M135" i="22" a="1"/>
  <c r="M12" i="21" a="1"/>
  <c r="M72" i="24" a="1"/>
  <c r="M104" i="23" a="1"/>
  <c r="M12" i="22" a="1"/>
  <c r="M42" i="25" a="1"/>
  <c r="M74" i="28" a="1"/>
  <c r="M11" i="8" a="1"/>
  <c r="M135" i="9" a="1"/>
  <c r="M107" i="4" a="1"/>
  <c r="M73" i="21" a="1"/>
  <c r="M105" i="23" a="1"/>
  <c r="M73" i="9" a="1"/>
  <c r="M138" i="31" a="1"/>
  <c r="M42" i="8" a="1"/>
  <c r="L104" i="2" a="1"/>
  <c r="M106" i="9" a="1"/>
  <c r="L11" i="2" a="1"/>
  <c r="M106" i="31" a="1"/>
  <c r="M41" i="8" a="1"/>
  <c r="M106" i="28" a="1"/>
  <c r="M10" i="9" a="1"/>
  <c r="M10" i="34" a="1"/>
  <c r="M42" i="32" a="1"/>
  <c r="M42" i="8" l="1"/>
  <c r="N42" i="8" s="1"/>
  <c r="M11" i="8"/>
  <c r="M104" i="8"/>
  <c r="M73" i="8"/>
  <c r="M10" i="8"/>
  <c r="M41" i="8"/>
  <c r="M73" i="9"/>
  <c r="N73" i="9" s="1"/>
  <c r="C73" i="9" s="1"/>
  <c r="D73" i="9" s="1"/>
  <c r="M135" i="9"/>
  <c r="M107" i="9"/>
  <c r="N107" i="9" s="1"/>
  <c r="M11" i="9"/>
  <c r="N11" i="9" s="1"/>
  <c r="M10" i="9"/>
  <c r="N10" i="9" s="1"/>
  <c r="M106" i="9"/>
  <c r="N106" i="9" s="1"/>
  <c r="M42" i="4"/>
  <c r="N42" i="4" s="1"/>
  <c r="C42" i="4" s="1"/>
  <c r="D42" i="4" s="1"/>
  <c r="M10" i="4"/>
  <c r="N10" i="4" s="1"/>
  <c r="M106" i="4"/>
  <c r="N106" i="4" s="1"/>
  <c r="M11" i="4"/>
  <c r="N11" i="4" s="1"/>
  <c r="M75" i="4"/>
  <c r="N75" i="4" s="1"/>
  <c r="M107" i="4"/>
  <c r="N107" i="4" s="1"/>
  <c r="M135" i="4"/>
  <c r="N135" i="4" s="1"/>
  <c r="M136" i="4"/>
  <c r="N136" i="4" s="1"/>
  <c r="M75" i="3"/>
  <c r="N75" i="3" s="1"/>
  <c r="M45" i="3"/>
  <c r="M12" i="3"/>
  <c r="M44" i="3"/>
  <c r="M74" i="3"/>
  <c r="M104" i="3"/>
  <c r="L104" i="2"/>
  <c r="M104" i="2" s="1"/>
  <c r="C104" i="2" s="1"/>
  <c r="D104" i="2" s="1"/>
  <c r="L41" i="2"/>
  <c r="M41" i="2" s="1"/>
  <c r="L135" i="2"/>
  <c r="M135" i="2" s="1"/>
  <c r="C135" i="2" s="1"/>
  <c r="D135" i="2" s="1"/>
  <c r="L42" i="2"/>
  <c r="M42" i="2" s="1"/>
  <c r="L11" i="2"/>
  <c r="M11" i="2" s="1"/>
  <c r="C11" i="2" s="1"/>
  <c r="D11" i="2" s="1"/>
  <c r="M43" i="34"/>
  <c r="N43" i="34" s="1"/>
  <c r="C43" i="34" s="1"/>
  <c r="D43" i="34" s="1"/>
  <c r="M105" i="34"/>
  <c r="N105" i="34" s="1"/>
  <c r="M106" i="34"/>
  <c r="N106" i="34" s="1"/>
  <c r="M10" i="34"/>
  <c r="N10" i="34" s="1"/>
  <c r="M73" i="34"/>
  <c r="N73" i="34" s="1"/>
  <c r="H108" i="34"/>
  <c r="H13" i="34"/>
  <c r="L12" i="34" s="1"/>
  <c r="L11" i="34"/>
  <c r="H45" i="34"/>
  <c r="H76" i="34"/>
  <c r="L75" i="34" s="1"/>
  <c r="L74" i="34"/>
  <c r="H141" i="34"/>
  <c r="L139" i="34"/>
  <c r="C42" i="34"/>
  <c r="D42" i="34" s="1"/>
  <c r="C41" i="34"/>
  <c r="D41" i="34" s="1"/>
  <c r="M11" i="33"/>
  <c r="N11" i="33" s="1"/>
  <c r="M42" i="33"/>
  <c r="N42" i="33" s="1"/>
  <c r="M105" i="33"/>
  <c r="N105" i="33" s="1"/>
  <c r="M106" i="33"/>
  <c r="N106" i="33" s="1"/>
  <c r="M10" i="33"/>
  <c r="N10" i="33" s="1"/>
  <c r="M75" i="33"/>
  <c r="N75" i="33" s="1"/>
  <c r="M41" i="33"/>
  <c r="N41" i="33" s="1"/>
  <c r="C41" i="33" s="1"/>
  <c r="D41" i="33" s="1"/>
  <c r="M138" i="33"/>
  <c r="N138" i="33" s="1"/>
  <c r="C138" i="33" s="1"/>
  <c r="D138" i="33" s="1"/>
  <c r="H140" i="33"/>
  <c r="H108" i="33"/>
  <c r="H13" i="33"/>
  <c r="L12" i="33" s="1"/>
  <c r="H77" i="33"/>
  <c r="C137" i="33"/>
  <c r="D137" i="33" s="1"/>
  <c r="C136" i="33"/>
  <c r="D136" i="33" s="1"/>
  <c r="H44" i="33"/>
  <c r="L43" i="33" s="1"/>
  <c r="M73" i="32"/>
  <c r="N73" i="32" s="1"/>
  <c r="C73" i="32" s="1"/>
  <c r="D73" i="32" s="1"/>
  <c r="M12" i="32"/>
  <c r="N12" i="32" s="1"/>
  <c r="C12" i="32" s="1"/>
  <c r="D12" i="32" s="1"/>
  <c r="M42" i="32"/>
  <c r="N42" i="32" s="1"/>
  <c r="C42" i="32" s="1"/>
  <c r="D42" i="32" s="1"/>
  <c r="H107" i="32"/>
  <c r="L106" i="32" s="1"/>
  <c r="L105" i="32"/>
  <c r="H138" i="32"/>
  <c r="L137" i="32"/>
  <c r="L136" i="32"/>
  <c r="C11" i="32"/>
  <c r="D11" i="32" s="1"/>
  <c r="C10" i="32"/>
  <c r="D10" i="32" s="1"/>
  <c r="H14" i="32"/>
  <c r="H44" i="32"/>
  <c r="L43" i="32"/>
  <c r="H75" i="32"/>
  <c r="L74" i="32"/>
  <c r="C135" i="32"/>
  <c r="D135" i="32" s="1"/>
  <c r="C72" i="32"/>
  <c r="D72" i="32" s="1"/>
  <c r="M137" i="31"/>
  <c r="N137" i="31" s="1"/>
  <c r="C137" i="31" s="1"/>
  <c r="D137" i="31" s="1"/>
  <c r="M138" i="31"/>
  <c r="N138" i="31" s="1"/>
  <c r="M10" i="31"/>
  <c r="N10" i="31" s="1"/>
  <c r="M11" i="31"/>
  <c r="N11" i="31" s="1"/>
  <c r="M105" i="31"/>
  <c r="N105" i="31" s="1"/>
  <c r="M106" i="31"/>
  <c r="N106" i="31" s="1"/>
  <c r="H44" i="31"/>
  <c r="L43" i="31"/>
  <c r="L42" i="31"/>
  <c r="H140" i="31"/>
  <c r="H76" i="31"/>
  <c r="L75" i="31"/>
  <c r="L74" i="31"/>
  <c r="H13" i="31"/>
  <c r="L12" i="31"/>
  <c r="H108" i="31"/>
  <c r="L107" i="31" s="1"/>
  <c r="C73" i="31"/>
  <c r="D73" i="31" s="1"/>
  <c r="C136" i="31"/>
  <c r="D136" i="31" s="1"/>
  <c r="M74" i="30"/>
  <c r="N74" i="30" s="1"/>
  <c r="M73" i="30"/>
  <c r="N73" i="30" s="1"/>
  <c r="M42" i="30"/>
  <c r="N42" i="30" s="1"/>
  <c r="M138" i="30"/>
  <c r="N138" i="30" s="1"/>
  <c r="M15" i="30"/>
  <c r="N15" i="30" s="1"/>
  <c r="C15" i="30" s="1"/>
  <c r="D15" i="30" s="1"/>
  <c r="M41" i="30"/>
  <c r="N41" i="30" s="1"/>
  <c r="H141" i="30"/>
  <c r="L140" i="30"/>
  <c r="H107" i="30"/>
  <c r="L106" i="30"/>
  <c r="H17" i="30"/>
  <c r="L16" i="30"/>
  <c r="H76" i="30"/>
  <c r="L75" i="30"/>
  <c r="H44" i="30"/>
  <c r="L43" i="30"/>
  <c r="L139" i="30"/>
  <c r="L105" i="30"/>
  <c r="C14" i="30"/>
  <c r="D14" i="30" s="1"/>
  <c r="M137" i="29"/>
  <c r="N137" i="29" s="1"/>
  <c r="C137" i="29" s="1"/>
  <c r="D137" i="29" s="1"/>
  <c r="M15" i="29"/>
  <c r="N15" i="29" s="1"/>
  <c r="C15" i="29" s="1"/>
  <c r="D15" i="29" s="1"/>
  <c r="C104" i="29"/>
  <c r="D104" i="29" s="1"/>
  <c r="C103" i="29"/>
  <c r="D103" i="29" s="1"/>
  <c r="H139" i="29"/>
  <c r="L138" i="29"/>
  <c r="H75" i="29"/>
  <c r="L73" i="29"/>
  <c r="H44" i="29"/>
  <c r="L43" i="29"/>
  <c r="L42" i="29"/>
  <c r="H107" i="29"/>
  <c r="L105" i="29"/>
  <c r="H17" i="29"/>
  <c r="L16" i="29" s="1"/>
  <c r="C41" i="29"/>
  <c r="D41" i="29" s="1"/>
  <c r="C40" i="29"/>
  <c r="D40" i="29" s="1"/>
  <c r="C14" i="29"/>
  <c r="D14" i="29" s="1"/>
  <c r="C13" i="29"/>
  <c r="D13" i="29" s="1"/>
  <c r="M139" i="28"/>
  <c r="N139" i="28" s="1"/>
  <c r="C139" i="28" s="1"/>
  <c r="D139" i="28" s="1"/>
  <c r="M106" i="28"/>
  <c r="N106" i="28" s="1"/>
  <c r="C106" i="28" s="1"/>
  <c r="D106" i="28" s="1"/>
  <c r="M74" i="28"/>
  <c r="N74" i="28" s="1"/>
  <c r="M11" i="28"/>
  <c r="N11" i="28" s="1"/>
  <c r="C11" i="28" s="1"/>
  <c r="D11" i="28" s="1"/>
  <c r="M73" i="28"/>
  <c r="N73" i="28" s="1"/>
  <c r="H108" i="28"/>
  <c r="H44" i="28"/>
  <c r="L43" i="28"/>
  <c r="H76" i="28"/>
  <c r="L75" i="28"/>
  <c r="H13" i="28"/>
  <c r="L12" i="28"/>
  <c r="L42" i="28"/>
  <c r="H141" i="28"/>
  <c r="M104" i="27"/>
  <c r="N104" i="27" s="1"/>
  <c r="M136" i="27"/>
  <c r="N136" i="27" s="1"/>
  <c r="M10" i="27"/>
  <c r="N10" i="27" s="1"/>
  <c r="H75" i="27"/>
  <c r="L74" i="27"/>
  <c r="L73" i="27"/>
  <c r="H13" i="27"/>
  <c r="L12" i="27"/>
  <c r="L11" i="27"/>
  <c r="H106" i="27"/>
  <c r="L105" i="27"/>
  <c r="H139" i="27"/>
  <c r="L138" i="27"/>
  <c r="L137" i="27"/>
  <c r="H44" i="27"/>
  <c r="L43" i="27"/>
  <c r="L42" i="27"/>
  <c r="M106" i="26"/>
  <c r="N106" i="26" s="1"/>
  <c r="C106" i="26" s="1"/>
  <c r="D106" i="26" s="1"/>
  <c r="M42" i="26"/>
  <c r="N42" i="26" s="1"/>
  <c r="C42" i="26" s="1"/>
  <c r="D42" i="26" s="1"/>
  <c r="M72" i="26"/>
  <c r="N72" i="26" s="1"/>
  <c r="M13" i="26"/>
  <c r="N13" i="26" s="1"/>
  <c r="C13" i="26" s="1"/>
  <c r="D13" i="26" s="1"/>
  <c r="H75" i="26"/>
  <c r="L74" i="26"/>
  <c r="C134" i="26"/>
  <c r="D134" i="26" s="1"/>
  <c r="C133" i="26"/>
  <c r="D133" i="26" s="1"/>
  <c r="H137" i="26"/>
  <c r="L136" i="26"/>
  <c r="H15" i="26"/>
  <c r="L14" i="26"/>
  <c r="L73" i="26"/>
  <c r="C12" i="26"/>
  <c r="D12" i="26" s="1"/>
  <c r="C41" i="26"/>
  <c r="D41" i="26" s="1"/>
  <c r="H44" i="26"/>
  <c r="L43" i="26" s="1"/>
  <c r="L135" i="26"/>
  <c r="H108" i="26"/>
  <c r="M76" i="25"/>
  <c r="N76" i="25" s="1"/>
  <c r="C76" i="25" s="1"/>
  <c r="D76" i="25" s="1"/>
  <c r="M42" i="25"/>
  <c r="N42" i="25" s="1"/>
  <c r="M41" i="25"/>
  <c r="N41" i="25" s="1"/>
  <c r="M138" i="25"/>
  <c r="N138" i="25" s="1"/>
  <c r="C138" i="25" s="1"/>
  <c r="D138" i="25" s="1"/>
  <c r="M12" i="25"/>
  <c r="N12" i="25" s="1"/>
  <c r="C12" i="25" s="1"/>
  <c r="D12" i="25" s="1"/>
  <c r="H107" i="25"/>
  <c r="L106" i="25"/>
  <c r="H14" i="25"/>
  <c r="H140" i="25"/>
  <c r="L105" i="25"/>
  <c r="C11" i="25"/>
  <c r="D11" i="25" s="1"/>
  <c r="C10" i="25"/>
  <c r="D10" i="25" s="1"/>
  <c r="H78" i="25"/>
  <c r="L77" i="25" s="1"/>
  <c r="H44" i="25"/>
  <c r="L43" i="25"/>
  <c r="C75" i="25"/>
  <c r="D75" i="25" s="1"/>
  <c r="C104" i="25"/>
  <c r="D104" i="25" s="1"/>
  <c r="C137" i="25"/>
  <c r="D137" i="25" s="1"/>
  <c r="C136" i="25"/>
  <c r="D136" i="25" s="1"/>
  <c r="M73" i="24"/>
  <c r="N73" i="24" s="1"/>
  <c r="M41" i="24"/>
  <c r="N41" i="24" s="1"/>
  <c r="M12" i="24"/>
  <c r="N12" i="24" s="1"/>
  <c r="C12" i="24" s="1"/>
  <c r="D12" i="24" s="1"/>
  <c r="M72" i="24"/>
  <c r="N72" i="24" s="1"/>
  <c r="H44" i="24"/>
  <c r="L42" i="24"/>
  <c r="H141" i="24"/>
  <c r="L140" i="24"/>
  <c r="L139" i="24"/>
  <c r="H14" i="24"/>
  <c r="H75" i="24"/>
  <c r="L74" i="24" s="1"/>
  <c r="H107" i="24"/>
  <c r="L106" i="24" s="1"/>
  <c r="L105" i="24"/>
  <c r="C138" i="24"/>
  <c r="D138" i="24" s="1"/>
  <c r="M42" i="23"/>
  <c r="N42" i="23" s="1"/>
  <c r="M104" i="23"/>
  <c r="N104" i="23" s="1"/>
  <c r="M41" i="23"/>
  <c r="N41" i="23" s="1"/>
  <c r="M12" i="23"/>
  <c r="N12" i="23" s="1"/>
  <c r="M105" i="23"/>
  <c r="N105" i="23" s="1"/>
  <c r="C40" i="23"/>
  <c r="D40" i="23" s="1"/>
  <c r="H75" i="23"/>
  <c r="L74" i="23"/>
  <c r="L73" i="23"/>
  <c r="H138" i="23"/>
  <c r="L137" i="23"/>
  <c r="L136" i="23"/>
  <c r="C135" i="23"/>
  <c r="D135" i="23" s="1"/>
  <c r="H44" i="23"/>
  <c r="L43" i="23" s="1"/>
  <c r="H14" i="23"/>
  <c r="H107" i="23"/>
  <c r="C72" i="23"/>
  <c r="D72" i="23" s="1"/>
  <c r="C11" i="23"/>
  <c r="D11" i="23" s="1"/>
  <c r="C10" i="23"/>
  <c r="D10" i="23" s="1"/>
  <c r="M135" i="22"/>
  <c r="N135" i="22" s="1"/>
  <c r="C135" i="22" s="1"/>
  <c r="D135" i="22" s="1"/>
  <c r="M12" i="22"/>
  <c r="N12" i="22" s="1"/>
  <c r="C12" i="22" s="1"/>
  <c r="D12" i="22" s="1"/>
  <c r="M104" i="22"/>
  <c r="N104" i="22" s="1"/>
  <c r="C104" i="22" s="1"/>
  <c r="D104" i="22" s="1"/>
  <c r="M42" i="22"/>
  <c r="N42" i="22" s="1"/>
  <c r="H78" i="22"/>
  <c r="L77" i="22"/>
  <c r="C103" i="22"/>
  <c r="D103" i="22" s="1"/>
  <c r="C102" i="22"/>
  <c r="D102" i="22" s="1"/>
  <c r="H106" i="22"/>
  <c r="L105" i="22" s="1"/>
  <c r="H44" i="22"/>
  <c r="H137" i="22"/>
  <c r="L136" i="22"/>
  <c r="H14" i="22"/>
  <c r="L13" i="22" s="1"/>
  <c r="L76" i="22"/>
  <c r="C11" i="22"/>
  <c r="D11" i="22" s="1"/>
  <c r="M136" i="21"/>
  <c r="N136" i="21" s="1"/>
  <c r="C136" i="21" s="1"/>
  <c r="D136" i="21" s="1"/>
  <c r="M137" i="21"/>
  <c r="N137" i="21" s="1"/>
  <c r="M73" i="21"/>
  <c r="N73" i="21" s="1"/>
  <c r="M74" i="21"/>
  <c r="N74" i="21" s="1"/>
  <c r="M12" i="21"/>
  <c r="N12" i="21" s="1"/>
  <c r="C12" i="21" s="1"/>
  <c r="D12" i="21" s="1"/>
  <c r="H45" i="21"/>
  <c r="H139" i="21"/>
  <c r="H108" i="21"/>
  <c r="L107" i="21" s="1"/>
  <c r="L106" i="21"/>
  <c r="H76" i="21"/>
  <c r="L75" i="21"/>
  <c r="L43" i="21"/>
  <c r="H14" i="21"/>
  <c r="L13" i="21"/>
  <c r="C11" i="21"/>
  <c r="D11" i="21" s="1"/>
  <c r="C10" i="21"/>
  <c r="D10" i="21" s="1"/>
  <c r="C105" i="21"/>
  <c r="D105" i="21" s="1"/>
  <c r="C104" i="21"/>
  <c r="D104" i="21" s="1"/>
  <c r="C135" i="21"/>
  <c r="D135" i="21" s="1"/>
  <c r="N135" i="9"/>
  <c r="C135" i="9" s="1"/>
  <c r="D135" i="9" s="1"/>
  <c r="L73" i="1"/>
  <c r="M73" i="1" s="1"/>
  <c r="C73" i="1" s="1"/>
  <c r="D73" i="1" s="1"/>
  <c r="L104" i="1"/>
  <c r="M104" i="1" s="1"/>
  <c r="C104" i="1" s="1"/>
  <c r="D104" i="1" s="1"/>
  <c r="L135" i="1"/>
  <c r="M135" i="1" s="1"/>
  <c r="C135" i="1" s="1"/>
  <c r="D135" i="1" s="1"/>
  <c r="L43" i="1"/>
  <c r="M43" i="1" s="1"/>
  <c r="C43" i="1" s="1"/>
  <c r="D43" i="1" s="1"/>
  <c r="D11" i="3"/>
  <c r="N44" i="3"/>
  <c r="N74" i="3"/>
  <c r="N104" i="3"/>
  <c r="N12" i="3"/>
  <c r="M8" i="1"/>
  <c r="M7" i="1"/>
  <c r="C7" i="1" s="1"/>
  <c r="D7" i="1" s="1"/>
  <c r="H47" i="9"/>
  <c r="L46" i="9" s="1"/>
  <c r="H13" i="9"/>
  <c r="L12" i="9" s="1"/>
  <c r="H137" i="9"/>
  <c r="L136" i="9"/>
  <c r="H75" i="9"/>
  <c r="C134" i="9"/>
  <c r="D134" i="9" s="1"/>
  <c r="C133" i="9"/>
  <c r="D133" i="9" s="1"/>
  <c r="H109" i="9"/>
  <c r="L45" i="9"/>
  <c r="N10" i="8"/>
  <c r="N73" i="8"/>
  <c r="C73" i="8" s="1"/>
  <c r="D73" i="8" s="1"/>
  <c r="N104" i="8"/>
  <c r="C104" i="8" s="1"/>
  <c r="D104" i="8" s="1"/>
  <c r="N11" i="8"/>
  <c r="N41" i="8"/>
  <c r="H138" i="8"/>
  <c r="L137" i="8"/>
  <c r="H13" i="8"/>
  <c r="L12" i="8" s="1"/>
  <c r="H106" i="8"/>
  <c r="L105" i="8"/>
  <c r="H75" i="8"/>
  <c r="H44" i="8"/>
  <c r="L136" i="8"/>
  <c r="H44" i="4"/>
  <c r="L43" i="4" s="1"/>
  <c r="H13" i="4"/>
  <c r="L12" i="4"/>
  <c r="H109" i="4"/>
  <c r="L108" i="4" s="1"/>
  <c r="H77" i="4"/>
  <c r="L76" i="4" s="1"/>
  <c r="H138" i="4"/>
  <c r="L137" i="4"/>
  <c r="N45" i="3"/>
  <c r="H47" i="3"/>
  <c r="L46" i="3" s="1"/>
  <c r="H138" i="3"/>
  <c r="L137" i="3" s="1"/>
  <c r="H14" i="3"/>
  <c r="L13" i="3"/>
  <c r="H77" i="3"/>
  <c r="L76" i="3" s="1"/>
  <c r="L136" i="3"/>
  <c r="H106" i="3"/>
  <c r="L105" i="3"/>
  <c r="H137" i="2"/>
  <c r="K136" i="2"/>
  <c r="H13" i="2"/>
  <c r="K12" i="2" s="1"/>
  <c r="H106" i="2"/>
  <c r="C134" i="2"/>
  <c r="D134" i="2" s="1"/>
  <c r="C133" i="2"/>
  <c r="D133" i="2" s="1"/>
  <c r="H77" i="2"/>
  <c r="K76" i="2" s="1"/>
  <c r="H44" i="2"/>
  <c r="K43" i="2"/>
  <c r="K75" i="2"/>
  <c r="H137" i="1"/>
  <c r="K136" i="1"/>
  <c r="H106" i="1"/>
  <c r="K105" i="1" s="1"/>
  <c r="C103" i="1"/>
  <c r="D103" i="1" s="1"/>
  <c r="C102" i="1"/>
  <c r="D102" i="1" s="1"/>
  <c r="H75" i="1"/>
  <c r="C72" i="1"/>
  <c r="D72" i="1" s="1"/>
  <c r="C71" i="1"/>
  <c r="D71" i="1" s="1"/>
  <c r="H45" i="1"/>
  <c r="K44" i="1" s="1"/>
  <c r="H11" i="1"/>
  <c r="K10" i="1" s="1"/>
  <c r="K9" i="1"/>
  <c r="M105" i="29" a="1"/>
  <c r="L75" i="2" a="1"/>
  <c r="M136" i="3" a="1"/>
  <c r="M46" i="3" a="1"/>
  <c r="M137" i="8" a="1"/>
  <c r="L12" i="2" a="1"/>
  <c r="M105" i="32" a="1"/>
  <c r="M105" i="24" a="1"/>
  <c r="M43" i="21" a="1"/>
  <c r="M43" i="33" a="1"/>
  <c r="L43" i="2" a="1"/>
  <c r="M105" i="30" a="1"/>
  <c r="M16" i="30" a="1"/>
  <c r="M46" i="9" a="1"/>
  <c r="M43" i="4" a="1"/>
  <c r="M137" i="27" a="1"/>
  <c r="M73" i="27" a="1"/>
  <c r="M73" i="26" a="1"/>
  <c r="M76" i="3" a="1"/>
  <c r="M14" i="26" a="1"/>
  <c r="M140" i="24" a="1"/>
  <c r="M43" i="32" a="1"/>
  <c r="M107" i="31" a="1"/>
  <c r="M43" i="27" a="1"/>
  <c r="L10" i="1" a="1"/>
  <c r="M105" i="27" a="1"/>
  <c r="M75" i="30" a="1"/>
  <c r="M74" i="31" a="1"/>
  <c r="M136" i="23" a="1"/>
  <c r="M42" i="24" a="1"/>
  <c r="M106" i="21" a="1"/>
  <c r="M43" i="31" a="1"/>
  <c r="M138" i="29" a="1"/>
  <c r="M76" i="22" a="1"/>
  <c r="M139" i="30" a="1"/>
  <c r="M106" i="25" a="1"/>
  <c r="M12" i="28" a="1"/>
  <c r="L44" i="1" a="1"/>
  <c r="M73" i="23" a="1"/>
  <c r="L136" i="1" a="1"/>
  <c r="L105" i="1" a="1"/>
  <c r="M77" i="22" a="1"/>
  <c r="M12" i="27" a="1"/>
  <c r="M16" i="29" a="1"/>
  <c r="M42" i="29" a="1"/>
  <c r="M136" i="22" a="1"/>
  <c r="M11" i="27" a="1"/>
  <c r="M74" i="24" a="1"/>
  <c r="M108" i="4" a="1"/>
  <c r="M106" i="24" a="1"/>
  <c r="M137" i="3" a="1"/>
  <c r="M105" i="25" a="1"/>
  <c r="M43" i="23" a="1"/>
  <c r="M42" i="31" a="1"/>
  <c r="M74" i="23" a="1"/>
  <c r="M43" i="28" a="1"/>
  <c r="M137" i="4" a="1"/>
  <c r="M136" i="32" a="1"/>
  <c r="M11" i="34" a="1"/>
  <c r="M74" i="26" a="1"/>
  <c r="M73" i="29" a="1"/>
  <c r="M135" i="26" a="1"/>
  <c r="M12" i="33" a="1"/>
  <c r="M12" i="31" a="1"/>
  <c r="M13" i="21" a="1"/>
  <c r="M77" i="25" a="1"/>
  <c r="M107" i="21" a="1"/>
  <c r="M74" i="34" a="1"/>
  <c r="M137" i="32" a="1"/>
  <c r="M12" i="34" a="1"/>
  <c r="M42" i="28" a="1"/>
  <c r="M75" i="21" a="1"/>
  <c r="M139" i="34" a="1"/>
  <c r="M76" i="4" a="1"/>
  <c r="M75" i="31" a="1"/>
  <c r="M138" i="27" a="1"/>
  <c r="M43" i="29" a="1"/>
  <c r="M106" i="30" a="1"/>
  <c r="M75" i="34" a="1"/>
  <c r="M12" i="9" a="1"/>
  <c r="M105" i="8" a="1"/>
  <c r="L76" i="2" a="1"/>
  <c r="M75" i="28" a="1"/>
  <c r="M12" i="4" a="1"/>
  <c r="M42" i="27" a="1"/>
  <c r="M106" i="32" a="1"/>
  <c r="M43" i="30" a="1"/>
  <c r="M136" i="26" a="1"/>
  <c r="M74" i="27" a="1"/>
  <c r="M105" i="3" a="1"/>
  <c r="M13" i="3" a="1"/>
  <c r="M137" i="23" a="1"/>
  <c r="M45" i="9" a="1"/>
  <c r="L136" i="2" a="1"/>
  <c r="L9" i="1" a="1"/>
  <c r="M13" i="22" a="1"/>
  <c r="M139" i="24" a="1"/>
  <c r="M43" i="26" a="1"/>
  <c r="M140" i="30" a="1"/>
  <c r="M74" i="32" a="1"/>
  <c r="M43" i="25" a="1"/>
  <c r="M136" i="9" a="1"/>
  <c r="M105" i="22" a="1"/>
  <c r="M136" i="8" a="1"/>
  <c r="M12" i="8" a="1"/>
  <c r="M137" i="8" l="1"/>
  <c r="M12" i="8"/>
  <c r="M136" i="8"/>
  <c r="M105" i="8"/>
  <c r="M12" i="9"/>
  <c r="M136" i="9"/>
  <c r="M46" i="9"/>
  <c r="N46" i="9" s="1"/>
  <c r="M45" i="9"/>
  <c r="N45" i="9" s="1"/>
  <c r="M76" i="4"/>
  <c r="N76" i="4" s="1"/>
  <c r="C76" i="4" s="1"/>
  <c r="D76" i="4" s="1"/>
  <c r="M108" i="4"/>
  <c r="N108" i="4" s="1"/>
  <c r="C108" i="4" s="1"/>
  <c r="D108" i="4" s="1"/>
  <c r="M12" i="4"/>
  <c r="N12" i="4" s="1"/>
  <c r="C12" i="4" s="1"/>
  <c r="D12" i="4" s="1"/>
  <c r="M43" i="4"/>
  <c r="N43" i="4" s="1"/>
  <c r="C43" i="4" s="1"/>
  <c r="D43" i="4" s="1"/>
  <c r="M137" i="4"/>
  <c r="N137" i="4" s="1"/>
  <c r="C137" i="4" s="1"/>
  <c r="D137" i="4" s="1"/>
  <c r="M13" i="3"/>
  <c r="N13" i="3" s="1"/>
  <c r="M46" i="3"/>
  <c r="N46" i="3" s="1"/>
  <c r="C46" i="3" s="1"/>
  <c r="D46" i="3" s="1"/>
  <c r="M105" i="3"/>
  <c r="N105" i="3" s="1"/>
  <c r="C105" i="3" s="1"/>
  <c r="D105" i="3" s="1"/>
  <c r="M137" i="3"/>
  <c r="N137" i="3" s="1"/>
  <c r="M136" i="3"/>
  <c r="N136" i="3" s="1"/>
  <c r="M76" i="3"/>
  <c r="N76" i="3" s="1"/>
  <c r="C76" i="3" s="1"/>
  <c r="D76" i="3" s="1"/>
  <c r="L12" i="2"/>
  <c r="M12" i="2" s="1"/>
  <c r="C12" i="2" s="1"/>
  <c r="D12" i="2" s="1"/>
  <c r="L136" i="2"/>
  <c r="L75" i="2"/>
  <c r="L76" i="2"/>
  <c r="M76" i="2" s="1"/>
  <c r="L43" i="2"/>
  <c r="C42" i="25"/>
  <c r="D42" i="25" s="1"/>
  <c r="M74" i="34"/>
  <c r="N74" i="34" s="1"/>
  <c r="M75" i="34"/>
  <c r="N75" i="34" s="1"/>
  <c r="M139" i="34"/>
  <c r="N139" i="34" s="1"/>
  <c r="M11" i="34"/>
  <c r="N11" i="34" s="1"/>
  <c r="C11" i="34" s="1"/>
  <c r="D11" i="34" s="1"/>
  <c r="M12" i="34"/>
  <c r="N12" i="34" s="1"/>
  <c r="H142" i="34"/>
  <c r="L141" i="34"/>
  <c r="H77" i="34"/>
  <c r="L76" i="34" s="1"/>
  <c r="H46" i="34"/>
  <c r="L45" i="34" s="1"/>
  <c r="L44" i="34"/>
  <c r="L140" i="34"/>
  <c r="H109" i="34"/>
  <c r="C74" i="34"/>
  <c r="D74" i="34" s="1"/>
  <c r="C73" i="34"/>
  <c r="D73" i="34" s="1"/>
  <c r="C10" i="34"/>
  <c r="D10" i="34" s="1"/>
  <c r="C42" i="23"/>
  <c r="D42" i="23" s="1"/>
  <c r="C106" i="34"/>
  <c r="D106" i="34" s="1"/>
  <c r="C105" i="34"/>
  <c r="D105" i="34" s="1"/>
  <c r="H14" i="34"/>
  <c r="L107" i="34"/>
  <c r="C42" i="33"/>
  <c r="D42" i="33" s="1"/>
  <c r="M12" i="33"/>
  <c r="N12" i="33" s="1"/>
  <c r="C12" i="33" s="1"/>
  <c r="D12" i="33" s="1"/>
  <c r="M43" i="33"/>
  <c r="N43" i="33" s="1"/>
  <c r="C43" i="33" s="1"/>
  <c r="D43" i="33" s="1"/>
  <c r="H78" i="33"/>
  <c r="L77" i="33"/>
  <c r="L76" i="33"/>
  <c r="H14" i="33"/>
  <c r="H109" i="33"/>
  <c r="L108" i="33"/>
  <c r="C41" i="23"/>
  <c r="D41" i="23" s="1"/>
  <c r="L107" i="33"/>
  <c r="H141" i="33"/>
  <c r="L140" i="33"/>
  <c r="L139" i="33"/>
  <c r="C11" i="33"/>
  <c r="D11" i="33" s="1"/>
  <c r="C10" i="33"/>
  <c r="D10" i="33" s="1"/>
  <c r="C75" i="33"/>
  <c r="D75" i="33" s="1"/>
  <c r="C106" i="33"/>
  <c r="D106" i="33" s="1"/>
  <c r="C105" i="33"/>
  <c r="D105" i="33" s="1"/>
  <c r="H45" i="33"/>
  <c r="M74" i="32"/>
  <c r="N74" i="32" s="1"/>
  <c r="C74" i="32" s="1"/>
  <c r="D74" i="32" s="1"/>
  <c r="M43" i="32"/>
  <c r="N43" i="32" s="1"/>
  <c r="C43" i="32" s="1"/>
  <c r="D43" i="32" s="1"/>
  <c r="M136" i="32"/>
  <c r="N136" i="32" s="1"/>
  <c r="M137" i="32"/>
  <c r="N137" i="32" s="1"/>
  <c r="M105" i="32"/>
  <c r="N105" i="32" s="1"/>
  <c r="M106" i="32"/>
  <c r="N106" i="32" s="1"/>
  <c r="H76" i="32"/>
  <c r="L75" i="32"/>
  <c r="H45" i="32"/>
  <c r="L44" i="32" s="1"/>
  <c r="H15" i="32"/>
  <c r="L14" i="32"/>
  <c r="L13" i="32"/>
  <c r="H139" i="32"/>
  <c r="L138" i="32"/>
  <c r="H108" i="32"/>
  <c r="M107" i="31"/>
  <c r="N107" i="31" s="1"/>
  <c r="C107" i="31" s="1"/>
  <c r="D107" i="31" s="1"/>
  <c r="M12" i="31"/>
  <c r="N12" i="31" s="1"/>
  <c r="M74" i="31"/>
  <c r="N74" i="31" s="1"/>
  <c r="M75" i="31"/>
  <c r="N75" i="31" s="1"/>
  <c r="M42" i="31"/>
  <c r="N42" i="31" s="1"/>
  <c r="M43" i="31"/>
  <c r="N43" i="31" s="1"/>
  <c r="H14" i="31"/>
  <c r="L13" i="31" s="1"/>
  <c r="L76" i="31"/>
  <c r="H77" i="31"/>
  <c r="H141" i="31"/>
  <c r="L140" i="31"/>
  <c r="L139" i="31"/>
  <c r="H109" i="31"/>
  <c r="H45" i="31"/>
  <c r="L44" i="31" s="1"/>
  <c r="C106" i="31"/>
  <c r="D106" i="31" s="1"/>
  <c r="C105" i="31"/>
  <c r="D105" i="31" s="1"/>
  <c r="C11" i="31"/>
  <c r="D11" i="31" s="1"/>
  <c r="C10" i="31"/>
  <c r="D10" i="31" s="1"/>
  <c r="C138" i="31"/>
  <c r="D138" i="31" s="1"/>
  <c r="M105" i="30"/>
  <c r="N105" i="30" s="1"/>
  <c r="M43" i="30"/>
  <c r="N43" i="30" s="1"/>
  <c r="C43" i="30" s="1"/>
  <c r="D43" i="30" s="1"/>
  <c r="M16" i="30"/>
  <c r="N16" i="30" s="1"/>
  <c r="M140" i="30"/>
  <c r="N140" i="30" s="1"/>
  <c r="M139" i="30"/>
  <c r="N139" i="30" s="1"/>
  <c r="M75" i="30"/>
  <c r="N75" i="30" s="1"/>
  <c r="C75" i="30" s="1"/>
  <c r="D75" i="30" s="1"/>
  <c r="M106" i="30"/>
  <c r="N106" i="30" s="1"/>
  <c r="H77" i="30"/>
  <c r="H108" i="30"/>
  <c r="L107" i="30" s="1"/>
  <c r="H142" i="30"/>
  <c r="C42" i="30"/>
  <c r="D42" i="30" s="1"/>
  <c r="C41" i="30"/>
  <c r="D41" i="30" s="1"/>
  <c r="H45" i="30"/>
  <c r="H18" i="30"/>
  <c r="L17" i="30"/>
  <c r="C138" i="30"/>
  <c r="D138" i="30" s="1"/>
  <c r="C74" i="30"/>
  <c r="D74" i="30" s="1"/>
  <c r="C73" i="30"/>
  <c r="D73" i="30" s="1"/>
  <c r="M16" i="29"/>
  <c r="N16" i="29" s="1"/>
  <c r="C16" i="29" s="1"/>
  <c r="D16" i="29" s="1"/>
  <c r="M105" i="29"/>
  <c r="N105" i="29" s="1"/>
  <c r="M42" i="29"/>
  <c r="N42" i="29" s="1"/>
  <c r="M43" i="29"/>
  <c r="N43" i="29" s="1"/>
  <c r="M73" i="29"/>
  <c r="N73" i="29" s="1"/>
  <c r="M138" i="29"/>
  <c r="N138" i="29" s="1"/>
  <c r="C138" i="29" s="1"/>
  <c r="D138" i="29" s="1"/>
  <c r="H108" i="29"/>
  <c r="L107" i="29"/>
  <c r="L106" i="29"/>
  <c r="H45" i="29"/>
  <c r="L44" i="29" s="1"/>
  <c r="H18" i="29"/>
  <c r="L17" i="29"/>
  <c r="H76" i="29"/>
  <c r="L75" i="29"/>
  <c r="L74" i="29"/>
  <c r="H140" i="29"/>
  <c r="M12" i="28"/>
  <c r="N12" i="28" s="1"/>
  <c r="C12" i="28" s="1"/>
  <c r="D12" i="28" s="1"/>
  <c r="M75" i="28"/>
  <c r="N75" i="28" s="1"/>
  <c r="C75" i="28" s="1"/>
  <c r="D75" i="28" s="1"/>
  <c r="M42" i="28"/>
  <c r="N42" i="28" s="1"/>
  <c r="M43" i="28"/>
  <c r="N43" i="28" s="1"/>
  <c r="H142" i="28"/>
  <c r="L141" i="28"/>
  <c r="H14" i="28"/>
  <c r="H77" i="28"/>
  <c r="L76" i="28" s="1"/>
  <c r="L140" i="28"/>
  <c r="H45" i="28"/>
  <c r="L44" i="28" s="1"/>
  <c r="H109" i="28"/>
  <c r="L108" i="28"/>
  <c r="L107" i="28"/>
  <c r="C74" i="28"/>
  <c r="D74" i="28" s="1"/>
  <c r="C73" i="28"/>
  <c r="D73" i="28" s="1"/>
  <c r="M42" i="27"/>
  <c r="N42" i="27" s="1"/>
  <c r="M43" i="27"/>
  <c r="N43" i="27" s="1"/>
  <c r="M137" i="27"/>
  <c r="N137" i="27" s="1"/>
  <c r="C137" i="27" s="1"/>
  <c r="D137" i="27" s="1"/>
  <c r="M138" i="27"/>
  <c r="N138" i="27" s="1"/>
  <c r="M105" i="27"/>
  <c r="N105" i="27" s="1"/>
  <c r="C105" i="27" s="1"/>
  <c r="D105" i="27" s="1"/>
  <c r="M11" i="27"/>
  <c r="N11" i="27" s="1"/>
  <c r="C11" i="27" s="1"/>
  <c r="D11" i="27" s="1"/>
  <c r="M12" i="27"/>
  <c r="N12" i="27" s="1"/>
  <c r="M73" i="27"/>
  <c r="N73" i="27" s="1"/>
  <c r="M74" i="27"/>
  <c r="N74" i="27" s="1"/>
  <c r="H76" i="27"/>
  <c r="L75" i="27"/>
  <c r="C10" i="27"/>
  <c r="D10" i="27" s="1"/>
  <c r="C136" i="27"/>
  <c r="D136" i="27" s="1"/>
  <c r="C104" i="27"/>
  <c r="D104" i="27" s="1"/>
  <c r="H45" i="27"/>
  <c r="C41" i="25"/>
  <c r="D41" i="25" s="1"/>
  <c r="H140" i="27"/>
  <c r="L139" i="27" s="1"/>
  <c r="H107" i="27"/>
  <c r="L106" i="27"/>
  <c r="H14" i="27"/>
  <c r="M14" i="26"/>
  <c r="N14" i="26" s="1"/>
  <c r="C14" i="26" s="1"/>
  <c r="D14" i="26" s="1"/>
  <c r="M74" i="26"/>
  <c r="N74" i="26" s="1"/>
  <c r="M43" i="26"/>
  <c r="N43" i="26" s="1"/>
  <c r="C43" i="26" s="1"/>
  <c r="D43" i="26" s="1"/>
  <c r="M73" i="26"/>
  <c r="N73" i="26" s="1"/>
  <c r="M136" i="26"/>
  <c r="N136" i="26" s="1"/>
  <c r="M135" i="26"/>
  <c r="N135" i="26" s="1"/>
  <c r="H109" i="26"/>
  <c r="L107" i="26"/>
  <c r="C72" i="26"/>
  <c r="D72" i="26" s="1"/>
  <c r="H16" i="26"/>
  <c r="L15" i="26"/>
  <c r="H138" i="26"/>
  <c r="L137" i="26" s="1"/>
  <c r="H76" i="26"/>
  <c r="L75" i="26" s="1"/>
  <c r="H45" i="26"/>
  <c r="L44" i="26" s="1"/>
  <c r="M105" i="25"/>
  <c r="N105" i="25" s="1"/>
  <c r="M106" i="25"/>
  <c r="N106" i="25" s="1"/>
  <c r="M77" i="25"/>
  <c r="N77" i="25" s="1"/>
  <c r="C77" i="25" s="1"/>
  <c r="D77" i="25" s="1"/>
  <c r="M43" i="25"/>
  <c r="N43" i="25" s="1"/>
  <c r="C43" i="25" s="1"/>
  <c r="D43" i="25" s="1"/>
  <c r="H141" i="25"/>
  <c r="L140" i="25" s="1"/>
  <c r="H15" i="25"/>
  <c r="L14" i="25"/>
  <c r="H79" i="25"/>
  <c r="L78" i="25"/>
  <c r="L139" i="25"/>
  <c r="L13" i="25"/>
  <c r="H108" i="25"/>
  <c r="H45" i="25"/>
  <c r="M106" i="24"/>
  <c r="N106" i="24" s="1"/>
  <c r="M74" i="24"/>
  <c r="N74" i="24" s="1"/>
  <c r="C74" i="24" s="1"/>
  <c r="D74" i="24" s="1"/>
  <c r="M139" i="24"/>
  <c r="N139" i="24" s="1"/>
  <c r="M105" i="24"/>
  <c r="N105" i="24" s="1"/>
  <c r="M140" i="24"/>
  <c r="N140" i="24" s="1"/>
  <c r="M42" i="24"/>
  <c r="N42" i="24" s="1"/>
  <c r="H76" i="24"/>
  <c r="L75" i="24"/>
  <c r="H15" i="24"/>
  <c r="L14" i="24" s="1"/>
  <c r="L13" i="24"/>
  <c r="H108" i="24"/>
  <c r="H142" i="24"/>
  <c r="L141" i="24"/>
  <c r="H45" i="24"/>
  <c r="L43" i="24"/>
  <c r="C73" i="24"/>
  <c r="D73" i="24" s="1"/>
  <c r="C72" i="24"/>
  <c r="D72" i="24" s="1"/>
  <c r="C41" i="24"/>
  <c r="D41" i="24" s="1"/>
  <c r="M43" i="23"/>
  <c r="N43" i="23" s="1"/>
  <c r="C43" i="23" s="1"/>
  <c r="D43" i="23" s="1"/>
  <c r="M74" i="23"/>
  <c r="N74" i="23" s="1"/>
  <c r="M136" i="23"/>
  <c r="N136" i="23" s="1"/>
  <c r="M137" i="23"/>
  <c r="N137" i="23" s="1"/>
  <c r="M73" i="23"/>
  <c r="N73" i="23" s="1"/>
  <c r="H139" i="23"/>
  <c r="L138" i="23"/>
  <c r="H76" i="23"/>
  <c r="H15" i="23"/>
  <c r="L14" i="23"/>
  <c r="L13" i="23"/>
  <c r="H45" i="23"/>
  <c r="C12" i="23"/>
  <c r="D12" i="23" s="1"/>
  <c r="H108" i="23"/>
  <c r="C105" i="23"/>
  <c r="D105" i="23" s="1"/>
  <c r="C104" i="23"/>
  <c r="D104" i="23" s="1"/>
  <c r="L106" i="23"/>
  <c r="M13" i="22"/>
  <c r="N13" i="22" s="1"/>
  <c r="M105" i="22"/>
  <c r="N105" i="22" s="1"/>
  <c r="C105" i="22" s="1"/>
  <c r="D105" i="22" s="1"/>
  <c r="M136" i="22"/>
  <c r="N136" i="22" s="1"/>
  <c r="C136" i="22" s="1"/>
  <c r="D136" i="22" s="1"/>
  <c r="M76" i="22"/>
  <c r="N76" i="22" s="1"/>
  <c r="M77" i="22"/>
  <c r="N77" i="22" s="1"/>
  <c r="H45" i="22"/>
  <c r="L44" i="22"/>
  <c r="L43" i="22"/>
  <c r="H15" i="22"/>
  <c r="L14" i="22" s="1"/>
  <c r="H138" i="22"/>
  <c r="L137" i="22"/>
  <c r="H107" i="22"/>
  <c r="L106" i="22"/>
  <c r="H79" i="22"/>
  <c r="L78" i="22"/>
  <c r="C42" i="22"/>
  <c r="D42" i="22" s="1"/>
  <c r="M107" i="21"/>
  <c r="N107" i="21" s="1"/>
  <c r="M13" i="21"/>
  <c r="N13" i="21" s="1"/>
  <c r="C13" i="21" s="1"/>
  <c r="D13" i="21" s="1"/>
  <c r="M106" i="21"/>
  <c r="N106" i="21" s="1"/>
  <c r="M43" i="21"/>
  <c r="N43" i="21" s="1"/>
  <c r="M75" i="21"/>
  <c r="N75" i="21" s="1"/>
  <c r="C75" i="21" s="1"/>
  <c r="D75" i="21" s="1"/>
  <c r="H46" i="21"/>
  <c r="L45" i="21"/>
  <c r="H15" i="21"/>
  <c r="L14" i="21" s="1"/>
  <c r="H77" i="21"/>
  <c r="H140" i="21"/>
  <c r="L44" i="21"/>
  <c r="C137" i="21"/>
  <c r="D137" i="21" s="1"/>
  <c r="H109" i="21"/>
  <c r="L108" i="21"/>
  <c r="L138" i="21"/>
  <c r="C74" i="21"/>
  <c r="D74" i="21" s="1"/>
  <c r="C73" i="21"/>
  <c r="D73" i="21" s="1"/>
  <c r="N12" i="8"/>
  <c r="C12" i="8" s="1"/>
  <c r="D12" i="8" s="1"/>
  <c r="N12" i="9"/>
  <c r="C12" i="9" s="1"/>
  <c r="D12" i="9" s="1"/>
  <c r="L105" i="1"/>
  <c r="M105" i="1" s="1"/>
  <c r="C105" i="1" s="1"/>
  <c r="D105" i="1" s="1"/>
  <c r="L9" i="1"/>
  <c r="L44" i="1"/>
  <c r="M44" i="1" s="1"/>
  <c r="C44" i="1" s="1"/>
  <c r="D44" i="1" s="1"/>
  <c r="L136" i="1"/>
  <c r="M136" i="1" s="1"/>
  <c r="C136" i="1" s="1"/>
  <c r="D136" i="1" s="1"/>
  <c r="L10" i="1"/>
  <c r="C12" i="3"/>
  <c r="D12" i="3" s="1"/>
  <c r="C8" i="1"/>
  <c r="D8" i="1" s="1"/>
  <c r="N136" i="9"/>
  <c r="C136" i="9" s="1"/>
  <c r="D136" i="9" s="1"/>
  <c r="H138" i="9"/>
  <c r="L137" i="9" s="1"/>
  <c r="H110" i="9"/>
  <c r="L109" i="9"/>
  <c r="L108" i="9"/>
  <c r="H76" i="9"/>
  <c r="L75" i="9"/>
  <c r="L74" i="9"/>
  <c r="H14" i="9"/>
  <c r="L13" i="9"/>
  <c r="H48" i="9"/>
  <c r="L47" i="9"/>
  <c r="C11" i="9"/>
  <c r="D11" i="9" s="1"/>
  <c r="C10" i="9"/>
  <c r="D10" i="9" s="1"/>
  <c r="C107" i="9"/>
  <c r="D107" i="9" s="1"/>
  <c r="C106" i="9"/>
  <c r="D106" i="9" s="1"/>
  <c r="N105" i="8"/>
  <c r="C105" i="8" s="1"/>
  <c r="D105" i="8" s="1"/>
  <c r="N136" i="8"/>
  <c r="N137" i="8"/>
  <c r="H76" i="8"/>
  <c r="L75" i="8" s="1"/>
  <c r="H139" i="8"/>
  <c r="L74" i="8"/>
  <c r="H107" i="8"/>
  <c r="L106" i="8" s="1"/>
  <c r="H14" i="8"/>
  <c r="L13" i="8" s="1"/>
  <c r="H45" i="8"/>
  <c r="L44" i="8" s="1"/>
  <c r="C42" i="8"/>
  <c r="D42" i="8" s="1"/>
  <c r="C41" i="8"/>
  <c r="D41" i="8" s="1"/>
  <c r="L43" i="8"/>
  <c r="C11" i="8"/>
  <c r="D11" i="8" s="1"/>
  <c r="C10" i="8"/>
  <c r="D10" i="8" s="1"/>
  <c r="H14" i="4"/>
  <c r="L13" i="4"/>
  <c r="C11" i="4"/>
  <c r="D11" i="4" s="1"/>
  <c r="C10" i="4"/>
  <c r="D10" i="4" s="1"/>
  <c r="C136" i="4"/>
  <c r="D136" i="4" s="1"/>
  <c r="C135" i="4"/>
  <c r="D135" i="4" s="1"/>
  <c r="H110" i="4"/>
  <c r="L109" i="4"/>
  <c r="C107" i="4"/>
  <c r="D107" i="4" s="1"/>
  <c r="C106" i="4"/>
  <c r="D106" i="4" s="1"/>
  <c r="H139" i="4"/>
  <c r="L138" i="4" s="1"/>
  <c r="H78" i="4"/>
  <c r="L77" i="4" s="1"/>
  <c r="H45" i="4"/>
  <c r="L44" i="4" s="1"/>
  <c r="C75" i="4"/>
  <c r="D75" i="4" s="1"/>
  <c r="C45" i="3"/>
  <c r="D45" i="3" s="1"/>
  <c r="H139" i="3"/>
  <c r="H107" i="3"/>
  <c r="H78" i="3"/>
  <c r="H15" i="3"/>
  <c r="L14" i="3"/>
  <c r="H48" i="3"/>
  <c r="C104" i="3"/>
  <c r="D104" i="3" s="1"/>
  <c r="C75" i="3"/>
  <c r="D75" i="3" s="1"/>
  <c r="C74" i="3"/>
  <c r="D74" i="3" s="1"/>
  <c r="C44" i="3"/>
  <c r="D44" i="3" s="1"/>
  <c r="M75" i="2"/>
  <c r="M136" i="2"/>
  <c r="M43" i="2"/>
  <c r="H107" i="2"/>
  <c r="K105" i="2"/>
  <c r="H138" i="2"/>
  <c r="K137" i="2"/>
  <c r="H14" i="2"/>
  <c r="K13" i="2"/>
  <c r="H45" i="2"/>
  <c r="H78" i="2"/>
  <c r="K77" i="2"/>
  <c r="C42" i="2"/>
  <c r="D42" i="2" s="1"/>
  <c r="C41" i="2"/>
  <c r="D41" i="2" s="1"/>
  <c r="H138" i="1"/>
  <c r="K137" i="1" s="1"/>
  <c r="H107" i="1"/>
  <c r="K106" i="1"/>
  <c r="H76" i="1"/>
  <c r="K75" i="1"/>
  <c r="K74" i="1"/>
  <c r="H46" i="1"/>
  <c r="H12" i="1"/>
  <c r="K11" i="1" s="1"/>
  <c r="M106" i="27" a="1"/>
  <c r="M74" i="8" a="1"/>
  <c r="M106" i="22" a="1"/>
  <c r="M75" i="8" a="1"/>
  <c r="M75" i="24" a="1"/>
  <c r="M13" i="23" a="1"/>
  <c r="M140" i="28" a="1"/>
  <c r="M106" i="29" a="1"/>
  <c r="M78" i="25" a="1"/>
  <c r="L11" i="1" a="1"/>
  <c r="M107" i="30" a="1"/>
  <c r="M137" i="22" a="1"/>
  <c r="M76" i="28" a="1"/>
  <c r="M140" i="34" a="1"/>
  <c r="M44" i="8" a="1"/>
  <c r="M13" i="8" a="1"/>
  <c r="M75" i="9" a="1"/>
  <c r="M44" i="29" a="1"/>
  <c r="L137" i="1" a="1"/>
  <c r="M43" i="22" a="1"/>
  <c r="M138" i="4" a="1"/>
  <c r="L75" i="1" a="1"/>
  <c r="M141" i="34" a="1"/>
  <c r="M139" i="27" a="1"/>
  <c r="M15" i="26" a="1"/>
  <c r="M76" i="33" a="1"/>
  <c r="M77" i="4" a="1"/>
  <c r="L74" i="1" a="1"/>
  <c r="M47" i="9" a="1"/>
  <c r="M109" i="9" a="1"/>
  <c r="M106" i="8" a="1"/>
  <c r="M75" i="26" a="1"/>
  <c r="M138" i="23" a="1"/>
  <c r="L137" i="2" a="1"/>
  <c r="M13" i="32" a="1"/>
  <c r="M43" i="8" a="1"/>
  <c r="M13" i="25" a="1"/>
  <c r="M43" i="24" a="1"/>
  <c r="L105" i="2" a="1"/>
  <c r="M108" i="33" a="1"/>
  <c r="M78" i="22" a="1"/>
  <c r="M108" i="9" a="1"/>
  <c r="M77" i="33" a="1"/>
  <c r="M76" i="31" a="1"/>
  <c r="M14" i="24" a="1"/>
  <c r="M13" i="4" a="1"/>
  <c r="M107" i="33" a="1"/>
  <c r="M13" i="24" a="1"/>
  <c r="M107" i="34" a="1"/>
  <c r="M13" i="31" a="1"/>
  <c r="M140" i="25" a="1"/>
  <c r="M139" i="31" a="1"/>
  <c r="M14" i="21" a="1"/>
  <c r="M108" i="28" a="1"/>
  <c r="M44" i="4" a="1"/>
  <c r="M141" i="28" a="1"/>
  <c r="M137" i="26" a="1"/>
  <c r="M17" i="30" a="1"/>
  <c r="M44" i="26" a="1"/>
  <c r="M137" i="9" a="1"/>
  <c r="M44" i="31" a="1"/>
  <c r="M141" i="24" a="1"/>
  <c r="M45" i="21" a="1"/>
  <c r="M44" i="22" a="1"/>
  <c r="M45" i="34" a="1"/>
  <c r="L77" i="2" a="1"/>
  <c r="M44" i="21" a="1"/>
  <c r="M108" i="21" a="1"/>
  <c r="M107" i="28" a="1"/>
  <c r="M14" i="23" a="1"/>
  <c r="M74" i="9" a="1"/>
  <c r="M74" i="29" a="1"/>
  <c r="M140" i="31" a="1"/>
  <c r="M44" i="32" a="1"/>
  <c r="M14" i="3" a="1"/>
  <c r="M138" i="32" a="1"/>
  <c r="M107" i="26" a="1"/>
  <c r="M139" i="33" a="1"/>
  <c r="M75" i="27" a="1"/>
  <c r="M109" i="4" a="1"/>
  <c r="M14" i="22" a="1"/>
  <c r="M44" i="28" a="1"/>
  <c r="M107" i="29" a="1"/>
  <c r="M76" i="34" a="1"/>
  <c r="M106" i="23" a="1"/>
  <c r="M14" i="25" a="1"/>
  <c r="M17" i="29" a="1"/>
  <c r="M75" i="32" a="1"/>
  <c r="M139" i="25" a="1"/>
  <c r="M14" i="32" a="1"/>
  <c r="M13" i="9" a="1"/>
  <c r="M44" i="34" a="1"/>
  <c r="M138" i="21" a="1"/>
  <c r="L13" i="2" a="1"/>
  <c r="L106" i="1" a="1"/>
  <c r="M140" i="33" a="1"/>
  <c r="M75" i="29" a="1"/>
  <c r="C74" i="26" l="1"/>
  <c r="D74" i="26" s="1"/>
  <c r="M44" i="8"/>
  <c r="M75" i="8"/>
  <c r="M106" i="8"/>
  <c r="N106" i="8" s="1"/>
  <c r="C106" i="8" s="1"/>
  <c r="D106" i="8" s="1"/>
  <c r="M43" i="8"/>
  <c r="M74" i="8"/>
  <c r="N74" i="8" s="1"/>
  <c r="M13" i="8"/>
  <c r="N13" i="8" s="1"/>
  <c r="M47" i="9"/>
  <c r="N47" i="9" s="1"/>
  <c r="C47" i="9" s="1"/>
  <c r="D47" i="9" s="1"/>
  <c r="M74" i="9"/>
  <c r="N74" i="9" s="1"/>
  <c r="M75" i="9"/>
  <c r="N75" i="9" s="1"/>
  <c r="M109" i="9"/>
  <c r="N109" i="9" s="1"/>
  <c r="M137" i="9"/>
  <c r="N137" i="9" s="1"/>
  <c r="C137" i="9" s="1"/>
  <c r="D137" i="9" s="1"/>
  <c r="M13" i="9"/>
  <c r="M108" i="9"/>
  <c r="N108" i="9" s="1"/>
  <c r="M44" i="4"/>
  <c r="N44" i="4" s="1"/>
  <c r="C44" i="4" s="1"/>
  <c r="D44" i="4" s="1"/>
  <c r="M138" i="4"/>
  <c r="N138" i="4" s="1"/>
  <c r="C138" i="4" s="1"/>
  <c r="D138" i="4" s="1"/>
  <c r="M109" i="4"/>
  <c r="N109" i="4" s="1"/>
  <c r="C109" i="4" s="1"/>
  <c r="D109" i="4" s="1"/>
  <c r="M13" i="4"/>
  <c r="N13" i="4" s="1"/>
  <c r="M77" i="4"/>
  <c r="N77" i="4" s="1"/>
  <c r="C77" i="4" s="1"/>
  <c r="D77" i="4" s="1"/>
  <c r="M14" i="3"/>
  <c r="N14" i="3" s="1"/>
  <c r="C14" i="3" s="1"/>
  <c r="L77" i="2"/>
  <c r="L105" i="2"/>
  <c r="L137" i="2"/>
  <c r="L13" i="2"/>
  <c r="M76" i="34"/>
  <c r="N76" i="34" s="1"/>
  <c r="M44" i="34"/>
  <c r="N44" i="34" s="1"/>
  <c r="M140" i="34"/>
  <c r="N140" i="34" s="1"/>
  <c r="C140" i="34" s="1"/>
  <c r="D140" i="34" s="1"/>
  <c r="M45" i="34"/>
  <c r="N45" i="34" s="1"/>
  <c r="M107" i="34"/>
  <c r="N107" i="34" s="1"/>
  <c r="M141" i="34"/>
  <c r="N141" i="34" s="1"/>
  <c r="H47" i="34"/>
  <c r="L46" i="34"/>
  <c r="H110" i="34"/>
  <c r="L109" i="34" s="1"/>
  <c r="H15" i="34"/>
  <c r="L14" i="34"/>
  <c r="L13" i="34"/>
  <c r="C76" i="34"/>
  <c r="D76" i="34" s="1"/>
  <c r="L108" i="34"/>
  <c r="H78" i="34"/>
  <c r="L77" i="34" s="1"/>
  <c r="H143" i="34"/>
  <c r="C12" i="34"/>
  <c r="D12" i="34" s="1"/>
  <c r="C139" i="34"/>
  <c r="D139" i="34" s="1"/>
  <c r="C75" i="34"/>
  <c r="D75" i="34" s="1"/>
  <c r="M139" i="33"/>
  <c r="N139" i="33" s="1"/>
  <c r="M140" i="33"/>
  <c r="N140" i="33" s="1"/>
  <c r="M107" i="33"/>
  <c r="N107" i="33" s="1"/>
  <c r="M108" i="33"/>
  <c r="N108" i="33" s="1"/>
  <c r="M76" i="33"/>
  <c r="N76" i="33" s="1"/>
  <c r="M77" i="33"/>
  <c r="N77" i="33" s="1"/>
  <c r="H142" i="33"/>
  <c r="L141" i="33"/>
  <c r="H110" i="33"/>
  <c r="L109" i="33"/>
  <c r="H15" i="33"/>
  <c r="L14" i="33"/>
  <c r="L13" i="33"/>
  <c r="H46" i="33"/>
  <c r="L45" i="33"/>
  <c r="L44" i="33"/>
  <c r="H79" i="33"/>
  <c r="L78" i="33"/>
  <c r="M138" i="32"/>
  <c r="N138" i="32" s="1"/>
  <c r="C138" i="32" s="1"/>
  <c r="D138" i="32" s="1"/>
  <c r="M13" i="32"/>
  <c r="N13" i="32" s="1"/>
  <c r="M14" i="32"/>
  <c r="N14" i="32" s="1"/>
  <c r="M44" i="32"/>
  <c r="N44" i="32" s="1"/>
  <c r="C44" i="32" s="1"/>
  <c r="D44" i="32" s="1"/>
  <c r="M75" i="32"/>
  <c r="N75" i="32" s="1"/>
  <c r="C75" i="32" s="1"/>
  <c r="D75" i="32" s="1"/>
  <c r="H109" i="32"/>
  <c r="L108" i="32"/>
  <c r="L107" i="32"/>
  <c r="H140" i="32"/>
  <c r="L139" i="32" s="1"/>
  <c r="H16" i="32"/>
  <c r="L15" i="32"/>
  <c r="H46" i="32"/>
  <c r="L45" i="32"/>
  <c r="H77" i="32"/>
  <c r="C106" i="32"/>
  <c r="D106" i="32" s="1"/>
  <c r="C105" i="32"/>
  <c r="D105" i="32" s="1"/>
  <c r="C137" i="32"/>
  <c r="D137" i="32" s="1"/>
  <c r="C136" i="32"/>
  <c r="D136" i="32" s="1"/>
  <c r="C73" i="26"/>
  <c r="D73" i="26" s="1"/>
  <c r="M44" i="31"/>
  <c r="N44" i="31" s="1"/>
  <c r="M13" i="31"/>
  <c r="N13" i="31" s="1"/>
  <c r="C13" i="31" s="1"/>
  <c r="D13" i="31" s="1"/>
  <c r="M139" i="31"/>
  <c r="N139" i="31" s="1"/>
  <c r="M140" i="31"/>
  <c r="N140" i="31" s="1"/>
  <c r="M76" i="31"/>
  <c r="N76" i="31" s="1"/>
  <c r="H110" i="31"/>
  <c r="L109" i="31"/>
  <c r="L108" i="31"/>
  <c r="H142" i="31"/>
  <c r="L141" i="31"/>
  <c r="C140" i="30"/>
  <c r="D140" i="30" s="1"/>
  <c r="H78" i="31"/>
  <c r="H46" i="31"/>
  <c r="L45" i="31" s="1"/>
  <c r="C44" i="31"/>
  <c r="D44" i="31" s="1"/>
  <c r="C43" i="31"/>
  <c r="D43" i="31" s="1"/>
  <c r="C42" i="31"/>
  <c r="D42" i="31" s="1"/>
  <c r="H15" i="31"/>
  <c r="L14" i="31" s="1"/>
  <c r="C75" i="31"/>
  <c r="D75" i="31" s="1"/>
  <c r="C74" i="31"/>
  <c r="D74" i="31" s="1"/>
  <c r="C12" i="31"/>
  <c r="D12" i="31" s="1"/>
  <c r="M107" i="30"/>
  <c r="N107" i="30" s="1"/>
  <c r="C107" i="30" s="1"/>
  <c r="D107" i="30" s="1"/>
  <c r="M17" i="30"/>
  <c r="N17" i="30" s="1"/>
  <c r="C17" i="30" s="1"/>
  <c r="D17" i="30" s="1"/>
  <c r="H19" i="30"/>
  <c r="L18" i="30" s="1"/>
  <c r="H46" i="30"/>
  <c r="L45" i="30"/>
  <c r="L44" i="30"/>
  <c r="H143" i="30"/>
  <c r="L141" i="30"/>
  <c r="H109" i="30"/>
  <c r="L108" i="30"/>
  <c r="H78" i="30"/>
  <c r="L77" i="30"/>
  <c r="L76" i="30"/>
  <c r="C139" i="30"/>
  <c r="D139" i="30" s="1"/>
  <c r="C16" i="30"/>
  <c r="D16" i="30" s="1"/>
  <c r="C106" i="30"/>
  <c r="D106" i="30" s="1"/>
  <c r="C105" i="30"/>
  <c r="D105" i="30" s="1"/>
  <c r="M44" i="29"/>
  <c r="N44" i="29" s="1"/>
  <c r="C44" i="29" s="1"/>
  <c r="D44" i="29" s="1"/>
  <c r="M74" i="29"/>
  <c r="N74" i="29" s="1"/>
  <c r="C74" i="29" s="1"/>
  <c r="D74" i="29" s="1"/>
  <c r="M75" i="29"/>
  <c r="N75" i="29" s="1"/>
  <c r="M17" i="29"/>
  <c r="N17" i="29" s="1"/>
  <c r="C17" i="29" s="1"/>
  <c r="D17" i="29" s="1"/>
  <c r="M106" i="29"/>
  <c r="N106" i="29" s="1"/>
  <c r="M107" i="29"/>
  <c r="N107" i="29" s="1"/>
  <c r="H141" i="29"/>
  <c r="L140" i="29"/>
  <c r="H109" i="29"/>
  <c r="C73" i="29"/>
  <c r="D73" i="29" s="1"/>
  <c r="L139" i="29"/>
  <c r="H77" i="29"/>
  <c r="H19" i="29"/>
  <c r="H46" i="29"/>
  <c r="L45" i="29"/>
  <c r="C43" i="29"/>
  <c r="D43" i="29" s="1"/>
  <c r="C42" i="29"/>
  <c r="D42" i="29" s="1"/>
  <c r="C105" i="29"/>
  <c r="D105" i="29" s="1"/>
  <c r="M44" i="28"/>
  <c r="N44" i="28" s="1"/>
  <c r="C44" i="28" s="1"/>
  <c r="D44" i="28" s="1"/>
  <c r="M76" i="28"/>
  <c r="N76" i="28" s="1"/>
  <c r="M108" i="28"/>
  <c r="N108" i="28" s="1"/>
  <c r="M107" i="28"/>
  <c r="N107" i="28" s="1"/>
  <c r="M140" i="28"/>
  <c r="N140" i="28" s="1"/>
  <c r="M141" i="28"/>
  <c r="N141" i="28" s="1"/>
  <c r="H15" i="28"/>
  <c r="L14" i="28"/>
  <c r="L13" i="28"/>
  <c r="H143" i="28"/>
  <c r="L142" i="28" s="1"/>
  <c r="C43" i="28"/>
  <c r="D43" i="28" s="1"/>
  <c r="C42" i="28"/>
  <c r="D42" i="28" s="1"/>
  <c r="H110" i="28"/>
  <c r="L109" i="28" s="1"/>
  <c r="H46" i="28"/>
  <c r="H78" i="28"/>
  <c r="L77" i="28"/>
  <c r="M75" i="27"/>
  <c r="N75" i="27" s="1"/>
  <c r="C75" i="27" s="1"/>
  <c r="D75" i="27" s="1"/>
  <c r="M106" i="27"/>
  <c r="N106" i="27" s="1"/>
  <c r="C106" i="27" s="1"/>
  <c r="D106" i="27" s="1"/>
  <c r="M139" i="27"/>
  <c r="N139" i="27" s="1"/>
  <c r="C139" i="27" s="1"/>
  <c r="D139" i="27" s="1"/>
  <c r="H46" i="27"/>
  <c r="L45" i="27" s="1"/>
  <c r="L44" i="27"/>
  <c r="H77" i="27"/>
  <c r="L76" i="27" s="1"/>
  <c r="C74" i="27"/>
  <c r="D74" i="27" s="1"/>
  <c r="C73" i="27"/>
  <c r="D73" i="27" s="1"/>
  <c r="H15" i="27"/>
  <c r="L14" i="27"/>
  <c r="C12" i="27"/>
  <c r="D12" i="27" s="1"/>
  <c r="L13" i="27"/>
  <c r="H108" i="27"/>
  <c r="L107" i="27" s="1"/>
  <c r="C138" i="27"/>
  <c r="D138" i="27" s="1"/>
  <c r="H141" i="27"/>
  <c r="L140" i="27"/>
  <c r="C43" i="27"/>
  <c r="D43" i="27" s="1"/>
  <c r="C42" i="27"/>
  <c r="D42" i="27" s="1"/>
  <c r="M107" i="26"/>
  <c r="N107" i="26" s="1"/>
  <c r="M44" i="26"/>
  <c r="N44" i="26" s="1"/>
  <c r="C44" i="26" s="1"/>
  <c r="D44" i="26" s="1"/>
  <c r="M75" i="26"/>
  <c r="N75" i="26" s="1"/>
  <c r="C75" i="26" s="1"/>
  <c r="D75" i="26" s="1"/>
  <c r="M137" i="26"/>
  <c r="N137" i="26" s="1"/>
  <c r="C137" i="26" s="1"/>
  <c r="D137" i="26" s="1"/>
  <c r="M15" i="26"/>
  <c r="N15" i="26" s="1"/>
  <c r="H17" i="26"/>
  <c r="L16" i="26"/>
  <c r="H110" i="26"/>
  <c r="L109" i="26"/>
  <c r="C136" i="26"/>
  <c r="D136" i="26" s="1"/>
  <c r="C135" i="26"/>
  <c r="D135" i="26" s="1"/>
  <c r="H77" i="26"/>
  <c r="H139" i="26"/>
  <c r="L108" i="26"/>
  <c r="H46" i="26"/>
  <c r="M13" i="25"/>
  <c r="N13" i="25" s="1"/>
  <c r="M139" i="25"/>
  <c r="N139" i="25" s="1"/>
  <c r="M78" i="25"/>
  <c r="N78" i="25" s="1"/>
  <c r="M14" i="25"/>
  <c r="N14" i="25" s="1"/>
  <c r="M140" i="25"/>
  <c r="N140" i="25" s="1"/>
  <c r="H16" i="25"/>
  <c r="L15" i="25"/>
  <c r="C106" i="25"/>
  <c r="D106" i="25" s="1"/>
  <c r="C105" i="25"/>
  <c r="D105" i="25" s="1"/>
  <c r="H46" i="25"/>
  <c r="L45" i="25" s="1"/>
  <c r="L44" i="25"/>
  <c r="H109" i="25"/>
  <c r="L107" i="25"/>
  <c r="H80" i="25"/>
  <c r="H142" i="25"/>
  <c r="L141" i="25"/>
  <c r="M14" i="24"/>
  <c r="N14" i="24" s="1"/>
  <c r="M43" i="24"/>
  <c r="N43" i="24" s="1"/>
  <c r="C43" i="24" s="1"/>
  <c r="D43" i="24" s="1"/>
  <c r="M141" i="24"/>
  <c r="N141" i="24" s="1"/>
  <c r="C141" i="24" s="1"/>
  <c r="D141" i="24" s="1"/>
  <c r="M13" i="24"/>
  <c r="N13" i="24" s="1"/>
  <c r="M75" i="24"/>
  <c r="N75" i="24" s="1"/>
  <c r="C75" i="24" s="1"/>
  <c r="D75" i="24" s="1"/>
  <c r="H46" i="24"/>
  <c r="L45" i="24"/>
  <c r="L44" i="24"/>
  <c r="H143" i="24"/>
  <c r="L142" i="24" s="1"/>
  <c r="H109" i="24"/>
  <c r="L108" i="24"/>
  <c r="L107" i="24"/>
  <c r="H16" i="24"/>
  <c r="L15" i="24"/>
  <c r="H77" i="24"/>
  <c r="C106" i="24"/>
  <c r="D106" i="24" s="1"/>
  <c r="C105" i="24"/>
  <c r="D105" i="24" s="1"/>
  <c r="C140" i="24"/>
  <c r="D140" i="24" s="1"/>
  <c r="C139" i="24"/>
  <c r="D139" i="24" s="1"/>
  <c r="C42" i="24"/>
  <c r="D42" i="24" s="1"/>
  <c r="M13" i="23"/>
  <c r="N13" i="23" s="1"/>
  <c r="M14" i="23"/>
  <c r="N14" i="23" s="1"/>
  <c r="M138" i="23"/>
  <c r="N138" i="23" s="1"/>
  <c r="C138" i="23" s="1"/>
  <c r="D138" i="23" s="1"/>
  <c r="M106" i="23"/>
  <c r="N106" i="23" s="1"/>
  <c r="H109" i="23"/>
  <c r="L108" i="23"/>
  <c r="H46" i="23"/>
  <c r="L45" i="23"/>
  <c r="L44" i="23"/>
  <c r="H16" i="23"/>
  <c r="L15" i="23"/>
  <c r="H77" i="23"/>
  <c r="L76" i="23" s="1"/>
  <c r="L107" i="23"/>
  <c r="L75" i="23"/>
  <c r="H140" i="23"/>
  <c r="L139" i="23" s="1"/>
  <c r="C74" i="23"/>
  <c r="D74" i="23" s="1"/>
  <c r="C73" i="23"/>
  <c r="D73" i="23" s="1"/>
  <c r="C137" i="23"/>
  <c r="D137" i="23" s="1"/>
  <c r="C136" i="23"/>
  <c r="D136" i="23" s="1"/>
  <c r="M78" i="22"/>
  <c r="N78" i="22" s="1"/>
  <c r="C78" i="22" s="1"/>
  <c r="D78" i="22" s="1"/>
  <c r="M106" i="22"/>
  <c r="N106" i="22" s="1"/>
  <c r="C106" i="22" s="1"/>
  <c r="D106" i="22" s="1"/>
  <c r="M137" i="22"/>
  <c r="N137" i="22" s="1"/>
  <c r="C137" i="22" s="1"/>
  <c r="D137" i="22" s="1"/>
  <c r="M14" i="22"/>
  <c r="N14" i="22" s="1"/>
  <c r="M43" i="22"/>
  <c r="N43" i="22" s="1"/>
  <c r="M44" i="22"/>
  <c r="N44" i="22" s="1"/>
  <c r="H80" i="22"/>
  <c r="H108" i="22"/>
  <c r="H139" i="22"/>
  <c r="L138" i="22"/>
  <c r="H16" i="22"/>
  <c r="L15" i="22"/>
  <c r="H46" i="22"/>
  <c r="C77" i="22"/>
  <c r="D77" i="22" s="1"/>
  <c r="C76" i="22"/>
  <c r="D76" i="22" s="1"/>
  <c r="C13" i="22"/>
  <c r="D13" i="22" s="1"/>
  <c r="M14" i="21"/>
  <c r="N14" i="21" s="1"/>
  <c r="C14" i="21" s="1"/>
  <c r="D14" i="21" s="1"/>
  <c r="M45" i="21"/>
  <c r="N45" i="21" s="1"/>
  <c r="M108" i="21"/>
  <c r="N108" i="21" s="1"/>
  <c r="C108" i="21" s="1"/>
  <c r="D108" i="21" s="1"/>
  <c r="M44" i="21"/>
  <c r="N44" i="21" s="1"/>
  <c r="C44" i="21" s="1"/>
  <c r="D44" i="21" s="1"/>
  <c r="M138" i="21"/>
  <c r="N138" i="21" s="1"/>
  <c r="H110" i="21"/>
  <c r="L109" i="21" s="1"/>
  <c r="H78" i="21"/>
  <c r="L77" i="21" s="1"/>
  <c r="L76" i="21"/>
  <c r="H16" i="21"/>
  <c r="L15" i="21" s="1"/>
  <c r="H141" i="21"/>
  <c r="L140" i="21"/>
  <c r="L139" i="21"/>
  <c r="H47" i="21"/>
  <c r="C43" i="21"/>
  <c r="D43" i="21" s="1"/>
  <c r="C107" i="21"/>
  <c r="D107" i="21" s="1"/>
  <c r="C106" i="21"/>
  <c r="D106" i="21" s="1"/>
  <c r="L11" i="1"/>
  <c r="L74" i="1"/>
  <c r="M74" i="1" s="1"/>
  <c r="L137" i="1"/>
  <c r="M137" i="1" s="1"/>
  <c r="C137" i="1" s="1"/>
  <c r="D137" i="1" s="1"/>
  <c r="L75" i="1"/>
  <c r="M75" i="1" s="1"/>
  <c r="L106" i="1"/>
  <c r="M106" i="1" s="1"/>
  <c r="C106" i="1" s="1"/>
  <c r="D106" i="1" s="1"/>
  <c r="C13" i="3"/>
  <c r="D13" i="3" s="1"/>
  <c r="M9" i="1"/>
  <c r="C9" i="1" s="1"/>
  <c r="D9" i="1" s="1"/>
  <c r="M10" i="1"/>
  <c r="N13" i="9"/>
  <c r="C13" i="9" s="1"/>
  <c r="D13" i="9" s="1"/>
  <c r="H77" i="9"/>
  <c r="L76" i="9" s="1"/>
  <c r="H15" i="9"/>
  <c r="H139" i="9"/>
  <c r="L138" i="9" s="1"/>
  <c r="C46" i="9"/>
  <c r="D46" i="9" s="1"/>
  <c r="C45" i="9"/>
  <c r="D45" i="9" s="1"/>
  <c r="H111" i="9"/>
  <c r="H49" i="9"/>
  <c r="L48" i="9" s="1"/>
  <c r="N44" i="8"/>
  <c r="N43" i="8"/>
  <c r="N75" i="8"/>
  <c r="H140" i="8"/>
  <c r="L139" i="8" s="1"/>
  <c r="H15" i="8"/>
  <c r="C137" i="8"/>
  <c r="D137" i="8" s="1"/>
  <c r="C136" i="8"/>
  <c r="D136" i="8" s="1"/>
  <c r="H108" i="8"/>
  <c r="L107" i="8" s="1"/>
  <c r="L138" i="8"/>
  <c r="H77" i="8"/>
  <c r="L76" i="8" s="1"/>
  <c r="H46" i="8"/>
  <c r="L45" i="8" s="1"/>
  <c r="H46" i="4"/>
  <c r="L45" i="4"/>
  <c r="H140" i="4"/>
  <c r="L139" i="4" s="1"/>
  <c r="H15" i="4"/>
  <c r="L14" i="4" s="1"/>
  <c r="H111" i="4"/>
  <c r="L110" i="4"/>
  <c r="H79" i="4"/>
  <c r="L78" i="4" s="1"/>
  <c r="H79" i="3"/>
  <c r="L78" i="3" s="1"/>
  <c r="L77" i="3"/>
  <c r="H108" i="3"/>
  <c r="L107" i="3" s="1"/>
  <c r="H49" i="3"/>
  <c r="L48" i="3" s="1"/>
  <c r="H16" i="3"/>
  <c r="L106" i="3"/>
  <c r="H140" i="3"/>
  <c r="L139" i="3"/>
  <c r="L138" i="3"/>
  <c r="C137" i="3"/>
  <c r="D137" i="3" s="1"/>
  <c r="C136" i="3"/>
  <c r="D136" i="3" s="1"/>
  <c r="L47" i="3"/>
  <c r="M105" i="2"/>
  <c r="M77" i="2"/>
  <c r="C77" i="2" s="1"/>
  <c r="D77" i="2" s="1"/>
  <c r="M13" i="2"/>
  <c r="C13" i="2" s="1"/>
  <c r="D13" i="2" s="1"/>
  <c r="M137" i="2"/>
  <c r="C137" i="2" s="1"/>
  <c r="D137" i="2" s="1"/>
  <c r="H46" i="2"/>
  <c r="K45" i="2" s="1"/>
  <c r="H15" i="2"/>
  <c r="K14" i="2" s="1"/>
  <c r="H108" i="2"/>
  <c r="K107" i="2"/>
  <c r="H79" i="2"/>
  <c r="C76" i="2"/>
  <c r="D76" i="2" s="1"/>
  <c r="C75" i="2"/>
  <c r="D75" i="2" s="1"/>
  <c r="H139" i="2"/>
  <c r="C136" i="2"/>
  <c r="D136" i="2" s="1"/>
  <c r="K44" i="2"/>
  <c r="K106" i="2"/>
  <c r="C43" i="2"/>
  <c r="D43" i="2" s="1"/>
  <c r="H139" i="1"/>
  <c r="H108" i="1"/>
  <c r="K107" i="1" s="1"/>
  <c r="H77" i="1"/>
  <c r="H47" i="1"/>
  <c r="K46" i="1"/>
  <c r="K45" i="1"/>
  <c r="H13" i="1"/>
  <c r="K12" i="1" s="1"/>
  <c r="M44" i="33" a="1"/>
  <c r="L46" i="1" a="1"/>
  <c r="M15" i="21" a="1"/>
  <c r="M76" i="8" a="1"/>
  <c r="M107" i="27" a="1"/>
  <c r="M44" i="27" a="1"/>
  <c r="M13" i="27" a="1"/>
  <c r="M48" i="3" a="1"/>
  <c r="M75" i="23" a="1"/>
  <c r="M45" i="32" a="1"/>
  <c r="M76" i="30" a="1"/>
  <c r="M108" i="26" a="1"/>
  <c r="M45" i="25" a="1"/>
  <c r="M44" i="30" a="1"/>
  <c r="M107" i="32" a="1"/>
  <c r="L106" i="2" a="1"/>
  <c r="M108" i="23" a="1"/>
  <c r="M14" i="27" a="1"/>
  <c r="M44" i="24" a="1"/>
  <c r="M139" i="21" a="1"/>
  <c r="L12" i="1" a="1"/>
  <c r="M13" i="28" a="1"/>
  <c r="M45" i="31" a="1"/>
  <c r="M138" i="9" a="1"/>
  <c r="L107" i="1" a="1"/>
  <c r="M45" i="29" a="1"/>
  <c r="M13" i="34" a="1"/>
  <c r="M141" i="33" a="1"/>
  <c r="M45" i="27" a="1"/>
  <c r="M78" i="33" a="1"/>
  <c r="M77" i="30" a="1"/>
  <c r="M45" i="24" a="1"/>
  <c r="M109" i="21" a="1"/>
  <c r="M109" i="33" a="1"/>
  <c r="M48" i="9" a="1"/>
  <c r="M76" i="23" a="1"/>
  <c r="M76" i="21" a="1"/>
  <c r="M139" i="8" a="1"/>
  <c r="M106" i="3" a="1"/>
  <c r="M140" i="27" a="1"/>
  <c r="M45" i="30" a="1"/>
  <c r="M16" i="26" a="1"/>
  <c r="M108" i="34" a="1"/>
  <c r="M139" i="23" a="1"/>
  <c r="M78" i="3" a="1"/>
  <c r="M108" i="30" a="1"/>
  <c r="M107" i="23" a="1"/>
  <c r="M110" i="4" a="1"/>
  <c r="M13" i="33" a="1"/>
  <c r="M46" i="34" a="1"/>
  <c r="M139" i="4" a="1"/>
  <c r="M138" i="22" a="1"/>
  <c r="M45" i="8" a="1"/>
  <c r="M78" i="4" a="1"/>
  <c r="M77" i="28" a="1"/>
  <c r="M107" i="25" a="1"/>
  <c r="M14" i="4" a="1"/>
  <c r="L45" i="2" a="1"/>
  <c r="M77" i="21" a="1"/>
  <c r="M15" i="23" a="1"/>
  <c r="L14" i="2" a="1"/>
  <c r="M140" i="21" a="1"/>
  <c r="M77" i="34" a="1"/>
  <c r="M109" i="28" a="1"/>
  <c r="M109" i="34" a="1"/>
  <c r="M47" i="3" a="1"/>
  <c r="M15" i="24" a="1"/>
  <c r="M141" i="31" a="1"/>
  <c r="M141" i="30" a="1"/>
  <c r="M18" i="30" a="1"/>
  <c r="L107" i="2" a="1"/>
  <c r="M142" i="28" a="1"/>
  <c r="M77" i="3" a="1"/>
  <c r="M139" i="32" a="1"/>
  <c r="M15" i="32" a="1"/>
  <c r="M44" i="23" a="1"/>
  <c r="M109" i="26" a="1"/>
  <c r="M45" i="4" a="1"/>
  <c r="M109" i="31" a="1"/>
  <c r="L45" i="1" a="1"/>
  <c r="M14" i="33" a="1"/>
  <c r="M108" i="24" a="1"/>
  <c r="M138" i="3" a="1"/>
  <c r="M108" i="32" a="1"/>
  <c r="M14" i="34" a="1"/>
  <c r="M138" i="8" a="1"/>
  <c r="M107" i="3" a="1"/>
  <c r="M76" i="27" a="1"/>
  <c r="M14" i="31" a="1"/>
  <c r="M107" i="8" a="1"/>
  <c r="M76" i="9" a="1"/>
  <c r="M15" i="25" a="1"/>
  <c r="M107" i="24" a="1"/>
  <c r="M44" i="25" a="1"/>
  <c r="M45" i="33" a="1"/>
  <c r="M14" i="28" a="1"/>
  <c r="M108" i="31" a="1"/>
  <c r="M15" i="22" a="1"/>
  <c r="M141" i="25" a="1"/>
  <c r="M142" i="24" a="1"/>
  <c r="M139" i="3" a="1"/>
  <c r="M140" i="29" a="1"/>
  <c r="M45" i="23" a="1"/>
  <c r="L44" i="2" a="1"/>
  <c r="M139" i="29" a="1"/>
  <c r="M45" i="8" l="1"/>
  <c r="N45" i="8" s="1"/>
  <c r="M139" i="8"/>
  <c r="M76" i="8"/>
  <c r="M107" i="8"/>
  <c r="M138" i="8"/>
  <c r="N138" i="8" s="1"/>
  <c r="M48" i="9"/>
  <c r="M138" i="9"/>
  <c r="M76" i="9"/>
  <c r="N76" i="9" s="1"/>
  <c r="C76" i="9" s="1"/>
  <c r="D76" i="9" s="1"/>
  <c r="M78" i="4"/>
  <c r="N78" i="4" s="1"/>
  <c r="C78" i="4" s="1"/>
  <c r="D78" i="4" s="1"/>
  <c r="M110" i="4"/>
  <c r="N110" i="4" s="1"/>
  <c r="C110" i="4" s="1"/>
  <c r="D110" i="4" s="1"/>
  <c r="M14" i="4"/>
  <c r="N14" i="4" s="1"/>
  <c r="C14" i="4" s="1"/>
  <c r="D14" i="4" s="1"/>
  <c r="M139" i="4"/>
  <c r="N139" i="4" s="1"/>
  <c r="C139" i="4" s="1"/>
  <c r="D139" i="4" s="1"/>
  <c r="M45" i="4"/>
  <c r="N45" i="4" s="1"/>
  <c r="M107" i="3"/>
  <c r="N107" i="3" s="1"/>
  <c r="M48" i="3"/>
  <c r="N48" i="3" s="1"/>
  <c r="M78" i="3"/>
  <c r="N78" i="3" s="1"/>
  <c r="M106" i="3"/>
  <c r="N106" i="3" s="1"/>
  <c r="M77" i="3"/>
  <c r="N77" i="3" s="1"/>
  <c r="M47" i="3"/>
  <c r="N47" i="3" s="1"/>
  <c r="M138" i="3"/>
  <c r="N138" i="3" s="1"/>
  <c r="M139" i="3"/>
  <c r="L14" i="2"/>
  <c r="L45" i="2"/>
  <c r="M45" i="2" s="1"/>
  <c r="L107" i="2"/>
  <c r="M107" i="2" s="1"/>
  <c r="L106" i="2"/>
  <c r="M106" i="2" s="1"/>
  <c r="L44" i="2"/>
  <c r="M44" i="2" s="1"/>
  <c r="M108" i="34"/>
  <c r="N108" i="34" s="1"/>
  <c r="M14" i="34"/>
  <c r="N14" i="34" s="1"/>
  <c r="M46" i="34"/>
  <c r="N46" i="34" s="1"/>
  <c r="M77" i="34"/>
  <c r="N77" i="34" s="1"/>
  <c r="C77" i="34" s="1"/>
  <c r="D77" i="34" s="1"/>
  <c r="M13" i="34"/>
  <c r="N13" i="34" s="1"/>
  <c r="M109" i="34"/>
  <c r="N109" i="34" s="1"/>
  <c r="H144" i="34"/>
  <c r="L143" i="34"/>
  <c r="L142" i="34"/>
  <c r="H111" i="34"/>
  <c r="L110" i="34" s="1"/>
  <c r="C108" i="34"/>
  <c r="D108" i="34" s="1"/>
  <c r="C107" i="34"/>
  <c r="D107" i="34" s="1"/>
  <c r="C46" i="34"/>
  <c r="D46" i="34" s="1"/>
  <c r="C141" i="34"/>
  <c r="D141" i="34" s="1"/>
  <c r="H79" i="34"/>
  <c r="L78" i="34"/>
  <c r="H16" i="34"/>
  <c r="L15" i="34"/>
  <c r="H48" i="34"/>
  <c r="L47" i="34" s="1"/>
  <c r="C45" i="34"/>
  <c r="D45" i="34" s="1"/>
  <c r="C44" i="34"/>
  <c r="D44" i="34" s="1"/>
  <c r="M78" i="33"/>
  <c r="N78" i="33" s="1"/>
  <c r="C78" i="33" s="1"/>
  <c r="D78" i="33" s="1"/>
  <c r="M44" i="33"/>
  <c r="N44" i="33" s="1"/>
  <c r="M45" i="33"/>
  <c r="N45" i="33" s="1"/>
  <c r="M13" i="33"/>
  <c r="N13" i="33" s="1"/>
  <c r="M14" i="33"/>
  <c r="N14" i="33" s="1"/>
  <c r="M109" i="33"/>
  <c r="N109" i="33" s="1"/>
  <c r="M141" i="33"/>
  <c r="N141" i="33" s="1"/>
  <c r="H80" i="33"/>
  <c r="H47" i="33"/>
  <c r="L46" i="33" s="1"/>
  <c r="H16" i="33"/>
  <c r="L15" i="33"/>
  <c r="H111" i="33"/>
  <c r="H143" i="33"/>
  <c r="C77" i="33"/>
  <c r="D77" i="33" s="1"/>
  <c r="C76" i="33"/>
  <c r="D76" i="33" s="1"/>
  <c r="C108" i="33"/>
  <c r="D108" i="33" s="1"/>
  <c r="C107" i="33"/>
  <c r="D107" i="33" s="1"/>
  <c r="C140" i="33"/>
  <c r="D140" i="33" s="1"/>
  <c r="C139" i="33"/>
  <c r="D139" i="33" s="1"/>
  <c r="M45" i="32"/>
  <c r="N45" i="32" s="1"/>
  <c r="C45" i="32" s="1"/>
  <c r="D45" i="32" s="1"/>
  <c r="M15" i="32"/>
  <c r="N15" i="32" s="1"/>
  <c r="C15" i="32" s="1"/>
  <c r="D15" i="32" s="1"/>
  <c r="M139" i="32"/>
  <c r="N139" i="32" s="1"/>
  <c r="M107" i="32"/>
  <c r="N107" i="32" s="1"/>
  <c r="M108" i="32"/>
  <c r="N108" i="32" s="1"/>
  <c r="H78" i="32"/>
  <c r="L77" i="32"/>
  <c r="L76" i="32"/>
  <c r="H47" i="32"/>
  <c r="L46" i="32" s="1"/>
  <c r="H17" i="32"/>
  <c r="L16" i="32"/>
  <c r="H141" i="32"/>
  <c r="L140" i="32"/>
  <c r="H110" i="32"/>
  <c r="L109" i="32"/>
  <c r="C14" i="32"/>
  <c r="D14" i="32" s="1"/>
  <c r="C13" i="32"/>
  <c r="D13" i="32" s="1"/>
  <c r="M45" i="31"/>
  <c r="N45" i="31" s="1"/>
  <c r="C45" i="31" s="1"/>
  <c r="D45" i="31" s="1"/>
  <c r="M14" i="31"/>
  <c r="N14" i="31" s="1"/>
  <c r="M109" i="31"/>
  <c r="N109" i="31" s="1"/>
  <c r="M141" i="31"/>
  <c r="N141" i="31" s="1"/>
  <c r="M108" i="31"/>
  <c r="N108" i="31" s="1"/>
  <c r="H79" i="31"/>
  <c r="L78" i="31" s="1"/>
  <c r="L77" i="31"/>
  <c r="C140" i="31"/>
  <c r="D140" i="31" s="1"/>
  <c r="C139" i="31"/>
  <c r="D139" i="31" s="1"/>
  <c r="H16" i="31"/>
  <c r="L15" i="31"/>
  <c r="H47" i="31"/>
  <c r="L46" i="31"/>
  <c r="H143" i="31"/>
  <c r="H111" i="31"/>
  <c r="C76" i="31"/>
  <c r="D76" i="31" s="1"/>
  <c r="M18" i="30"/>
  <c r="N18" i="30" s="1"/>
  <c r="C18" i="30" s="1"/>
  <c r="D18" i="30" s="1"/>
  <c r="M76" i="30"/>
  <c r="N76" i="30" s="1"/>
  <c r="M77" i="30"/>
  <c r="N77" i="30" s="1"/>
  <c r="M44" i="30"/>
  <c r="N44" i="30" s="1"/>
  <c r="M45" i="30"/>
  <c r="N45" i="30" s="1"/>
  <c r="M108" i="30"/>
  <c r="N108" i="30" s="1"/>
  <c r="C108" i="30" s="1"/>
  <c r="D108" i="30" s="1"/>
  <c r="M141" i="30"/>
  <c r="N141" i="30" s="1"/>
  <c r="H79" i="30"/>
  <c r="L78" i="30"/>
  <c r="H144" i="30"/>
  <c r="L143" i="30"/>
  <c r="H110" i="30"/>
  <c r="L109" i="30"/>
  <c r="L142" i="30"/>
  <c r="H47" i="30"/>
  <c r="L46" i="30"/>
  <c r="H20" i="30"/>
  <c r="L19" i="30"/>
  <c r="M45" i="29"/>
  <c r="N45" i="29" s="1"/>
  <c r="C45" i="29" s="1"/>
  <c r="D45" i="29" s="1"/>
  <c r="M139" i="29"/>
  <c r="N139" i="29" s="1"/>
  <c r="M140" i="29"/>
  <c r="N140" i="29" s="1"/>
  <c r="H47" i="29"/>
  <c r="H20" i="29"/>
  <c r="L19" i="29"/>
  <c r="L18" i="29"/>
  <c r="H78" i="29"/>
  <c r="L77" i="29"/>
  <c r="L76" i="29"/>
  <c r="H110" i="29"/>
  <c r="L109" i="29" s="1"/>
  <c r="L108" i="29"/>
  <c r="H142" i="29"/>
  <c r="L141" i="29" s="1"/>
  <c r="C107" i="29"/>
  <c r="D107" i="29" s="1"/>
  <c r="C106" i="29"/>
  <c r="D106" i="29" s="1"/>
  <c r="C75" i="29"/>
  <c r="D75" i="29" s="1"/>
  <c r="M142" i="28"/>
  <c r="N142" i="28" s="1"/>
  <c r="M77" i="28"/>
  <c r="N77" i="28" s="1"/>
  <c r="C77" i="28" s="1"/>
  <c r="D77" i="28" s="1"/>
  <c r="M13" i="28"/>
  <c r="N13" i="28" s="1"/>
  <c r="M109" i="28"/>
  <c r="N109" i="28" s="1"/>
  <c r="M14" i="28"/>
  <c r="N14" i="28" s="1"/>
  <c r="H47" i="28"/>
  <c r="L46" i="28"/>
  <c r="L45" i="28"/>
  <c r="C108" i="28"/>
  <c r="D108" i="28" s="1"/>
  <c r="C107" i="28"/>
  <c r="D107" i="28" s="1"/>
  <c r="H79" i="28"/>
  <c r="L78" i="28"/>
  <c r="H111" i="28"/>
  <c r="H144" i="28"/>
  <c r="L143" i="28"/>
  <c r="H16" i="28"/>
  <c r="L15" i="28"/>
  <c r="C141" i="28"/>
  <c r="D141" i="28" s="1"/>
  <c r="C140" i="28"/>
  <c r="D140" i="28" s="1"/>
  <c r="C76" i="28"/>
  <c r="D76" i="28" s="1"/>
  <c r="M107" i="27"/>
  <c r="N107" i="27" s="1"/>
  <c r="C107" i="27" s="1"/>
  <c r="D107" i="27" s="1"/>
  <c r="M76" i="27"/>
  <c r="N76" i="27" s="1"/>
  <c r="C76" i="27" s="1"/>
  <c r="D76" i="27" s="1"/>
  <c r="M13" i="27"/>
  <c r="N13" i="27" s="1"/>
  <c r="M14" i="27"/>
  <c r="N14" i="27" s="1"/>
  <c r="M44" i="27"/>
  <c r="N44" i="27" s="1"/>
  <c r="M45" i="27"/>
  <c r="N45" i="27" s="1"/>
  <c r="M140" i="27"/>
  <c r="N140" i="27" s="1"/>
  <c r="C140" i="27" s="1"/>
  <c r="D140" i="27" s="1"/>
  <c r="H47" i="27"/>
  <c r="L46" i="27"/>
  <c r="H109" i="27"/>
  <c r="L108" i="27"/>
  <c r="H16" i="27"/>
  <c r="L15" i="27"/>
  <c r="H78" i="27"/>
  <c r="L77" i="27"/>
  <c r="H142" i="27"/>
  <c r="L141" i="27"/>
  <c r="M108" i="26"/>
  <c r="N108" i="26" s="1"/>
  <c r="C108" i="26" s="1"/>
  <c r="D108" i="26" s="1"/>
  <c r="M109" i="26"/>
  <c r="N109" i="26" s="1"/>
  <c r="M16" i="26"/>
  <c r="N16" i="26" s="1"/>
  <c r="C16" i="26" s="1"/>
  <c r="D16" i="26" s="1"/>
  <c r="H47" i="26"/>
  <c r="H111" i="26"/>
  <c r="H140" i="26"/>
  <c r="L138" i="26"/>
  <c r="H78" i="26"/>
  <c r="L77" i="26"/>
  <c r="L76" i="26"/>
  <c r="H18" i="26"/>
  <c r="C15" i="26"/>
  <c r="D15" i="26" s="1"/>
  <c r="L45" i="26"/>
  <c r="C107" i="26"/>
  <c r="D107" i="26" s="1"/>
  <c r="M141" i="25"/>
  <c r="N141" i="25" s="1"/>
  <c r="C141" i="25" s="1"/>
  <c r="D141" i="25" s="1"/>
  <c r="M107" i="25"/>
  <c r="N107" i="25" s="1"/>
  <c r="M44" i="25"/>
  <c r="N44" i="25" s="1"/>
  <c r="M45" i="25"/>
  <c r="N45" i="25" s="1"/>
  <c r="M15" i="25"/>
  <c r="N15" i="25" s="1"/>
  <c r="C15" i="25" s="1"/>
  <c r="D15" i="25" s="1"/>
  <c r="H143" i="25"/>
  <c r="H81" i="25"/>
  <c r="L80" i="25"/>
  <c r="L79" i="25"/>
  <c r="H110" i="25"/>
  <c r="L109" i="25"/>
  <c r="L108" i="25"/>
  <c r="H47" i="25"/>
  <c r="L46" i="25" s="1"/>
  <c r="H17" i="25"/>
  <c r="L16" i="25"/>
  <c r="C140" i="25"/>
  <c r="D140" i="25" s="1"/>
  <c r="C139" i="25"/>
  <c r="D139" i="25" s="1"/>
  <c r="C78" i="25"/>
  <c r="D78" i="25" s="1"/>
  <c r="C14" i="25"/>
  <c r="D14" i="25" s="1"/>
  <c r="C13" i="25"/>
  <c r="D13" i="25" s="1"/>
  <c r="M15" i="24"/>
  <c r="N15" i="24" s="1"/>
  <c r="C15" i="24" s="1"/>
  <c r="D15" i="24" s="1"/>
  <c r="M107" i="24"/>
  <c r="N107" i="24" s="1"/>
  <c r="M108" i="24"/>
  <c r="N108" i="24" s="1"/>
  <c r="M142" i="24"/>
  <c r="N142" i="24" s="1"/>
  <c r="M44" i="24"/>
  <c r="N44" i="24" s="1"/>
  <c r="M45" i="24"/>
  <c r="N45" i="24" s="1"/>
  <c r="H78" i="24"/>
  <c r="L77" i="24"/>
  <c r="L76" i="24"/>
  <c r="H17" i="24"/>
  <c r="L16" i="24"/>
  <c r="H110" i="24"/>
  <c r="H144" i="24"/>
  <c r="L143" i="24"/>
  <c r="H47" i="24"/>
  <c r="C14" i="24"/>
  <c r="D14" i="24" s="1"/>
  <c r="C13" i="24"/>
  <c r="D13" i="24" s="1"/>
  <c r="M139" i="23"/>
  <c r="N139" i="23" s="1"/>
  <c r="C139" i="23" s="1"/>
  <c r="D139" i="23" s="1"/>
  <c r="M76" i="23"/>
  <c r="N76" i="23" s="1"/>
  <c r="M44" i="23"/>
  <c r="N44" i="23" s="1"/>
  <c r="M108" i="23"/>
  <c r="N108" i="23" s="1"/>
  <c r="M75" i="23"/>
  <c r="N75" i="23" s="1"/>
  <c r="M107" i="23"/>
  <c r="N107" i="23" s="1"/>
  <c r="C107" i="23" s="1"/>
  <c r="D107" i="23" s="1"/>
  <c r="M15" i="23"/>
  <c r="N15" i="23" s="1"/>
  <c r="C15" i="23" s="1"/>
  <c r="D15" i="23" s="1"/>
  <c r="M45" i="23"/>
  <c r="N45" i="23" s="1"/>
  <c r="H17" i="23"/>
  <c r="L16" i="23"/>
  <c r="H110" i="23"/>
  <c r="L109" i="23"/>
  <c r="C14" i="23"/>
  <c r="D14" i="23" s="1"/>
  <c r="C13" i="23"/>
  <c r="D13" i="23" s="1"/>
  <c r="H141" i="23"/>
  <c r="L140" i="23" s="1"/>
  <c r="H78" i="23"/>
  <c r="L77" i="23"/>
  <c r="H47" i="23"/>
  <c r="L46" i="23"/>
  <c r="C106" i="23"/>
  <c r="D106" i="23" s="1"/>
  <c r="M15" i="22"/>
  <c r="N15" i="22" s="1"/>
  <c r="M138" i="22"/>
  <c r="N138" i="22" s="1"/>
  <c r="C138" i="22" s="1"/>
  <c r="D138" i="22" s="1"/>
  <c r="H47" i="22"/>
  <c r="L46" i="22"/>
  <c r="L45" i="22"/>
  <c r="H17" i="22"/>
  <c r="H140" i="22"/>
  <c r="H109" i="22"/>
  <c r="L108" i="22" s="1"/>
  <c r="L107" i="22"/>
  <c r="H81" i="22"/>
  <c r="L80" i="22"/>
  <c r="L79" i="22"/>
  <c r="C44" i="22"/>
  <c r="D44" i="22" s="1"/>
  <c r="C43" i="22"/>
  <c r="D43" i="22" s="1"/>
  <c r="C14" i="22"/>
  <c r="D14" i="22" s="1"/>
  <c r="M109" i="21"/>
  <c r="N109" i="21" s="1"/>
  <c r="C109" i="21" s="1"/>
  <c r="D109" i="21" s="1"/>
  <c r="M15" i="21"/>
  <c r="N15" i="21" s="1"/>
  <c r="C15" i="21" s="1"/>
  <c r="D15" i="21" s="1"/>
  <c r="M139" i="21"/>
  <c r="N139" i="21" s="1"/>
  <c r="C139" i="21" s="1"/>
  <c r="D139" i="21" s="1"/>
  <c r="M140" i="21"/>
  <c r="N140" i="21" s="1"/>
  <c r="M77" i="21"/>
  <c r="N77" i="21" s="1"/>
  <c r="M76" i="21"/>
  <c r="N76" i="21" s="1"/>
  <c r="H48" i="21"/>
  <c r="L46" i="21"/>
  <c r="H142" i="21"/>
  <c r="L141" i="21" s="1"/>
  <c r="H17" i="21"/>
  <c r="L16" i="21"/>
  <c r="H79" i="21"/>
  <c r="L78" i="21"/>
  <c r="C138" i="21"/>
  <c r="D138" i="21" s="1"/>
  <c r="C45" i="21"/>
  <c r="D45" i="21" s="1"/>
  <c r="H111" i="21"/>
  <c r="L110" i="21" s="1"/>
  <c r="N48" i="9"/>
  <c r="C48" i="9" s="1"/>
  <c r="D48" i="9" s="1"/>
  <c r="N138" i="9"/>
  <c r="C138" i="9" s="1"/>
  <c r="D138" i="9" s="1"/>
  <c r="L12" i="1"/>
  <c r="L46" i="1"/>
  <c r="M46" i="1" s="1"/>
  <c r="L45" i="1"/>
  <c r="M45" i="1" s="1"/>
  <c r="L107" i="1"/>
  <c r="M107" i="1" s="1"/>
  <c r="C107" i="1" s="1"/>
  <c r="D107" i="1" s="1"/>
  <c r="D14" i="3"/>
  <c r="C10" i="1"/>
  <c r="D10" i="1" s="1"/>
  <c r="M11" i="1"/>
  <c r="C11" i="1" s="1"/>
  <c r="D11" i="1" s="1"/>
  <c r="H16" i="9"/>
  <c r="L15" i="9"/>
  <c r="L14" i="9"/>
  <c r="H112" i="9"/>
  <c r="H140" i="9"/>
  <c r="L139" i="9"/>
  <c r="H50" i="9"/>
  <c r="C75" i="9"/>
  <c r="D75" i="9" s="1"/>
  <c r="C74" i="9"/>
  <c r="D74" i="9" s="1"/>
  <c r="L110" i="9"/>
  <c r="C109" i="9"/>
  <c r="D109" i="9" s="1"/>
  <c r="C108" i="9"/>
  <c r="D108" i="9" s="1"/>
  <c r="H78" i="9"/>
  <c r="L77" i="9"/>
  <c r="N107" i="8"/>
  <c r="C107" i="8" s="1"/>
  <c r="D107" i="8" s="1"/>
  <c r="N76" i="8"/>
  <c r="C76" i="8" s="1"/>
  <c r="D76" i="8" s="1"/>
  <c r="N139" i="8"/>
  <c r="H16" i="8"/>
  <c r="L15" i="8"/>
  <c r="L14" i="8"/>
  <c r="H141" i="8"/>
  <c r="L140" i="8" s="1"/>
  <c r="C75" i="8"/>
  <c r="D75" i="8" s="1"/>
  <c r="C74" i="8"/>
  <c r="D74" i="8" s="1"/>
  <c r="H47" i="8"/>
  <c r="L46" i="8" s="1"/>
  <c r="C13" i="8"/>
  <c r="D13" i="8" s="1"/>
  <c r="H109" i="8"/>
  <c r="L108" i="8" s="1"/>
  <c r="C44" i="8"/>
  <c r="D44" i="8" s="1"/>
  <c r="C43" i="8"/>
  <c r="D43" i="8" s="1"/>
  <c r="H78" i="8"/>
  <c r="L77" i="8" s="1"/>
  <c r="H16" i="4"/>
  <c r="L15" i="4"/>
  <c r="H47" i="4"/>
  <c r="L46" i="4" s="1"/>
  <c r="H112" i="4"/>
  <c r="L111" i="4" s="1"/>
  <c r="H80" i="4"/>
  <c r="L79" i="4"/>
  <c r="H141" i="4"/>
  <c r="L140" i="4"/>
  <c r="C13" i="4"/>
  <c r="D13" i="4" s="1"/>
  <c r="N139" i="3"/>
  <c r="H17" i="3"/>
  <c r="H141" i="3"/>
  <c r="L15" i="3"/>
  <c r="H50" i="3"/>
  <c r="H109" i="3"/>
  <c r="H80" i="3"/>
  <c r="L79" i="3" s="1"/>
  <c r="M14" i="2"/>
  <c r="C14" i="2" s="1"/>
  <c r="D14" i="2" s="1"/>
  <c r="H80" i="2"/>
  <c r="K79" i="2"/>
  <c r="H109" i="2"/>
  <c r="H47" i="2"/>
  <c r="K46" i="2" s="1"/>
  <c r="K78" i="2"/>
  <c r="H16" i="2"/>
  <c r="K15" i="2"/>
  <c r="H140" i="2"/>
  <c r="K139" i="2" s="1"/>
  <c r="K138" i="2"/>
  <c r="C105" i="2"/>
  <c r="D105" i="2" s="1"/>
  <c r="H140" i="1"/>
  <c r="K138" i="1"/>
  <c r="H109" i="1"/>
  <c r="K108" i="1" s="1"/>
  <c r="H78" i="1"/>
  <c r="K77" i="1" s="1"/>
  <c r="K76" i="1"/>
  <c r="C75" i="1"/>
  <c r="D75" i="1" s="1"/>
  <c r="C74" i="1"/>
  <c r="D74" i="1" s="1"/>
  <c r="H48" i="1"/>
  <c r="H14" i="1"/>
  <c r="K13" i="1" s="1"/>
  <c r="M15" i="34" a="1"/>
  <c r="M109" i="23" a="1"/>
  <c r="M76" i="32" a="1"/>
  <c r="L79" i="2" a="1"/>
  <c r="L139" i="2" a="1"/>
  <c r="M138" i="26" a="1"/>
  <c r="M143" i="24" a="1"/>
  <c r="M140" i="4" a="1"/>
  <c r="M15" i="8" a="1"/>
  <c r="M16" i="25" a="1"/>
  <c r="L13" i="1" a="1"/>
  <c r="M15" i="33" a="1"/>
  <c r="L77" i="1" a="1"/>
  <c r="L15" i="2" a="1"/>
  <c r="M80" i="22" a="1"/>
  <c r="M79" i="4" a="1"/>
  <c r="M77" i="29" a="1"/>
  <c r="M110" i="21" a="1"/>
  <c r="M46" i="33" a="1"/>
  <c r="M108" i="25" a="1"/>
  <c r="M78" i="21" a="1"/>
  <c r="M111" i="4" a="1"/>
  <c r="M78" i="31" a="1"/>
  <c r="M19" i="29" a="1"/>
  <c r="M77" i="32" a="1"/>
  <c r="M15" i="31" a="1"/>
  <c r="M109" i="30" a="1"/>
  <c r="M46" i="23" a="1"/>
  <c r="M109" i="32" a="1"/>
  <c r="L46" i="2" a="1"/>
  <c r="M77" i="26" a="1"/>
  <c r="M19" i="30" a="1"/>
  <c r="M15" i="27" a="1"/>
  <c r="M46" i="32" a="1"/>
  <c r="M46" i="31" a="1"/>
  <c r="M46" i="4" a="1"/>
  <c r="M76" i="26" a="1"/>
  <c r="M46" i="28" a="1"/>
  <c r="M77" i="8" a="1"/>
  <c r="M77" i="23" a="1"/>
  <c r="M18" i="29" a="1"/>
  <c r="L78" i="2" a="1"/>
  <c r="M142" i="30" a="1"/>
  <c r="M45" i="26" a="1"/>
  <c r="M77" i="9" a="1"/>
  <c r="M142" i="34" a="1"/>
  <c r="M15" i="9" a="1"/>
  <c r="M80" i="25" a="1"/>
  <c r="M78" i="28" a="1"/>
  <c r="M15" i="28" a="1"/>
  <c r="M79" i="3" a="1"/>
  <c r="M110" i="9" a="1"/>
  <c r="M108" i="8" a="1"/>
  <c r="M78" i="34" a="1"/>
  <c r="M47" i="34" a="1"/>
  <c r="L76" i="1" a="1"/>
  <c r="M79" i="22" a="1"/>
  <c r="M16" i="24" a="1"/>
  <c r="M107" i="22" a="1"/>
  <c r="M108" i="29" a="1"/>
  <c r="M143" i="28" a="1"/>
  <c r="M16" i="21" a="1"/>
  <c r="M108" i="27" a="1"/>
  <c r="L138" i="1" a="1"/>
  <c r="M15" i="3" a="1"/>
  <c r="M16" i="32" a="1"/>
  <c r="M141" i="29" a="1"/>
  <c r="M79" i="25" a="1"/>
  <c r="M110" i="34" a="1"/>
  <c r="M45" i="22" a="1"/>
  <c r="M141" i="27" a="1"/>
  <c r="M76" i="24" a="1"/>
  <c r="M140" i="23" a="1"/>
  <c r="L108" i="1" a="1"/>
  <c r="M14" i="9" a="1"/>
  <c r="M77" i="31" a="1"/>
  <c r="M109" i="29" a="1"/>
  <c r="M77" i="24" a="1"/>
  <c r="M141" i="21" a="1"/>
  <c r="M108" i="22" a="1"/>
  <c r="M46" i="30" a="1"/>
  <c r="M139" i="9" a="1"/>
  <c r="M14" i="8" a="1"/>
  <c r="M78" i="30" a="1"/>
  <c r="M46" i="8" a="1"/>
  <c r="M77" i="27" a="1"/>
  <c r="M46" i="22" a="1"/>
  <c r="M143" i="34" a="1"/>
  <c r="M46" i="25" a="1"/>
  <c r="M76" i="29" a="1"/>
  <c r="M16" i="23" a="1"/>
  <c r="M140" i="32" a="1"/>
  <c r="M143" i="30" a="1"/>
  <c r="M45" i="28" a="1"/>
  <c r="M46" i="27" a="1"/>
  <c r="M109" i="25" a="1"/>
  <c r="M15" i="4" a="1"/>
  <c r="M46" i="21" a="1"/>
  <c r="L138" i="2" a="1"/>
  <c r="M140" i="8" a="1"/>
  <c r="M77" i="8" l="1"/>
  <c r="M108" i="8"/>
  <c r="M140" i="8"/>
  <c r="M46" i="8"/>
  <c r="N46" i="8" s="1"/>
  <c r="C46" i="8" s="1"/>
  <c r="D46" i="8" s="1"/>
  <c r="M14" i="8"/>
  <c r="M15" i="8"/>
  <c r="N15" i="8" s="1"/>
  <c r="M77" i="9"/>
  <c r="N77" i="9" s="1"/>
  <c r="C77" i="9" s="1"/>
  <c r="D77" i="9" s="1"/>
  <c r="M14" i="9"/>
  <c r="N14" i="9" s="1"/>
  <c r="M110" i="9"/>
  <c r="M15" i="9"/>
  <c r="N15" i="9" s="1"/>
  <c r="M139" i="9"/>
  <c r="M79" i="4"/>
  <c r="M15" i="4"/>
  <c r="M46" i="4"/>
  <c r="M140" i="4"/>
  <c r="M111" i="4"/>
  <c r="N111" i="4" s="1"/>
  <c r="C111" i="4" s="1"/>
  <c r="D111" i="4" s="1"/>
  <c r="M79" i="3"/>
  <c r="N79" i="3" s="1"/>
  <c r="C79" i="3" s="1"/>
  <c r="D79" i="3" s="1"/>
  <c r="M15" i="3"/>
  <c r="N15" i="3" s="1"/>
  <c r="L139" i="2"/>
  <c r="M139" i="2" s="1"/>
  <c r="L78" i="2"/>
  <c r="M78" i="2" s="1"/>
  <c r="L15" i="2"/>
  <c r="L46" i="2"/>
  <c r="L79" i="2"/>
  <c r="L138" i="2"/>
  <c r="M110" i="34"/>
  <c r="N110" i="34" s="1"/>
  <c r="C110" i="34" s="1"/>
  <c r="D110" i="34" s="1"/>
  <c r="M15" i="34"/>
  <c r="N15" i="34" s="1"/>
  <c r="M78" i="34"/>
  <c r="N78" i="34" s="1"/>
  <c r="C78" i="34" s="1"/>
  <c r="D78" i="34" s="1"/>
  <c r="M142" i="34"/>
  <c r="N142" i="34" s="1"/>
  <c r="M47" i="34"/>
  <c r="N47" i="34" s="1"/>
  <c r="C47" i="34" s="1"/>
  <c r="D47" i="34" s="1"/>
  <c r="M143" i="34"/>
  <c r="N143" i="34" s="1"/>
  <c r="H80" i="34"/>
  <c r="L79" i="34" s="1"/>
  <c r="H112" i="34"/>
  <c r="L111" i="34" s="1"/>
  <c r="C14" i="34"/>
  <c r="D14" i="34" s="1"/>
  <c r="C13" i="34"/>
  <c r="D13" i="34" s="1"/>
  <c r="C15" i="34"/>
  <c r="D15" i="34" s="1"/>
  <c r="H17" i="34"/>
  <c r="L16" i="34" s="1"/>
  <c r="H145" i="34"/>
  <c r="L144" i="34"/>
  <c r="H49" i="34"/>
  <c r="L48" i="34" s="1"/>
  <c r="C109" i="34"/>
  <c r="D109" i="34" s="1"/>
  <c r="M46" i="33"/>
  <c r="N46" i="33" s="1"/>
  <c r="C46" i="33" s="1"/>
  <c r="D46" i="33" s="1"/>
  <c r="M15" i="33"/>
  <c r="N15" i="33" s="1"/>
  <c r="H81" i="33"/>
  <c r="L80" i="33"/>
  <c r="H144" i="33"/>
  <c r="L143" i="33"/>
  <c r="L142" i="33"/>
  <c r="H112" i="33"/>
  <c r="L111" i="33"/>
  <c r="L110" i="33"/>
  <c r="H17" i="33"/>
  <c r="H48" i="33"/>
  <c r="L79" i="33"/>
  <c r="C15" i="33"/>
  <c r="D15" i="33" s="1"/>
  <c r="C141" i="33"/>
  <c r="D141" i="33" s="1"/>
  <c r="C14" i="33"/>
  <c r="D14" i="33" s="1"/>
  <c r="C13" i="33"/>
  <c r="D13" i="33" s="1"/>
  <c r="C45" i="33"/>
  <c r="D45" i="33" s="1"/>
  <c r="C44" i="33"/>
  <c r="D44" i="33" s="1"/>
  <c r="C109" i="33"/>
  <c r="D109" i="33" s="1"/>
  <c r="M46" i="32"/>
  <c r="N46" i="32" s="1"/>
  <c r="M109" i="32"/>
  <c r="N109" i="32" s="1"/>
  <c r="C109" i="32" s="1"/>
  <c r="D109" i="32" s="1"/>
  <c r="M140" i="32"/>
  <c r="N140" i="32" s="1"/>
  <c r="C140" i="32" s="1"/>
  <c r="D140" i="32" s="1"/>
  <c r="M16" i="32"/>
  <c r="N16" i="32" s="1"/>
  <c r="M76" i="32"/>
  <c r="N76" i="32" s="1"/>
  <c r="M77" i="32"/>
  <c r="N77" i="32" s="1"/>
  <c r="H111" i="32"/>
  <c r="H142" i="32"/>
  <c r="L141" i="32" s="1"/>
  <c r="H18" i="32"/>
  <c r="L17" i="32"/>
  <c r="H48" i="32"/>
  <c r="H79" i="32"/>
  <c r="L78" i="32"/>
  <c r="C108" i="32"/>
  <c r="D108" i="32" s="1"/>
  <c r="C107" i="32"/>
  <c r="D107" i="32" s="1"/>
  <c r="C139" i="32"/>
  <c r="D139" i="32" s="1"/>
  <c r="M78" i="31"/>
  <c r="N78" i="31" s="1"/>
  <c r="M46" i="31"/>
  <c r="N46" i="31" s="1"/>
  <c r="C46" i="31" s="1"/>
  <c r="D46" i="31" s="1"/>
  <c r="M15" i="31"/>
  <c r="N15" i="31" s="1"/>
  <c r="M77" i="31"/>
  <c r="N77" i="31" s="1"/>
  <c r="H112" i="31"/>
  <c r="L111" i="31"/>
  <c r="L110" i="31"/>
  <c r="H144" i="31"/>
  <c r="L143" i="31" s="1"/>
  <c r="L142" i="31"/>
  <c r="H48" i="31"/>
  <c r="H17" i="31"/>
  <c r="L16" i="31" s="1"/>
  <c r="C141" i="31"/>
  <c r="D141" i="31" s="1"/>
  <c r="H80" i="31"/>
  <c r="C109" i="31"/>
  <c r="D109" i="31" s="1"/>
  <c r="C108" i="31"/>
  <c r="D108" i="31" s="1"/>
  <c r="C14" i="31"/>
  <c r="D14" i="31" s="1"/>
  <c r="M19" i="30"/>
  <c r="N19" i="30" s="1"/>
  <c r="C19" i="30" s="1"/>
  <c r="D19" i="30" s="1"/>
  <c r="M46" i="30"/>
  <c r="N46" i="30" s="1"/>
  <c r="C46" i="30" s="1"/>
  <c r="D46" i="30" s="1"/>
  <c r="M142" i="30"/>
  <c r="N142" i="30" s="1"/>
  <c r="C142" i="30" s="1"/>
  <c r="D142" i="30" s="1"/>
  <c r="M109" i="30"/>
  <c r="N109" i="30" s="1"/>
  <c r="C109" i="30" s="1"/>
  <c r="D109" i="30" s="1"/>
  <c r="M143" i="30"/>
  <c r="N143" i="30" s="1"/>
  <c r="M78" i="30"/>
  <c r="N78" i="30" s="1"/>
  <c r="H21" i="30"/>
  <c r="L20" i="30"/>
  <c r="L47" i="30"/>
  <c r="H48" i="30"/>
  <c r="H111" i="30"/>
  <c r="H145" i="30"/>
  <c r="L144" i="30"/>
  <c r="H80" i="30"/>
  <c r="C141" i="30"/>
  <c r="D141" i="30" s="1"/>
  <c r="C45" i="30"/>
  <c r="D45" i="30" s="1"/>
  <c r="C44" i="30"/>
  <c r="D44" i="30" s="1"/>
  <c r="C77" i="30"/>
  <c r="D77" i="30" s="1"/>
  <c r="C76" i="30"/>
  <c r="D76" i="30" s="1"/>
  <c r="M109" i="29"/>
  <c r="N109" i="29" s="1"/>
  <c r="M141" i="29"/>
  <c r="N141" i="29" s="1"/>
  <c r="C141" i="29" s="1"/>
  <c r="D141" i="29" s="1"/>
  <c r="M76" i="29"/>
  <c r="N76" i="29" s="1"/>
  <c r="M19" i="29"/>
  <c r="N19" i="29" s="1"/>
  <c r="M108" i="29"/>
  <c r="N108" i="29" s="1"/>
  <c r="M77" i="29"/>
  <c r="N77" i="29" s="1"/>
  <c r="M18" i="29"/>
  <c r="N18" i="29" s="1"/>
  <c r="H79" i="29"/>
  <c r="L78" i="29"/>
  <c r="H21" i="29"/>
  <c r="H143" i="29"/>
  <c r="H111" i="29"/>
  <c r="H48" i="29"/>
  <c r="L47" i="29" s="1"/>
  <c r="L46" i="29"/>
  <c r="C140" i="29"/>
  <c r="D140" i="29" s="1"/>
  <c r="C139" i="29"/>
  <c r="D139" i="29" s="1"/>
  <c r="M45" i="28"/>
  <c r="N45" i="28" s="1"/>
  <c r="M46" i="28"/>
  <c r="N46" i="28" s="1"/>
  <c r="M15" i="28"/>
  <c r="N15" i="28" s="1"/>
  <c r="C15" i="28" s="1"/>
  <c r="D15" i="28" s="1"/>
  <c r="M143" i="28"/>
  <c r="N143" i="28" s="1"/>
  <c r="M78" i="28"/>
  <c r="N78" i="28" s="1"/>
  <c r="H48" i="28"/>
  <c r="C14" i="28"/>
  <c r="D14" i="28" s="1"/>
  <c r="C13" i="28"/>
  <c r="D13" i="28" s="1"/>
  <c r="C142" i="28"/>
  <c r="D142" i="28" s="1"/>
  <c r="H17" i="28"/>
  <c r="H145" i="28"/>
  <c r="L144" i="28"/>
  <c r="H112" i="28"/>
  <c r="L111" i="28"/>
  <c r="L110" i="28"/>
  <c r="H80" i="28"/>
  <c r="C109" i="28"/>
  <c r="D109" i="28" s="1"/>
  <c r="M141" i="27"/>
  <c r="N141" i="27" s="1"/>
  <c r="C141" i="27" s="1"/>
  <c r="D141" i="27" s="1"/>
  <c r="M77" i="27"/>
  <c r="N77" i="27" s="1"/>
  <c r="C77" i="27" s="1"/>
  <c r="D77" i="27" s="1"/>
  <c r="M15" i="27"/>
  <c r="N15" i="27" s="1"/>
  <c r="C15" i="27" s="1"/>
  <c r="D15" i="27" s="1"/>
  <c r="M108" i="27"/>
  <c r="N108" i="27" s="1"/>
  <c r="C108" i="27" s="1"/>
  <c r="D108" i="27" s="1"/>
  <c r="M46" i="27"/>
  <c r="N46" i="27" s="1"/>
  <c r="C46" i="27" s="1"/>
  <c r="D46" i="27" s="1"/>
  <c r="H17" i="27"/>
  <c r="L16" i="27"/>
  <c r="H110" i="27"/>
  <c r="C45" i="27"/>
  <c r="D45" i="27" s="1"/>
  <c r="C44" i="27"/>
  <c r="D44" i="27" s="1"/>
  <c r="C14" i="27"/>
  <c r="D14" i="27" s="1"/>
  <c r="C13" i="27"/>
  <c r="D13" i="27" s="1"/>
  <c r="H143" i="27"/>
  <c r="H79" i="27"/>
  <c r="H48" i="27"/>
  <c r="M76" i="26"/>
  <c r="N76" i="26" s="1"/>
  <c r="M77" i="26"/>
  <c r="N77" i="26" s="1"/>
  <c r="M138" i="26"/>
  <c r="N138" i="26" s="1"/>
  <c r="M45" i="26"/>
  <c r="N45" i="26" s="1"/>
  <c r="H19" i="26"/>
  <c r="L18" i="26"/>
  <c r="L17" i="26"/>
  <c r="H79" i="26"/>
  <c r="L78" i="26"/>
  <c r="H141" i="26"/>
  <c r="L140" i="26"/>
  <c r="L139" i="26"/>
  <c r="H112" i="26"/>
  <c r="L111" i="26"/>
  <c r="L110" i="26"/>
  <c r="H48" i="26"/>
  <c r="L46" i="26"/>
  <c r="C109" i="26"/>
  <c r="D109" i="26" s="1"/>
  <c r="M79" i="25"/>
  <c r="N79" i="25" s="1"/>
  <c r="M16" i="25"/>
  <c r="N16" i="25" s="1"/>
  <c r="C16" i="25" s="1"/>
  <c r="D16" i="25" s="1"/>
  <c r="M46" i="25"/>
  <c r="N46" i="25" s="1"/>
  <c r="C46" i="25" s="1"/>
  <c r="D46" i="25" s="1"/>
  <c r="M108" i="25"/>
  <c r="N108" i="25" s="1"/>
  <c r="C108" i="25" s="1"/>
  <c r="D108" i="25" s="1"/>
  <c r="M109" i="25"/>
  <c r="N109" i="25" s="1"/>
  <c r="M80" i="25"/>
  <c r="N80" i="25" s="1"/>
  <c r="H18" i="25"/>
  <c r="L17" i="25"/>
  <c r="L47" i="25"/>
  <c r="H48" i="25"/>
  <c r="H82" i="25"/>
  <c r="L81" i="25"/>
  <c r="H144" i="25"/>
  <c r="L143" i="25"/>
  <c r="C45" i="25"/>
  <c r="D45" i="25" s="1"/>
  <c r="C44" i="25"/>
  <c r="D44" i="25" s="1"/>
  <c r="C107" i="25"/>
  <c r="D107" i="25" s="1"/>
  <c r="H111" i="25"/>
  <c r="L142" i="25"/>
  <c r="M76" i="24"/>
  <c r="N76" i="24" s="1"/>
  <c r="M77" i="24"/>
  <c r="N77" i="24" s="1"/>
  <c r="M143" i="24"/>
  <c r="N143" i="24" s="1"/>
  <c r="C143" i="24" s="1"/>
  <c r="D143" i="24" s="1"/>
  <c r="M16" i="24"/>
  <c r="N16" i="24" s="1"/>
  <c r="C16" i="24" s="1"/>
  <c r="D16" i="24" s="1"/>
  <c r="H79" i="24"/>
  <c r="L78" i="24"/>
  <c r="C45" i="24"/>
  <c r="D45" i="24" s="1"/>
  <c r="C44" i="24"/>
  <c r="D44" i="24" s="1"/>
  <c r="C108" i="24"/>
  <c r="D108" i="24" s="1"/>
  <c r="C107" i="24"/>
  <c r="D107" i="24" s="1"/>
  <c r="C142" i="24"/>
  <c r="D142" i="24" s="1"/>
  <c r="H48" i="24"/>
  <c r="L47" i="24" s="1"/>
  <c r="L46" i="24"/>
  <c r="H145" i="24"/>
  <c r="L144" i="24"/>
  <c r="H111" i="24"/>
  <c r="L109" i="24"/>
  <c r="H18" i="24"/>
  <c r="L17" i="24"/>
  <c r="M140" i="23"/>
  <c r="N140" i="23" s="1"/>
  <c r="M16" i="23"/>
  <c r="N16" i="23" s="1"/>
  <c r="M77" i="23"/>
  <c r="N77" i="23" s="1"/>
  <c r="C77" i="23" s="1"/>
  <c r="D77" i="23" s="1"/>
  <c r="M109" i="23"/>
  <c r="N109" i="23" s="1"/>
  <c r="C109" i="23" s="1"/>
  <c r="D109" i="23" s="1"/>
  <c r="M46" i="23"/>
  <c r="N46" i="23" s="1"/>
  <c r="C46" i="23" s="1"/>
  <c r="D46" i="23" s="1"/>
  <c r="H142" i="23"/>
  <c r="L141" i="23"/>
  <c r="H111" i="23"/>
  <c r="H18" i="23"/>
  <c r="C108" i="23"/>
  <c r="D108" i="23" s="1"/>
  <c r="H79" i="23"/>
  <c r="L78" i="23"/>
  <c r="C76" i="23"/>
  <c r="D76" i="23" s="1"/>
  <c r="C75" i="23"/>
  <c r="D75" i="23" s="1"/>
  <c r="C45" i="23"/>
  <c r="D45" i="23" s="1"/>
  <c r="C44" i="23"/>
  <c r="D44" i="23" s="1"/>
  <c r="H48" i="23"/>
  <c r="L47" i="23" s="1"/>
  <c r="M108" i="22"/>
  <c r="N108" i="22" s="1"/>
  <c r="M80" i="22"/>
  <c r="N80" i="22" s="1"/>
  <c r="M79" i="22"/>
  <c r="N79" i="22" s="1"/>
  <c r="M107" i="22"/>
  <c r="N107" i="22" s="1"/>
  <c r="M45" i="22"/>
  <c r="N45" i="22" s="1"/>
  <c r="M46" i="22"/>
  <c r="N46" i="22" s="1"/>
  <c r="C15" i="22"/>
  <c r="D15" i="22" s="1"/>
  <c r="H82" i="22"/>
  <c r="L81" i="22" s="1"/>
  <c r="H110" i="22"/>
  <c r="H141" i="22"/>
  <c r="L140" i="22"/>
  <c r="L139" i="22"/>
  <c r="L17" i="22"/>
  <c r="H18" i="22"/>
  <c r="L16" i="22"/>
  <c r="H48" i="22"/>
  <c r="L47" i="22"/>
  <c r="M141" i="21"/>
  <c r="N141" i="21" s="1"/>
  <c r="C141" i="21" s="1"/>
  <c r="D141" i="21" s="1"/>
  <c r="M78" i="21"/>
  <c r="N78" i="21" s="1"/>
  <c r="C78" i="21" s="1"/>
  <c r="D78" i="21" s="1"/>
  <c r="M16" i="21"/>
  <c r="N16" i="21" s="1"/>
  <c r="C16" i="21" s="1"/>
  <c r="D16" i="21" s="1"/>
  <c r="M110" i="21"/>
  <c r="N110" i="21" s="1"/>
  <c r="M46" i="21"/>
  <c r="N46" i="21" s="1"/>
  <c r="H80" i="21"/>
  <c r="L79" i="21" s="1"/>
  <c r="H18" i="21"/>
  <c r="H49" i="21"/>
  <c r="L48" i="21" s="1"/>
  <c r="H143" i="21"/>
  <c r="L47" i="21"/>
  <c r="C77" i="21"/>
  <c r="D77" i="21" s="1"/>
  <c r="C76" i="21"/>
  <c r="D76" i="21" s="1"/>
  <c r="C140" i="21"/>
  <c r="D140" i="21" s="1"/>
  <c r="H112" i="21"/>
  <c r="L111" i="21"/>
  <c r="N140" i="8"/>
  <c r="C140" i="8" s="1"/>
  <c r="D140" i="8" s="1"/>
  <c r="N14" i="8"/>
  <c r="L77" i="1"/>
  <c r="M77" i="1" s="1"/>
  <c r="L13" i="1"/>
  <c r="L76" i="1"/>
  <c r="M76" i="1" s="1"/>
  <c r="L108" i="1"/>
  <c r="M108" i="1" s="1"/>
  <c r="C108" i="1" s="1"/>
  <c r="D108" i="1" s="1"/>
  <c r="L138" i="1"/>
  <c r="M138" i="1" s="1"/>
  <c r="M12" i="1"/>
  <c r="C12" i="1" s="1"/>
  <c r="D12" i="1" s="1"/>
  <c r="C107" i="2"/>
  <c r="D107" i="2" s="1"/>
  <c r="N110" i="9"/>
  <c r="N139" i="9"/>
  <c r="C139" i="9" s="1"/>
  <c r="D139" i="9" s="1"/>
  <c r="H51" i="9"/>
  <c r="L50" i="9"/>
  <c r="H113" i="9"/>
  <c r="L112" i="9"/>
  <c r="H141" i="9"/>
  <c r="L49" i="9"/>
  <c r="L111" i="9"/>
  <c r="H79" i="9"/>
  <c r="H17" i="9"/>
  <c r="N108" i="8"/>
  <c r="C108" i="8" s="1"/>
  <c r="D108" i="8" s="1"/>
  <c r="N77" i="8"/>
  <c r="C77" i="8" s="1"/>
  <c r="D77" i="8" s="1"/>
  <c r="H17" i="8"/>
  <c r="C139" i="8"/>
  <c r="D139" i="8" s="1"/>
  <c r="C138" i="8"/>
  <c r="D138" i="8" s="1"/>
  <c r="H142" i="8"/>
  <c r="L141" i="8"/>
  <c r="H48" i="8"/>
  <c r="H79" i="8"/>
  <c r="H110" i="8"/>
  <c r="L109" i="8" s="1"/>
  <c r="C45" i="8"/>
  <c r="D45" i="8" s="1"/>
  <c r="N46" i="4"/>
  <c r="C46" i="4" s="1"/>
  <c r="D46" i="4" s="1"/>
  <c r="N140" i="4"/>
  <c r="C140" i="4" s="1"/>
  <c r="D140" i="4" s="1"/>
  <c r="N15" i="4"/>
  <c r="N79" i="4"/>
  <c r="C79" i="4" s="1"/>
  <c r="D79" i="4" s="1"/>
  <c r="H113" i="4"/>
  <c r="L112" i="4"/>
  <c r="H48" i="4"/>
  <c r="L47" i="4"/>
  <c r="H81" i="4"/>
  <c r="H17" i="4"/>
  <c r="L16" i="4" s="1"/>
  <c r="H142" i="4"/>
  <c r="L141" i="4" s="1"/>
  <c r="C45" i="4"/>
  <c r="D45" i="4" s="1"/>
  <c r="H142" i="3"/>
  <c r="L141" i="3"/>
  <c r="H18" i="3"/>
  <c r="L17" i="3" s="1"/>
  <c r="C48" i="3"/>
  <c r="D48" i="3" s="1"/>
  <c r="C47" i="3"/>
  <c r="D47" i="3" s="1"/>
  <c r="H81" i="3"/>
  <c r="H110" i="3"/>
  <c r="L109" i="3"/>
  <c r="H51" i="3"/>
  <c r="L50" i="3"/>
  <c r="L49" i="3"/>
  <c r="L140" i="3"/>
  <c r="L16" i="3"/>
  <c r="C78" i="3"/>
  <c r="D78" i="3" s="1"/>
  <c r="C77" i="3"/>
  <c r="D77" i="3" s="1"/>
  <c r="C107" i="3"/>
  <c r="D107" i="3" s="1"/>
  <c r="C106" i="3"/>
  <c r="D106" i="3" s="1"/>
  <c r="C139" i="3"/>
  <c r="D139" i="3" s="1"/>
  <c r="C138" i="3"/>
  <c r="D138" i="3" s="1"/>
  <c r="L108" i="3"/>
  <c r="C106" i="2"/>
  <c r="D106" i="2" s="1"/>
  <c r="M46" i="2"/>
  <c r="C46" i="2" s="1"/>
  <c r="D46" i="2" s="1"/>
  <c r="M79" i="2"/>
  <c r="M138" i="2"/>
  <c r="M15" i="2"/>
  <c r="C15" i="2" s="1"/>
  <c r="D15" i="2" s="1"/>
  <c r="C45" i="2"/>
  <c r="D45" i="2" s="1"/>
  <c r="C44" i="2"/>
  <c r="D44" i="2" s="1"/>
  <c r="H110" i="2"/>
  <c r="K109" i="2"/>
  <c r="H17" i="2"/>
  <c r="K16" i="2" s="1"/>
  <c r="K108" i="2"/>
  <c r="H48" i="2"/>
  <c r="K80" i="2"/>
  <c r="H81" i="2"/>
  <c r="H141" i="2"/>
  <c r="K140" i="2" s="1"/>
  <c r="H141" i="1"/>
  <c r="K140" i="1" s="1"/>
  <c r="K139" i="1"/>
  <c r="H110" i="1"/>
  <c r="H79" i="1"/>
  <c r="H49" i="1"/>
  <c r="K48" i="1" s="1"/>
  <c r="K47" i="1"/>
  <c r="C46" i="1"/>
  <c r="D46" i="1" s="1"/>
  <c r="C45" i="1"/>
  <c r="D45" i="1" s="1"/>
  <c r="H15" i="1"/>
  <c r="K14" i="1"/>
  <c r="M79" i="21" a="1"/>
  <c r="M111" i="28" a="1"/>
  <c r="L14" i="1" a="1"/>
  <c r="M110" i="26" a="1"/>
  <c r="M141" i="3" a="1"/>
  <c r="M20" i="30" a="1"/>
  <c r="M112" i="4" a="1"/>
  <c r="L109" i="2" a="1"/>
  <c r="M18" i="26" a="1"/>
  <c r="M17" i="3" a="1"/>
  <c r="M112" i="9" a="1"/>
  <c r="M111" i="9" a="1"/>
  <c r="M141" i="23" a="1"/>
  <c r="M142" i="31" a="1"/>
  <c r="M141" i="32" a="1"/>
  <c r="M110" i="33" a="1"/>
  <c r="L139" i="1" a="1"/>
  <c r="M139" i="22" a="1"/>
  <c r="M144" i="34" a="1"/>
  <c r="M48" i="21" a="1"/>
  <c r="M17" i="26" a="1"/>
  <c r="M144" i="30" a="1"/>
  <c r="M17" i="22" a="1"/>
  <c r="M81" i="22" a="1"/>
  <c r="M16" i="22" a="1"/>
  <c r="M17" i="25" a="1"/>
  <c r="M141" i="4" a="1"/>
  <c r="M141" i="8" a="1"/>
  <c r="M144" i="28" a="1"/>
  <c r="M110" i="28" a="1"/>
  <c r="M142" i="25" a="1"/>
  <c r="M139" i="26" a="1"/>
  <c r="M144" i="24" a="1"/>
  <c r="M111" i="33" a="1"/>
  <c r="M143" i="31" a="1"/>
  <c r="M47" i="21" a="1"/>
  <c r="L108" i="2" a="1"/>
  <c r="M79" i="33" a="1"/>
  <c r="M47" i="30" a="1"/>
  <c r="M50" i="3" a="1"/>
  <c r="M110" i="31" a="1"/>
  <c r="M47" i="23" a="1"/>
  <c r="M47" i="22" a="1"/>
  <c r="M111" i="34" a="1"/>
  <c r="M47" i="25" a="1"/>
  <c r="M16" i="3" a="1"/>
  <c r="M49" i="3" a="1"/>
  <c r="M17" i="32" a="1"/>
  <c r="M111" i="26" a="1"/>
  <c r="L80" i="2" a="1"/>
  <c r="M109" i="3" a="1"/>
  <c r="M109" i="24" a="1"/>
  <c r="M16" i="34" a="1"/>
  <c r="M47" i="24" a="1"/>
  <c r="M78" i="32" a="1"/>
  <c r="M48" i="34" a="1"/>
  <c r="M78" i="29" a="1"/>
  <c r="M47" i="4" a="1"/>
  <c r="M46" i="26" a="1"/>
  <c r="M81" i="25" a="1"/>
  <c r="M47" i="29" a="1"/>
  <c r="M140" i="26" a="1"/>
  <c r="M78" i="23" a="1"/>
  <c r="M50" i="9" a="1"/>
  <c r="M109" i="8" a="1"/>
  <c r="L48" i="1" a="1"/>
  <c r="M140" i="22" a="1"/>
  <c r="M16" i="31" a="1"/>
  <c r="M46" i="29" a="1"/>
  <c r="L140" i="2" a="1"/>
  <c r="M142" i="33" a="1"/>
  <c r="M140" i="3" a="1"/>
  <c r="M49" i="9" a="1"/>
  <c r="M16" i="27" a="1"/>
  <c r="M111" i="31" a="1"/>
  <c r="M17" i="24" a="1"/>
  <c r="M79" i="34" a="1"/>
  <c r="L140" i="1" a="1"/>
  <c r="M108" i="3" a="1"/>
  <c r="M143" i="25" a="1"/>
  <c r="M78" i="24" a="1"/>
  <c r="M143" i="33" a="1"/>
  <c r="M80" i="33" a="1"/>
  <c r="M16" i="4" a="1"/>
  <c r="L47" i="1" a="1"/>
  <c r="M78" i="26" a="1"/>
  <c r="M111" i="21" a="1"/>
  <c r="M46" i="24" a="1"/>
  <c r="L16" i="2" a="1"/>
  <c r="M109" i="8" l="1"/>
  <c r="M141" i="8"/>
  <c r="M112" i="9"/>
  <c r="M111" i="9"/>
  <c r="M49" i="9"/>
  <c r="M50" i="9"/>
  <c r="N50" i="9" s="1"/>
  <c r="M141" i="4"/>
  <c r="M112" i="4"/>
  <c r="N112" i="4" s="1"/>
  <c r="M16" i="4"/>
  <c r="N16" i="4" s="1"/>
  <c r="C16" i="4" s="1"/>
  <c r="D16" i="4" s="1"/>
  <c r="M47" i="4"/>
  <c r="N47" i="4" s="1"/>
  <c r="C47" i="4" s="1"/>
  <c r="D47" i="4" s="1"/>
  <c r="M17" i="3"/>
  <c r="N17" i="3" s="1"/>
  <c r="M49" i="3"/>
  <c r="N49" i="3" s="1"/>
  <c r="M50" i="3"/>
  <c r="N50" i="3" s="1"/>
  <c r="M141" i="3"/>
  <c r="N141" i="3" s="1"/>
  <c r="M108" i="3"/>
  <c r="N108" i="3" s="1"/>
  <c r="M109" i="3"/>
  <c r="N109" i="3" s="1"/>
  <c r="M140" i="3"/>
  <c r="M16" i="3"/>
  <c r="N16" i="3" s="1"/>
  <c r="L16" i="2"/>
  <c r="M16" i="2" s="1"/>
  <c r="C16" i="2" s="1"/>
  <c r="D16" i="2" s="1"/>
  <c r="L140" i="2"/>
  <c r="M140" i="2" s="1"/>
  <c r="C140" i="2" s="1"/>
  <c r="D140" i="2" s="1"/>
  <c r="L80" i="2"/>
  <c r="M80" i="2" s="1"/>
  <c r="L108" i="2"/>
  <c r="L109" i="2"/>
  <c r="M48" i="34"/>
  <c r="N48" i="34" s="1"/>
  <c r="C48" i="34" s="1"/>
  <c r="D48" i="34" s="1"/>
  <c r="M16" i="34"/>
  <c r="N16" i="34" s="1"/>
  <c r="M111" i="34"/>
  <c r="N111" i="34" s="1"/>
  <c r="M79" i="34"/>
  <c r="N79" i="34" s="1"/>
  <c r="M144" i="34"/>
  <c r="N144" i="34" s="1"/>
  <c r="C144" i="34" s="1"/>
  <c r="D144" i="34" s="1"/>
  <c r="H146" i="34"/>
  <c r="H18" i="34"/>
  <c r="L17" i="34"/>
  <c r="C143" i="34"/>
  <c r="D143" i="34" s="1"/>
  <c r="C142" i="34"/>
  <c r="D142" i="34" s="1"/>
  <c r="C79" i="34"/>
  <c r="D79" i="34" s="1"/>
  <c r="C16" i="34"/>
  <c r="D16" i="34" s="1"/>
  <c r="H113" i="34"/>
  <c r="L112" i="34"/>
  <c r="H81" i="34"/>
  <c r="L80" i="34" s="1"/>
  <c r="H50" i="34"/>
  <c r="M79" i="33"/>
  <c r="N79" i="33" s="1"/>
  <c r="M110" i="33"/>
  <c r="N110" i="33" s="1"/>
  <c r="M111" i="33"/>
  <c r="N111" i="33" s="1"/>
  <c r="M142" i="33"/>
  <c r="N142" i="33" s="1"/>
  <c r="M143" i="33"/>
  <c r="N143" i="33" s="1"/>
  <c r="M80" i="33"/>
  <c r="N80" i="33" s="1"/>
  <c r="H49" i="33"/>
  <c r="L48" i="33"/>
  <c r="L47" i="33"/>
  <c r="H18" i="33"/>
  <c r="L17" i="33" s="1"/>
  <c r="L16" i="33"/>
  <c r="H113" i="33"/>
  <c r="L112" i="33"/>
  <c r="H145" i="33"/>
  <c r="L144" i="33"/>
  <c r="H82" i="33"/>
  <c r="L81" i="33" s="1"/>
  <c r="M141" i="32"/>
  <c r="N141" i="32" s="1"/>
  <c r="C141" i="32" s="1"/>
  <c r="D141" i="32" s="1"/>
  <c r="M78" i="32"/>
  <c r="N78" i="32" s="1"/>
  <c r="C78" i="32" s="1"/>
  <c r="D78" i="32" s="1"/>
  <c r="M17" i="32"/>
  <c r="N17" i="32" s="1"/>
  <c r="C17" i="32" s="1"/>
  <c r="D17" i="32" s="1"/>
  <c r="H80" i="32"/>
  <c r="H49" i="32"/>
  <c r="L48" i="32"/>
  <c r="L47" i="32"/>
  <c r="H19" i="32"/>
  <c r="H143" i="32"/>
  <c r="H112" i="32"/>
  <c r="L111" i="32"/>
  <c r="L110" i="32"/>
  <c r="C77" i="32"/>
  <c r="D77" i="32" s="1"/>
  <c r="C76" i="32"/>
  <c r="D76" i="32" s="1"/>
  <c r="C46" i="32"/>
  <c r="D46" i="32" s="1"/>
  <c r="C16" i="32"/>
  <c r="D16" i="32" s="1"/>
  <c r="M143" i="31"/>
  <c r="N143" i="31" s="1"/>
  <c r="M16" i="31"/>
  <c r="N16" i="31" s="1"/>
  <c r="C16" i="31" s="1"/>
  <c r="D16" i="31" s="1"/>
  <c r="M142" i="31"/>
  <c r="N142" i="31" s="1"/>
  <c r="M110" i="31"/>
  <c r="N110" i="31" s="1"/>
  <c r="M111" i="31"/>
  <c r="N111" i="31" s="1"/>
  <c r="H81" i="31"/>
  <c r="L80" i="31"/>
  <c r="L79" i="31"/>
  <c r="H18" i="31"/>
  <c r="L17" i="31" s="1"/>
  <c r="H49" i="31"/>
  <c r="L48" i="31"/>
  <c r="L47" i="31"/>
  <c r="H145" i="31"/>
  <c r="L144" i="31"/>
  <c r="H113" i="31"/>
  <c r="L112" i="31"/>
  <c r="C78" i="31"/>
  <c r="D78" i="31" s="1"/>
  <c r="C77" i="31"/>
  <c r="D77" i="31" s="1"/>
  <c r="C15" i="31"/>
  <c r="D15" i="31" s="1"/>
  <c r="M144" i="30"/>
  <c r="N144" i="30" s="1"/>
  <c r="C144" i="30" s="1"/>
  <c r="D144" i="30" s="1"/>
  <c r="M47" i="30"/>
  <c r="N47" i="30" s="1"/>
  <c r="M20" i="30"/>
  <c r="N20" i="30" s="1"/>
  <c r="C20" i="30" s="1"/>
  <c r="D20" i="30" s="1"/>
  <c r="H81" i="30"/>
  <c r="L80" i="30"/>
  <c r="L79" i="30"/>
  <c r="H146" i="30"/>
  <c r="H112" i="30"/>
  <c r="L110" i="30"/>
  <c r="H49" i="30"/>
  <c r="L48" i="30" s="1"/>
  <c r="H22" i="30"/>
  <c r="C78" i="30"/>
  <c r="D78" i="30" s="1"/>
  <c r="C143" i="30"/>
  <c r="D143" i="30" s="1"/>
  <c r="M47" i="29"/>
  <c r="N47" i="29" s="1"/>
  <c r="M46" i="29"/>
  <c r="N46" i="29" s="1"/>
  <c r="M78" i="29"/>
  <c r="N78" i="29" s="1"/>
  <c r="C78" i="29" s="1"/>
  <c r="D78" i="29" s="1"/>
  <c r="H112" i="29"/>
  <c r="L111" i="29"/>
  <c r="H144" i="29"/>
  <c r="L143" i="29"/>
  <c r="H22" i="29"/>
  <c r="L21" i="29" s="1"/>
  <c r="H80" i="29"/>
  <c r="C19" i="29"/>
  <c r="D19" i="29" s="1"/>
  <c r="C18" i="29"/>
  <c r="D18" i="29" s="1"/>
  <c r="C109" i="29"/>
  <c r="D109" i="29" s="1"/>
  <c r="C108" i="29"/>
  <c r="D108" i="29" s="1"/>
  <c r="C77" i="29"/>
  <c r="D77" i="29" s="1"/>
  <c r="C76" i="29"/>
  <c r="D76" i="29" s="1"/>
  <c r="H49" i="29"/>
  <c r="L110" i="29"/>
  <c r="L142" i="29"/>
  <c r="L20" i="29"/>
  <c r="M110" i="28"/>
  <c r="N110" i="28" s="1"/>
  <c r="M111" i="28"/>
  <c r="N111" i="28" s="1"/>
  <c r="M144" i="28"/>
  <c r="N144" i="28" s="1"/>
  <c r="H49" i="28"/>
  <c r="L48" i="28" s="1"/>
  <c r="L47" i="28"/>
  <c r="C78" i="28"/>
  <c r="D78" i="28" s="1"/>
  <c r="C144" i="28"/>
  <c r="D144" i="28" s="1"/>
  <c r="H81" i="28"/>
  <c r="L80" i="28"/>
  <c r="L79" i="28"/>
  <c r="C46" i="28"/>
  <c r="D46" i="28" s="1"/>
  <c r="C45" i="28"/>
  <c r="D45" i="28" s="1"/>
  <c r="H113" i="28"/>
  <c r="L112" i="28"/>
  <c r="H146" i="28"/>
  <c r="H18" i="28"/>
  <c r="L16" i="28"/>
  <c r="C143" i="28"/>
  <c r="D143" i="28" s="1"/>
  <c r="M16" i="27"/>
  <c r="N16" i="27" s="1"/>
  <c r="C16" i="27" s="1"/>
  <c r="D16" i="27" s="1"/>
  <c r="H144" i="27"/>
  <c r="L143" i="27" s="1"/>
  <c r="L142" i="27"/>
  <c r="H80" i="27"/>
  <c r="H111" i="27"/>
  <c r="L110" i="27"/>
  <c r="L109" i="27"/>
  <c r="H18" i="27"/>
  <c r="L17" i="27" s="1"/>
  <c r="H49" i="27"/>
  <c r="L48" i="27"/>
  <c r="L47" i="27"/>
  <c r="L78" i="27"/>
  <c r="M46" i="26"/>
  <c r="N46" i="26" s="1"/>
  <c r="C46" i="26" s="1"/>
  <c r="D46" i="26" s="1"/>
  <c r="M110" i="26"/>
  <c r="N110" i="26" s="1"/>
  <c r="M111" i="26"/>
  <c r="N111" i="26" s="1"/>
  <c r="M139" i="26"/>
  <c r="N139" i="26" s="1"/>
  <c r="M140" i="26"/>
  <c r="N140" i="26" s="1"/>
  <c r="M78" i="26"/>
  <c r="N78" i="26" s="1"/>
  <c r="M17" i="26"/>
  <c r="N17" i="26" s="1"/>
  <c r="M18" i="26"/>
  <c r="N18" i="26" s="1"/>
  <c r="H49" i="26"/>
  <c r="L48" i="26" s="1"/>
  <c r="L47" i="26"/>
  <c r="H113" i="26"/>
  <c r="H142" i="26"/>
  <c r="L141" i="26"/>
  <c r="H80" i="26"/>
  <c r="H20" i="26"/>
  <c r="C45" i="26"/>
  <c r="D45" i="26" s="1"/>
  <c r="C138" i="26"/>
  <c r="D138" i="26" s="1"/>
  <c r="C77" i="26"/>
  <c r="D77" i="26" s="1"/>
  <c r="C76" i="26"/>
  <c r="D76" i="26" s="1"/>
  <c r="M143" i="25"/>
  <c r="N143" i="25" s="1"/>
  <c r="M81" i="25"/>
  <c r="N81" i="25" s="1"/>
  <c r="C81" i="25" s="1"/>
  <c r="D81" i="25" s="1"/>
  <c r="M47" i="25"/>
  <c r="N47" i="25" s="1"/>
  <c r="C47" i="25" s="1"/>
  <c r="D47" i="25" s="1"/>
  <c r="M17" i="25"/>
  <c r="N17" i="25" s="1"/>
  <c r="M142" i="25"/>
  <c r="N142" i="25" s="1"/>
  <c r="H112" i="25"/>
  <c r="L110" i="25"/>
  <c r="H145" i="25"/>
  <c r="L144" i="25"/>
  <c r="H83" i="25"/>
  <c r="H49" i="25"/>
  <c r="L48" i="25"/>
  <c r="H19" i="25"/>
  <c r="C109" i="25"/>
  <c r="D109" i="25" s="1"/>
  <c r="C80" i="25"/>
  <c r="D80" i="25" s="1"/>
  <c r="C79" i="25"/>
  <c r="D79" i="25" s="1"/>
  <c r="M47" i="24"/>
  <c r="N47" i="24" s="1"/>
  <c r="M144" i="24"/>
  <c r="N144" i="24" s="1"/>
  <c r="C144" i="24" s="1"/>
  <c r="D144" i="24" s="1"/>
  <c r="M46" i="24"/>
  <c r="N46" i="24" s="1"/>
  <c r="M78" i="24"/>
  <c r="N78" i="24" s="1"/>
  <c r="C78" i="24" s="1"/>
  <c r="D78" i="24" s="1"/>
  <c r="M17" i="24"/>
  <c r="N17" i="24" s="1"/>
  <c r="C17" i="24" s="1"/>
  <c r="D17" i="24" s="1"/>
  <c r="M109" i="24"/>
  <c r="N109" i="24" s="1"/>
  <c r="H146" i="24"/>
  <c r="H49" i="24"/>
  <c r="L48" i="24" s="1"/>
  <c r="H80" i="24"/>
  <c r="H19" i="24"/>
  <c r="H112" i="24"/>
  <c r="L111" i="24"/>
  <c r="L110" i="24"/>
  <c r="C77" i="24"/>
  <c r="D77" i="24" s="1"/>
  <c r="C76" i="24"/>
  <c r="D76" i="24" s="1"/>
  <c r="M78" i="23"/>
  <c r="N78" i="23" s="1"/>
  <c r="C78" i="23" s="1"/>
  <c r="D78" i="23" s="1"/>
  <c r="M141" i="23"/>
  <c r="N141" i="23" s="1"/>
  <c r="C141" i="23" s="1"/>
  <c r="D141" i="23" s="1"/>
  <c r="M47" i="23"/>
  <c r="N47" i="23" s="1"/>
  <c r="C47" i="23" s="1"/>
  <c r="D47" i="23" s="1"/>
  <c r="H80" i="23"/>
  <c r="C16" i="23"/>
  <c r="D16" i="23" s="1"/>
  <c r="H19" i="23"/>
  <c r="L17" i="23"/>
  <c r="H112" i="23"/>
  <c r="L111" i="23"/>
  <c r="L110" i="23"/>
  <c r="H143" i="23"/>
  <c r="C140" i="23"/>
  <c r="D140" i="23" s="1"/>
  <c r="H49" i="23"/>
  <c r="L48" i="23" s="1"/>
  <c r="M81" i="22"/>
  <c r="N81" i="22" s="1"/>
  <c r="C81" i="22" s="1"/>
  <c r="D81" i="22" s="1"/>
  <c r="M140" i="22"/>
  <c r="N140" i="22" s="1"/>
  <c r="M17" i="22"/>
  <c r="N17" i="22" s="1"/>
  <c r="M16" i="22"/>
  <c r="N16" i="22" s="1"/>
  <c r="M47" i="22"/>
  <c r="N47" i="22" s="1"/>
  <c r="C47" i="22" s="1"/>
  <c r="D47" i="22" s="1"/>
  <c r="M139" i="22"/>
  <c r="N139" i="22" s="1"/>
  <c r="H19" i="22"/>
  <c r="L18" i="22" s="1"/>
  <c r="H142" i="22"/>
  <c r="L141" i="22" s="1"/>
  <c r="H111" i="22"/>
  <c r="L109" i="22"/>
  <c r="H49" i="22"/>
  <c r="H83" i="22"/>
  <c r="C46" i="22"/>
  <c r="D46" i="22" s="1"/>
  <c r="C45" i="22"/>
  <c r="D45" i="22" s="1"/>
  <c r="C108" i="22"/>
  <c r="D108" i="22" s="1"/>
  <c r="C107" i="22"/>
  <c r="D107" i="22" s="1"/>
  <c r="C80" i="22"/>
  <c r="D80" i="22" s="1"/>
  <c r="C79" i="22"/>
  <c r="D79" i="22" s="1"/>
  <c r="M48" i="21"/>
  <c r="N48" i="21" s="1"/>
  <c r="M47" i="21"/>
  <c r="N47" i="21" s="1"/>
  <c r="C47" i="21" s="1"/>
  <c r="D47" i="21" s="1"/>
  <c r="M79" i="21"/>
  <c r="N79" i="21" s="1"/>
  <c r="C79" i="21" s="1"/>
  <c r="D79" i="21" s="1"/>
  <c r="M111" i="21"/>
  <c r="N111" i="21" s="1"/>
  <c r="C111" i="21" s="1"/>
  <c r="D111" i="21" s="1"/>
  <c r="H144" i="21"/>
  <c r="L143" i="21" s="1"/>
  <c r="L142" i="21"/>
  <c r="H50" i="21"/>
  <c r="L49" i="21" s="1"/>
  <c r="H19" i="21"/>
  <c r="L18" i="21"/>
  <c r="L17" i="21"/>
  <c r="H81" i="21"/>
  <c r="L80" i="21"/>
  <c r="C46" i="21"/>
  <c r="D46" i="21" s="1"/>
  <c r="C110" i="21"/>
  <c r="D110" i="21" s="1"/>
  <c r="H113" i="21"/>
  <c r="N49" i="9"/>
  <c r="N112" i="9"/>
  <c r="N111" i="9"/>
  <c r="L48" i="1"/>
  <c r="M48" i="1" s="1"/>
  <c r="L14" i="1"/>
  <c r="L140" i="1"/>
  <c r="M140" i="1" s="1"/>
  <c r="L139" i="1"/>
  <c r="M139" i="1" s="1"/>
  <c r="L47" i="1"/>
  <c r="M47" i="1" s="1"/>
  <c r="C15" i="3"/>
  <c r="D15" i="3" s="1"/>
  <c r="N140" i="3"/>
  <c r="M13" i="1"/>
  <c r="C13" i="1" s="1"/>
  <c r="D13" i="1" s="1"/>
  <c r="H142" i="9"/>
  <c r="L141" i="9" s="1"/>
  <c r="H52" i="9"/>
  <c r="L51" i="9"/>
  <c r="L140" i="9"/>
  <c r="H18" i="9"/>
  <c r="L17" i="9"/>
  <c r="C110" i="9"/>
  <c r="D110" i="9" s="1"/>
  <c r="H80" i="9"/>
  <c r="L79" i="9" s="1"/>
  <c r="L78" i="9"/>
  <c r="H114" i="9"/>
  <c r="L16" i="9"/>
  <c r="C15" i="9"/>
  <c r="D15" i="9" s="1"/>
  <c r="C14" i="9"/>
  <c r="D14" i="9" s="1"/>
  <c r="N141" i="8"/>
  <c r="C141" i="8" s="1"/>
  <c r="D141" i="8" s="1"/>
  <c r="N109" i="8"/>
  <c r="C109" i="8" s="1"/>
  <c r="D109" i="8" s="1"/>
  <c r="H143" i="8"/>
  <c r="H111" i="8"/>
  <c r="L110" i="8" s="1"/>
  <c r="C15" i="8"/>
  <c r="D15" i="8" s="1"/>
  <c r="C14" i="8"/>
  <c r="D14" i="8" s="1"/>
  <c r="H80" i="8"/>
  <c r="L79" i="8"/>
  <c r="H49" i="8"/>
  <c r="L48" i="8" s="1"/>
  <c r="H18" i="8"/>
  <c r="L78" i="8"/>
  <c r="L16" i="8"/>
  <c r="L47" i="8"/>
  <c r="N141" i="4"/>
  <c r="H82" i="4"/>
  <c r="L81" i="4" s="1"/>
  <c r="L80" i="4"/>
  <c r="H18" i="4"/>
  <c r="L17" i="4" s="1"/>
  <c r="H49" i="4"/>
  <c r="H114" i="4"/>
  <c r="L113" i="4"/>
  <c r="C15" i="4"/>
  <c r="D15" i="4" s="1"/>
  <c r="H143" i="4"/>
  <c r="H82" i="3"/>
  <c r="L81" i="3"/>
  <c r="H19" i="3"/>
  <c r="H143" i="3"/>
  <c r="H52" i="3"/>
  <c r="H111" i="3"/>
  <c r="L110" i="3" s="1"/>
  <c r="L80" i="3"/>
  <c r="M108" i="2"/>
  <c r="M109" i="2"/>
  <c r="H49" i="2"/>
  <c r="H111" i="2"/>
  <c r="K110" i="2" s="1"/>
  <c r="H82" i="2"/>
  <c r="C139" i="2"/>
  <c r="D139" i="2" s="1"/>
  <c r="C138" i="2"/>
  <c r="D138" i="2" s="1"/>
  <c r="C79" i="2"/>
  <c r="D79" i="2" s="1"/>
  <c r="C78" i="2"/>
  <c r="D78" i="2" s="1"/>
  <c r="H18" i="2"/>
  <c r="K17" i="2"/>
  <c r="H142" i="2"/>
  <c r="K141" i="2"/>
  <c r="K47" i="2"/>
  <c r="H142" i="1"/>
  <c r="C138" i="1"/>
  <c r="D138" i="1" s="1"/>
  <c r="H111" i="1"/>
  <c r="K110" i="1"/>
  <c r="K109" i="1"/>
  <c r="H80" i="1"/>
  <c r="K79" i="1"/>
  <c r="K78" i="1"/>
  <c r="C77" i="1"/>
  <c r="D77" i="1" s="1"/>
  <c r="C76" i="1"/>
  <c r="D76" i="1" s="1"/>
  <c r="H50" i="1"/>
  <c r="K49" i="1"/>
  <c r="H16" i="1"/>
  <c r="K15" i="1"/>
  <c r="M16" i="33" a="1"/>
  <c r="M79" i="28" a="1"/>
  <c r="M49" i="21" a="1"/>
  <c r="M21" i="29" a="1"/>
  <c r="M17" i="23" a="1"/>
  <c r="M109" i="27" a="1"/>
  <c r="L110" i="1" a="1"/>
  <c r="M48" i="31" a="1"/>
  <c r="M112" i="28" a="1"/>
  <c r="M48" i="24" a="1"/>
  <c r="M112" i="33" a="1"/>
  <c r="M143" i="21" a="1"/>
  <c r="M144" i="33" a="1"/>
  <c r="M109" i="22" a="1"/>
  <c r="M47" i="28" a="1"/>
  <c r="M143" i="27" a="1"/>
  <c r="M78" i="27" a="1"/>
  <c r="M111" i="32" a="1"/>
  <c r="M48" i="28" a="1"/>
  <c r="M112" i="34" a="1"/>
  <c r="M110" i="32" a="1"/>
  <c r="M16" i="28" a="1"/>
  <c r="M48" i="27" a="1"/>
  <c r="M48" i="32" a="1"/>
  <c r="M113" i="4" a="1"/>
  <c r="M16" i="8" a="1"/>
  <c r="L15" i="1" a="1"/>
  <c r="M48" i="25" a="1"/>
  <c r="M80" i="21" a="1"/>
  <c r="M17" i="21" a="1"/>
  <c r="M110" i="29" a="1"/>
  <c r="M110" i="3" a="1"/>
  <c r="M81" i="3" a="1"/>
  <c r="M47" i="26" a="1"/>
  <c r="M111" i="29" a="1"/>
  <c r="M48" i="8" a="1"/>
  <c r="M47" i="33" a="1"/>
  <c r="M80" i="30" a="1"/>
  <c r="M110" i="8" a="1"/>
  <c r="M17" i="4" a="1"/>
  <c r="M110" i="24" a="1"/>
  <c r="M80" i="34" a="1"/>
  <c r="L110" i="2" a="1"/>
  <c r="M80" i="28" a="1"/>
  <c r="L78" i="1" a="1"/>
  <c r="M110" i="27" a="1"/>
  <c r="M48" i="30" a="1"/>
  <c r="M47" i="27" a="1"/>
  <c r="M80" i="31" a="1"/>
  <c r="M144" i="31" a="1"/>
  <c r="M140" i="9" a="1"/>
  <c r="M141" i="22" a="1"/>
  <c r="M17" i="31" a="1"/>
  <c r="L47" i="2" a="1"/>
  <c r="M79" i="31" a="1"/>
  <c r="M142" i="29" a="1"/>
  <c r="M48" i="33" a="1"/>
  <c r="L109" i="1" a="1"/>
  <c r="M81" i="4" a="1"/>
  <c r="M20" i="29" a="1"/>
  <c r="M111" i="23" a="1"/>
  <c r="M79" i="30" a="1"/>
  <c r="L17" i="2" a="1"/>
  <c r="M78" i="9" a="1"/>
  <c r="M141" i="26" a="1"/>
  <c r="L79" i="1" a="1"/>
  <c r="M47" i="32" a="1"/>
  <c r="M47" i="31" a="1"/>
  <c r="M81" i="33" a="1"/>
  <c r="M18" i="22" a="1"/>
  <c r="M79" i="9" a="1"/>
  <c r="L141" i="2" a="1"/>
  <c r="M48" i="23" a="1"/>
  <c r="M78" i="8" a="1"/>
  <c r="M17" i="33" a="1"/>
  <c r="M110" i="23" a="1"/>
  <c r="M111" i="24" a="1"/>
  <c r="M16" i="9" a="1"/>
  <c r="M80" i="4" a="1"/>
  <c r="M79" i="8" a="1"/>
  <c r="M17" i="9" a="1"/>
  <c r="M17" i="27" a="1"/>
  <c r="M48" i="26" a="1"/>
  <c r="M51" i="9" a="1"/>
  <c r="M143" i="29" a="1"/>
  <c r="M47" i="8" a="1"/>
  <c r="M17" i="34" a="1"/>
  <c r="M110" i="25" a="1"/>
  <c r="M112" i="31" a="1"/>
  <c r="M142" i="21" a="1"/>
  <c r="L49" i="1" a="1"/>
  <c r="M80" i="3" a="1"/>
  <c r="M141" i="9" a="1"/>
  <c r="M144" i="25" a="1"/>
  <c r="M110" i="30" a="1"/>
  <c r="M142" i="27" a="1"/>
  <c r="M18" i="21" a="1"/>
  <c r="M47" i="8" l="1"/>
  <c r="M78" i="8"/>
  <c r="M79" i="8"/>
  <c r="M16" i="8"/>
  <c r="M110" i="8"/>
  <c r="M48" i="8"/>
  <c r="N48" i="8" s="1"/>
  <c r="M79" i="9"/>
  <c r="N79" i="9" s="1"/>
  <c r="M141" i="9"/>
  <c r="N141" i="9" s="1"/>
  <c r="M51" i="9"/>
  <c r="N51" i="9" s="1"/>
  <c r="C51" i="9" s="1"/>
  <c r="D51" i="9" s="1"/>
  <c r="M140" i="9"/>
  <c r="N140" i="9" s="1"/>
  <c r="M78" i="9"/>
  <c r="M17" i="9"/>
  <c r="N17" i="9" s="1"/>
  <c r="M16" i="9"/>
  <c r="M17" i="4"/>
  <c r="N17" i="4" s="1"/>
  <c r="C17" i="4" s="1"/>
  <c r="D17" i="4" s="1"/>
  <c r="M81" i="4"/>
  <c r="N81" i="4" s="1"/>
  <c r="M113" i="4"/>
  <c r="N113" i="4" s="1"/>
  <c r="C113" i="4" s="1"/>
  <c r="D113" i="4" s="1"/>
  <c r="M80" i="4"/>
  <c r="N80" i="4" s="1"/>
  <c r="M80" i="3"/>
  <c r="N80" i="3" s="1"/>
  <c r="M81" i="3"/>
  <c r="N81" i="3" s="1"/>
  <c r="M110" i="3"/>
  <c r="N110" i="3" s="1"/>
  <c r="C110" i="3" s="1"/>
  <c r="D110" i="3" s="1"/>
  <c r="L17" i="2"/>
  <c r="L110" i="2"/>
  <c r="L47" i="2"/>
  <c r="L141" i="2"/>
  <c r="M80" i="34"/>
  <c r="N80" i="34" s="1"/>
  <c r="C80" i="34" s="1"/>
  <c r="D80" i="34" s="1"/>
  <c r="M112" i="34"/>
  <c r="N112" i="34" s="1"/>
  <c r="M17" i="34"/>
  <c r="N17" i="34" s="1"/>
  <c r="H82" i="34"/>
  <c r="L81" i="34"/>
  <c r="H114" i="34"/>
  <c r="H19" i="34"/>
  <c r="H147" i="34"/>
  <c r="L146" i="34"/>
  <c r="L145" i="34"/>
  <c r="C112" i="34"/>
  <c r="D112" i="34" s="1"/>
  <c r="C111" i="34"/>
  <c r="D111" i="34" s="1"/>
  <c r="C17" i="34"/>
  <c r="D17" i="34" s="1"/>
  <c r="H51" i="34"/>
  <c r="L49" i="34"/>
  <c r="M17" i="33"/>
  <c r="N17" i="33" s="1"/>
  <c r="M81" i="33"/>
  <c r="N81" i="33" s="1"/>
  <c r="C81" i="33" s="1"/>
  <c r="D81" i="33" s="1"/>
  <c r="M144" i="33"/>
  <c r="N144" i="33" s="1"/>
  <c r="C144" i="33" s="1"/>
  <c r="D144" i="33" s="1"/>
  <c r="M112" i="33"/>
  <c r="N112" i="33" s="1"/>
  <c r="M16" i="33"/>
  <c r="N16" i="33" s="1"/>
  <c r="M47" i="33"/>
  <c r="N47" i="33" s="1"/>
  <c r="M48" i="33"/>
  <c r="N48" i="33" s="1"/>
  <c r="H83" i="33"/>
  <c r="H146" i="33"/>
  <c r="H114" i="33"/>
  <c r="L113" i="33" s="1"/>
  <c r="H19" i="33"/>
  <c r="L18" i="33"/>
  <c r="H50" i="33"/>
  <c r="L49" i="33"/>
  <c r="C143" i="33"/>
  <c r="D143" i="33" s="1"/>
  <c r="C142" i="33"/>
  <c r="D142" i="33" s="1"/>
  <c r="C111" i="33"/>
  <c r="D111" i="33" s="1"/>
  <c r="C110" i="33"/>
  <c r="D110" i="33" s="1"/>
  <c r="C80" i="33"/>
  <c r="D80" i="33" s="1"/>
  <c r="C79" i="33"/>
  <c r="D79" i="33" s="1"/>
  <c r="M110" i="32"/>
  <c r="N110" i="32" s="1"/>
  <c r="M111" i="32"/>
  <c r="N111" i="32" s="1"/>
  <c r="M47" i="32"/>
  <c r="N47" i="32" s="1"/>
  <c r="M48" i="32"/>
  <c r="N48" i="32" s="1"/>
  <c r="H113" i="32"/>
  <c r="L112" i="32"/>
  <c r="H144" i="32"/>
  <c r="L143" i="32"/>
  <c r="L142" i="32"/>
  <c r="H20" i="32"/>
  <c r="L19" i="32"/>
  <c r="L18" i="32"/>
  <c r="H50" i="32"/>
  <c r="L49" i="32"/>
  <c r="H81" i="32"/>
  <c r="L80" i="32"/>
  <c r="L79" i="32"/>
  <c r="M112" i="31"/>
  <c r="N112" i="31" s="1"/>
  <c r="C112" i="31" s="1"/>
  <c r="D112" i="31" s="1"/>
  <c r="M48" i="31"/>
  <c r="N48" i="31" s="1"/>
  <c r="M17" i="31"/>
  <c r="N17" i="31" s="1"/>
  <c r="C17" i="31" s="1"/>
  <c r="D17" i="31" s="1"/>
  <c r="M79" i="31"/>
  <c r="N79" i="31" s="1"/>
  <c r="M47" i="31"/>
  <c r="N47" i="31" s="1"/>
  <c r="M144" i="31"/>
  <c r="N144" i="31" s="1"/>
  <c r="M80" i="31"/>
  <c r="N80" i="31" s="1"/>
  <c r="H19" i="31"/>
  <c r="H114" i="31"/>
  <c r="H146" i="31"/>
  <c r="H50" i="31"/>
  <c r="L49" i="31"/>
  <c r="H82" i="31"/>
  <c r="L81" i="31"/>
  <c r="C111" i="31"/>
  <c r="D111" i="31" s="1"/>
  <c r="C110" i="31"/>
  <c r="D110" i="31" s="1"/>
  <c r="C143" i="31"/>
  <c r="D143" i="31" s="1"/>
  <c r="C142" i="31"/>
  <c r="D142" i="31" s="1"/>
  <c r="M48" i="30"/>
  <c r="N48" i="30" s="1"/>
  <c r="C48" i="30" s="1"/>
  <c r="D48" i="30" s="1"/>
  <c r="M79" i="30"/>
  <c r="N79" i="30" s="1"/>
  <c r="M110" i="30"/>
  <c r="N110" i="30" s="1"/>
  <c r="M80" i="30"/>
  <c r="N80" i="30" s="1"/>
  <c r="H113" i="30"/>
  <c r="L112" i="30"/>
  <c r="H147" i="30"/>
  <c r="L146" i="30"/>
  <c r="H82" i="30"/>
  <c r="L81" i="30" s="1"/>
  <c r="H23" i="30"/>
  <c r="L21" i="30"/>
  <c r="H50" i="30"/>
  <c r="L49" i="30" s="1"/>
  <c r="L111" i="30"/>
  <c r="L145" i="30"/>
  <c r="C47" i="30"/>
  <c r="D47" i="30" s="1"/>
  <c r="M20" i="29"/>
  <c r="N20" i="29" s="1"/>
  <c r="M142" i="29"/>
  <c r="N142" i="29" s="1"/>
  <c r="M21" i="29"/>
  <c r="N21" i="29" s="1"/>
  <c r="M143" i="29"/>
  <c r="N143" i="29" s="1"/>
  <c r="M111" i="29"/>
  <c r="N111" i="29" s="1"/>
  <c r="M110" i="29"/>
  <c r="N110" i="29" s="1"/>
  <c r="H81" i="29"/>
  <c r="H23" i="29"/>
  <c r="H113" i="29"/>
  <c r="H50" i="29"/>
  <c r="L79" i="29"/>
  <c r="H145" i="29"/>
  <c r="L144" i="29"/>
  <c r="C47" i="29"/>
  <c r="D47" i="29" s="1"/>
  <c r="C46" i="29"/>
  <c r="D46" i="29" s="1"/>
  <c r="L48" i="29"/>
  <c r="M47" i="28"/>
  <c r="N47" i="28" s="1"/>
  <c r="M112" i="28"/>
  <c r="N112" i="28" s="1"/>
  <c r="C112" i="28" s="1"/>
  <c r="D112" i="28" s="1"/>
  <c r="M79" i="28"/>
  <c r="N79" i="28" s="1"/>
  <c r="M80" i="28"/>
  <c r="N80" i="28" s="1"/>
  <c r="M16" i="28"/>
  <c r="N16" i="28" s="1"/>
  <c r="M48" i="28"/>
  <c r="N48" i="28" s="1"/>
  <c r="H50" i="28"/>
  <c r="L49" i="28"/>
  <c r="H19" i="28"/>
  <c r="L18" i="28" s="1"/>
  <c r="H147" i="28"/>
  <c r="L146" i="28"/>
  <c r="L145" i="28"/>
  <c r="H114" i="28"/>
  <c r="H82" i="28"/>
  <c r="L81" i="28"/>
  <c r="L17" i="28"/>
  <c r="C111" i="28"/>
  <c r="D111" i="28" s="1"/>
  <c r="C110" i="28"/>
  <c r="D110" i="28" s="1"/>
  <c r="M17" i="27"/>
  <c r="N17" i="27" s="1"/>
  <c r="C17" i="27" s="1"/>
  <c r="D17" i="27" s="1"/>
  <c r="M143" i="27"/>
  <c r="N143" i="27" s="1"/>
  <c r="M78" i="27"/>
  <c r="N78" i="27" s="1"/>
  <c r="M109" i="27"/>
  <c r="N109" i="27" s="1"/>
  <c r="M142" i="27"/>
  <c r="N142" i="27" s="1"/>
  <c r="M47" i="27"/>
  <c r="N47" i="27" s="1"/>
  <c r="M48" i="27"/>
  <c r="N48" i="27" s="1"/>
  <c r="M110" i="27"/>
  <c r="N110" i="27" s="1"/>
  <c r="H112" i="27"/>
  <c r="L111" i="27" s="1"/>
  <c r="H81" i="27"/>
  <c r="L80" i="27"/>
  <c r="L79" i="27"/>
  <c r="H50" i="27"/>
  <c r="H19" i="27"/>
  <c r="L18" i="27"/>
  <c r="H145" i="27"/>
  <c r="L144" i="27"/>
  <c r="M48" i="26"/>
  <c r="N48" i="26" s="1"/>
  <c r="M141" i="26"/>
  <c r="N141" i="26" s="1"/>
  <c r="C141" i="26" s="1"/>
  <c r="D141" i="26" s="1"/>
  <c r="M47" i="26"/>
  <c r="N47" i="26" s="1"/>
  <c r="C47" i="26" s="1"/>
  <c r="D47" i="26" s="1"/>
  <c r="H21" i="26"/>
  <c r="L20" i="26"/>
  <c r="L19" i="26"/>
  <c r="H81" i="26"/>
  <c r="L80" i="26"/>
  <c r="L79" i="26"/>
  <c r="H143" i="26"/>
  <c r="H114" i="26"/>
  <c r="L113" i="26"/>
  <c r="L112" i="26"/>
  <c r="H50" i="26"/>
  <c r="L49" i="26" s="1"/>
  <c r="C18" i="26"/>
  <c r="D18" i="26" s="1"/>
  <c r="C17" i="26"/>
  <c r="D17" i="26" s="1"/>
  <c r="C78" i="26"/>
  <c r="D78" i="26" s="1"/>
  <c r="C140" i="26"/>
  <c r="D140" i="26" s="1"/>
  <c r="C139" i="26"/>
  <c r="D139" i="26" s="1"/>
  <c r="C111" i="26"/>
  <c r="D111" i="26" s="1"/>
  <c r="C110" i="26"/>
  <c r="D110" i="26" s="1"/>
  <c r="M48" i="25"/>
  <c r="N48" i="25" s="1"/>
  <c r="C48" i="25" s="1"/>
  <c r="D48" i="25" s="1"/>
  <c r="M110" i="25"/>
  <c r="N110" i="25" s="1"/>
  <c r="M144" i="25"/>
  <c r="N144" i="25" s="1"/>
  <c r="C144" i="25" s="1"/>
  <c r="D144" i="25" s="1"/>
  <c r="H50" i="25"/>
  <c r="L49" i="25"/>
  <c r="H20" i="25"/>
  <c r="H84" i="25"/>
  <c r="L83" i="25" s="1"/>
  <c r="H113" i="25"/>
  <c r="L112" i="25"/>
  <c r="C143" i="25"/>
  <c r="D143" i="25" s="1"/>
  <c r="C142" i="25"/>
  <c r="D142" i="25" s="1"/>
  <c r="L18" i="25"/>
  <c r="L82" i="25"/>
  <c r="H146" i="25"/>
  <c r="L111" i="25"/>
  <c r="C17" i="25"/>
  <c r="D17" i="25" s="1"/>
  <c r="M48" i="24"/>
  <c r="N48" i="24" s="1"/>
  <c r="C48" i="24" s="1"/>
  <c r="D48" i="24" s="1"/>
  <c r="M110" i="24"/>
  <c r="N110" i="24" s="1"/>
  <c r="C110" i="24" s="1"/>
  <c r="D110" i="24" s="1"/>
  <c r="M111" i="24"/>
  <c r="N111" i="24" s="1"/>
  <c r="H113" i="24"/>
  <c r="L112" i="24"/>
  <c r="H20" i="24"/>
  <c r="L19" i="24"/>
  <c r="L18" i="24"/>
  <c r="H81" i="24"/>
  <c r="L80" i="24"/>
  <c r="L79" i="24"/>
  <c r="H50" i="24"/>
  <c r="L49" i="24"/>
  <c r="H147" i="24"/>
  <c r="L146" i="24"/>
  <c r="L145" i="24"/>
  <c r="C109" i="24"/>
  <c r="D109" i="24" s="1"/>
  <c r="C47" i="24"/>
  <c r="D47" i="24" s="1"/>
  <c r="C46" i="24"/>
  <c r="D46" i="24" s="1"/>
  <c r="M110" i="23"/>
  <c r="N110" i="23" s="1"/>
  <c r="M111" i="23"/>
  <c r="N111" i="23" s="1"/>
  <c r="M17" i="23"/>
  <c r="N17" i="23" s="1"/>
  <c r="M48" i="23"/>
  <c r="N48" i="23" s="1"/>
  <c r="C48" i="23" s="1"/>
  <c r="D48" i="23" s="1"/>
  <c r="H144" i="23"/>
  <c r="L142" i="23"/>
  <c r="H113" i="23"/>
  <c r="L112" i="23"/>
  <c r="H50" i="23"/>
  <c r="L49" i="23"/>
  <c r="H20" i="23"/>
  <c r="L19" i="23"/>
  <c r="L18" i="23"/>
  <c r="H81" i="23"/>
  <c r="L79" i="23"/>
  <c r="M18" i="22"/>
  <c r="N18" i="22" s="1"/>
  <c r="C18" i="22" s="1"/>
  <c r="D18" i="22" s="1"/>
  <c r="M109" i="22"/>
  <c r="N109" i="22" s="1"/>
  <c r="M141" i="22"/>
  <c r="N141" i="22" s="1"/>
  <c r="C141" i="22" s="1"/>
  <c r="D141" i="22" s="1"/>
  <c r="H50" i="22"/>
  <c r="L49" i="22" s="1"/>
  <c r="L48" i="22"/>
  <c r="H112" i="22"/>
  <c r="L111" i="22" s="1"/>
  <c r="L110" i="22"/>
  <c r="H84" i="22"/>
  <c r="L83" i="22" s="1"/>
  <c r="L82" i="22"/>
  <c r="H143" i="22"/>
  <c r="H20" i="22"/>
  <c r="L19" i="22" s="1"/>
  <c r="C140" i="22"/>
  <c r="D140" i="22" s="1"/>
  <c r="C139" i="22"/>
  <c r="D139" i="22" s="1"/>
  <c r="C17" i="22"/>
  <c r="D17" i="22" s="1"/>
  <c r="C16" i="22"/>
  <c r="D16" i="22" s="1"/>
  <c r="C17" i="3"/>
  <c r="D17" i="3" s="1"/>
  <c r="C48" i="21"/>
  <c r="D48" i="21" s="1"/>
  <c r="M80" i="21"/>
  <c r="N80" i="21" s="1"/>
  <c r="M17" i="21"/>
  <c r="N17" i="21" s="1"/>
  <c r="M18" i="21"/>
  <c r="N18" i="21" s="1"/>
  <c r="M49" i="21"/>
  <c r="N49" i="21" s="1"/>
  <c r="C49" i="21" s="1"/>
  <c r="D49" i="21" s="1"/>
  <c r="M142" i="21"/>
  <c r="N142" i="21" s="1"/>
  <c r="M143" i="21"/>
  <c r="N143" i="21" s="1"/>
  <c r="H82" i="21"/>
  <c r="H20" i="21"/>
  <c r="L19" i="21" s="1"/>
  <c r="L50" i="21"/>
  <c r="H51" i="21"/>
  <c r="H145" i="21"/>
  <c r="L144" i="21" s="1"/>
  <c r="H114" i="21"/>
  <c r="L112" i="21"/>
  <c r="L15" i="1"/>
  <c r="L49" i="1"/>
  <c r="M49" i="1" s="1"/>
  <c r="C49" i="1" s="1"/>
  <c r="D49" i="1" s="1"/>
  <c r="L78" i="1"/>
  <c r="M78" i="1" s="1"/>
  <c r="L109" i="1"/>
  <c r="M109" i="1" s="1"/>
  <c r="L79" i="1"/>
  <c r="M79" i="1" s="1"/>
  <c r="L110" i="1"/>
  <c r="M110" i="1" s="1"/>
  <c r="C16" i="3"/>
  <c r="D16" i="3" s="1"/>
  <c r="C112" i="9"/>
  <c r="D112" i="9" s="1"/>
  <c r="M14" i="1"/>
  <c r="C14" i="1" s="1"/>
  <c r="D14" i="1" s="1"/>
  <c r="C140" i="1"/>
  <c r="D140" i="1" s="1"/>
  <c r="C111" i="9"/>
  <c r="D111" i="9" s="1"/>
  <c r="C139" i="1"/>
  <c r="D139" i="1" s="1"/>
  <c r="N16" i="9"/>
  <c r="N78" i="9"/>
  <c r="H19" i="9"/>
  <c r="L18" i="9" s="1"/>
  <c r="H53" i="9"/>
  <c r="L52" i="9" s="1"/>
  <c r="H143" i="9"/>
  <c r="H115" i="9"/>
  <c r="L114" i="9"/>
  <c r="L113" i="9"/>
  <c r="C50" i="9"/>
  <c r="D50" i="9" s="1"/>
  <c r="C49" i="9"/>
  <c r="D49" i="9" s="1"/>
  <c r="H81" i="9"/>
  <c r="L80" i="9" s="1"/>
  <c r="N110" i="8"/>
  <c r="C110" i="8" s="1"/>
  <c r="D110" i="8" s="1"/>
  <c r="N79" i="8"/>
  <c r="N16" i="8"/>
  <c r="N78" i="8"/>
  <c r="N47" i="8"/>
  <c r="H19" i="8"/>
  <c r="H144" i="8"/>
  <c r="L142" i="8"/>
  <c r="H50" i="8"/>
  <c r="H81" i="8"/>
  <c r="L80" i="8" s="1"/>
  <c r="H112" i="8"/>
  <c r="L111" i="8" s="1"/>
  <c r="L17" i="8"/>
  <c r="H115" i="4"/>
  <c r="L114" i="4"/>
  <c r="H83" i="4"/>
  <c r="L82" i="4"/>
  <c r="H50" i="4"/>
  <c r="L48" i="4"/>
  <c r="H19" i="4"/>
  <c r="L18" i="4" s="1"/>
  <c r="C112" i="4"/>
  <c r="D112" i="4" s="1"/>
  <c r="H144" i="4"/>
  <c r="L142" i="4"/>
  <c r="C141" i="4"/>
  <c r="D141" i="4" s="1"/>
  <c r="H20" i="3"/>
  <c r="H144" i="3"/>
  <c r="L143" i="3" s="1"/>
  <c r="C50" i="3"/>
  <c r="D50" i="3" s="1"/>
  <c r="C49" i="3"/>
  <c r="D49" i="3" s="1"/>
  <c r="C141" i="3"/>
  <c r="D141" i="3" s="1"/>
  <c r="C140" i="3"/>
  <c r="D140" i="3" s="1"/>
  <c r="H53" i="3"/>
  <c r="L142" i="3"/>
  <c r="L18" i="3"/>
  <c r="H83" i="3"/>
  <c r="L82" i="3"/>
  <c r="H112" i="3"/>
  <c r="L111" i="3"/>
  <c r="C109" i="3"/>
  <c r="D109" i="3" s="1"/>
  <c r="C108" i="3"/>
  <c r="D108" i="3" s="1"/>
  <c r="L51" i="3"/>
  <c r="M110" i="2"/>
  <c r="C110" i="2" s="1"/>
  <c r="D110" i="2" s="1"/>
  <c r="M47" i="2"/>
  <c r="M141" i="2"/>
  <c r="C141" i="2" s="1"/>
  <c r="D141" i="2" s="1"/>
  <c r="M17" i="2"/>
  <c r="C17" i="2" s="1"/>
  <c r="D17" i="2" s="1"/>
  <c r="H83" i="2"/>
  <c r="K82" i="2"/>
  <c r="H50" i="2"/>
  <c r="H112" i="2"/>
  <c r="K111" i="2"/>
  <c r="K48" i="2"/>
  <c r="H143" i="2"/>
  <c r="C80" i="2"/>
  <c r="D80" i="2" s="1"/>
  <c r="K81" i="2"/>
  <c r="H19" i="2"/>
  <c r="K18" i="2" s="1"/>
  <c r="C109" i="2"/>
  <c r="D109" i="2" s="1"/>
  <c r="C108" i="2"/>
  <c r="D108" i="2" s="1"/>
  <c r="H143" i="1"/>
  <c r="K141" i="1"/>
  <c r="H112" i="1"/>
  <c r="H81" i="1"/>
  <c r="H51" i="1"/>
  <c r="K50" i="1" s="1"/>
  <c r="C48" i="1"/>
  <c r="D48" i="1" s="1"/>
  <c r="C47" i="1"/>
  <c r="D47" i="1" s="1"/>
  <c r="H17" i="1"/>
  <c r="M48" i="4" a="1"/>
  <c r="M111" i="8" a="1"/>
  <c r="M79" i="29" a="1"/>
  <c r="M112" i="30" a="1"/>
  <c r="M18" i="32" a="1"/>
  <c r="L18" i="2" a="1"/>
  <c r="M142" i="23" a="1"/>
  <c r="M18" i="3" a="1"/>
  <c r="M83" i="25" a="1"/>
  <c r="M49" i="31" a="1"/>
  <c r="M18" i="23" a="1"/>
  <c r="M111" i="25" a="1"/>
  <c r="M145" i="34" a="1"/>
  <c r="M21" i="30" a="1"/>
  <c r="M82" i="4" a="1"/>
  <c r="M18" i="28" a="1"/>
  <c r="M113" i="9" a="1"/>
  <c r="M144" i="21" a="1"/>
  <c r="M145" i="24" a="1"/>
  <c r="M112" i="21" a="1"/>
  <c r="M146" i="28" a="1"/>
  <c r="L82" i="2" a="1"/>
  <c r="M114" i="4" a="1"/>
  <c r="M146" i="34" a="1"/>
  <c r="M19" i="21" a="1"/>
  <c r="M79" i="32" a="1"/>
  <c r="M143" i="32" a="1"/>
  <c r="M20" i="26" a="1"/>
  <c r="M49" i="33" a="1"/>
  <c r="M110" i="22" a="1"/>
  <c r="M18" i="9" a="1"/>
  <c r="M80" i="8" a="1"/>
  <c r="M81" i="30" a="1"/>
  <c r="M80" i="26" a="1"/>
  <c r="M146" i="24" a="1"/>
  <c r="M49" i="24" a="1"/>
  <c r="M111" i="27" a="1"/>
  <c r="M111" i="30" a="1"/>
  <c r="M18" i="24" a="1"/>
  <c r="M142" i="4" a="1"/>
  <c r="L48" i="2" a="1"/>
  <c r="M82" i="22" a="1"/>
  <c r="M111" i="22" a="1"/>
  <c r="M18" i="27" a="1"/>
  <c r="M49" i="22" a="1"/>
  <c r="M79" i="26" a="1"/>
  <c r="M18" i="4" a="1"/>
  <c r="M83" i="22" a="1"/>
  <c r="M81" i="28" a="1"/>
  <c r="M112" i="24" a="1"/>
  <c r="M19" i="26" a="1"/>
  <c r="M143" i="3" a="1"/>
  <c r="M114" i="9" a="1"/>
  <c r="M145" i="28" a="1"/>
  <c r="M49" i="26" a="1"/>
  <c r="M19" i="24" a="1"/>
  <c r="M49" i="30" a="1"/>
  <c r="M79" i="23" a="1"/>
  <c r="M113" i="26" a="1"/>
  <c r="M49" i="32" a="1"/>
  <c r="M80" i="32" a="1"/>
  <c r="M145" i="30" a="1"/>
  <c r="M19" i="32" a="1"/>
  <c r="M18" i="33" a="1"/>
  <c r="M142" i="3" a="1"/>
  <c r="M48" i="29" a="1"/>
  <c r="L111" i="2" a="1"/>
  <c r="M112" i="25" a="1"/>
  <c r="M142" i="32" a="1"/>
  <c r="M79" i="24" a="1"/>
  <c r="M18" i="25" a="1"/>
  <c r="M49" i="34" a="1"/>
  <c r="M112" i="32" a="1"/>
  <c r="M80" i="27" a="1"/>
  <c r="M51" i="3" a="1"/>
  <c r="M112" i="26" a="1"/>
  <c r="M142" i="8" a="1"/>
  <c r="M112" i="23" a="1"/>
  <c r="M49" i="23" a="1"/>
  <c r="M48" i="22" a="1"/>
  <c r="L50" i="1" a="1"/>
  <c r="M82" i="3" a="1"/>
  <c r="M81" i="34" a="1"/>
  <c r="M146" i="30" a="1"/>
  <c r="L81" i="2" a="1"/>
  <c r="M50" i="21" a="1"/>
  <c r="M19" i="23" a="1"/>
  <c r="M19" i="22" a="1"/>
  <c r="M49" i="25" a="1"/>
  <c r="M144" i="29" a="1"/>
  <c r="M17" i="8" a="1"/>
  <c r="M82" i="25" a="1"/>
  <c r="M49" i="28" a="1"/>
  <c r="M79" i="27" a="1"/>
  <c r="M80" i="24" a="1"/>
  <c r="L141" i="1" a="1"/>
  <c r="M81" i="31" a="1"/>
  <c r="M17" i="28" a="1"/>
  <c r="M144" i="27" a="1"/>
  <c r="M80" i="9" a="1"/>
  <c r="M111" i="3" a="1"/>
  <c r="M113" i="33" a="1"/>
  <c r="M52" i="9" a="1"/>
  <c r="M17" i="8" l="1"/>
  <c r="M142" i="8"/>
  <c r="N142" i="8" s="1"/>
  <c r="M111" i="8"/>
  <c r="M80" i="8"/>
  <c r="N80" i="8" s="1"/>
  <c r="C80" i="8" s="1"/>
  <c r="D80" i="8" s="1"/>
  <c r="M52" i="9"/>
  <c r="M80" i="9"/>
  <c r="N80" i="9" s="1"/>
  <c r="C80" i="9" s="1"/>
  <c r="D80" i="9" s="1"/>
  <c r="M114" i="9"/>
  <c r="N114" i="9" s="1"/>
  <c r="M113" i="9"/>
  <c r="N113" i="9" s="1"/>
  <c r="M18" i="9"/>
  <c r="N18" i="9" s="1"/>
  <c r="C18" i="9" s="1"/>
  <c r="D18" i="9" s="1"/>
  <c r="M18" i="4"/>
  <c r="N18" i="4" s="1"/>
  <c r="C18" i="4" s="1"/>
  <c r="D18" i="4" s="1"/>
  <c r="M82" i="4"/>
  <c r="M142" i="4"/>
  <c r="N142" i="4" s="1"/>
  <c r="M48" i="4"/>
  <c r="N48" i="4" s="1"/>
  <c r="M114" i="4"/>
  <c r="N114" i="4" s="1"/>
  <c r="M18" i="3"/>
  <c r="N18" i="3" s="1"/>
  <c r="M142" i="3"/>
  <c r="N142" i="3" s="1"/>
  <c r="M143" i="3"/>
  <c r="N143" i="3" s="1"/>
  <c r="M51" i="3"/>
  <c r="N51" i="3" s="1"/>
  <c r="M111" i="3"/>
  <c r="N111" i="3" s="1"/>
  <c r="C111" i="3" s="1"/>
  <c r="D111" i="3" s="1"/>
  <c r="M82" i="3"/>
  <c r="L18" i="2"/>
  <c r="L111" i="2"/>
  <c r="M111" i="2" s="1"/>
  <c r="C111" i="2" s="1"/>
  <c r="D111" i="2" s="1"/>
  <c r="L48" i="2"/>
  <c r="M48" i="2" s="1"/>
  <c r="C48" i="2" s="1"/>
  <c r="D48" i="2" s="1"/>
  <c r="L82" i="2"/>
  <c r="M82" i="2" s="1"/>
  <c r="L81" i="2"/>
  <c r="M49" i="34"/>
  <c r="N49" i="34" s="1"/>
  <c r="M145" i="34"/>
  <c r="N145" i="34" s="1"/>
  <c r="M146" i="34"/>
  <c r="N146" i="34" s="1"/>
  <c r="M81" i="34"/>
  <c r="N81" i="34" s="1"/>
  <c r="C81" i="34" s="1"/>
  <c r="D81" i="34" s="1"/>
  <c r="H52" i="34"/>
  <c r="L51" i="34" s="1"/>
  <c r="L50" i="34"/>
  <c r="H148" i="34"/>
  <c r="L147" i="34"/>
  <c r="H20" i="34"/>
  <c r="L18" i="34"/>
  <c r="H115" i="34"/>
  <c r="L114" i="34"/>
  <c r="L113" i="34"/>
  <c r="H83" i="34"/>
  <c r="L82" i="34" s="1"/>
  <c r="M113" i="33"/>
  <c r="N113" i="33" s="1"/>
  <c r="C113" i="33" s="1"/>
  <c r="D113" i="33" s="1"/>
  <c r="M18" i="33"/>
  <c r="N18" i="33" s="1"/>
  <c r="C18" i="33" s="1"/>
  <c r="D18" i="33" s="1"/>
  <c r="M49" i="33"/>
  <c r="N49" i="33" s="1"/>
  <c r="C49" i="33" s="1"/>
  <c r="D49" i="33" s="1"/>
  <c r="H147" i="33"/>
  <c r="L146" i="33"/>
  <c r="L145" i="33"/>
  <c r="H84" i="33"/>
  <c r="L83" i="33" s="1"/>
  <c r="L82" i="33"/>
  <c r="C48" i="33"/>
  <c r="D48" i="33" s="1"/>
  <c r="C47" i="33"/>
  <c r="D47" i="33" s="1"/>
  <c r="H51" i="33"/>
  <c r="L50" i="33" s="1"/>
  <c r="H20" i="33"/>
  <c r="L19" i="33"/>
  <c r="H115" i="33"/>
  <c r="L114" i="33"/>
  <c r="C17" i="33"/>
  <c r="D17" i="33" s="1"/>
  <c r="C16" i="33"/>
  <c r="D16" i="33" s="1"/>
  <c r="C112" i="33"/>
  <c r="D112" i="33" s="1"/>
  <c r="M79" i="32"/>
  <c r="N79" i="32" s="1"/>
  <c r="M80" i="32"/>
  <c r="N80" i="32" s="1"/>
  <c r="M49" i="32"/>
  <c r="N49" i="32" s="1"/>
  <c r="C49" i="32" s="1"/>
  <c r="D49" i="32" s="1"/>
  <c r="M18" i="32"/>
  <c r="N18" i="32" s="1"/>
  <c r="M19" i="32"/>
  <c r="N19" i="32" s="1"/>
  <c r="M142" i="32"/>
  <c r="N142" i="32" s="1"/>
  <c r="M143" i="32"/>
  <c r="N143" i="32" s="1"/>
  <c r="M112" i="32"/>
  <c r="N112" i="32" s="1"/>
  <c r="H82" i="32"/>
  <c r="L81" i="32"/>
  <c r="H51" i="32"/>
  <c r="H21" i="32"/>
  <c r="L20" i="32"/>
  <c r="H145" i="32"/>
  <c r="L144" i="32"/>
  <c r="H114" i="32"/>
  <c r="C48" i="32"/>
  <c r="D48" i="32" s="1"/>
  <c r="C47" i="32"/>
  <c r="D47" i="32" s="1"/>
  <c r="C111" i="32"/>
  <c r="D111" i="32" s="1"/>
  <c r="C110" i="32"/>
  <c r="D110" i="32" s="1"/>
  <c r="M81" i="31"/>
  <c r="N81" i="31" s="1"/>
  <c r="C81" i="31" s="1"/>
  <c r="D81" i="31" s="1"/>
  <c r="M49" i="31"/>
  <c r="N49" i="31" s="1"/>
  <c r="C49" i="31" s="1"/>
  <c r="D49" i="31" s="1"/>
  <c r="H83" i="31"/>
  <c r="H51" i="31"/>
  <c r="H147" i="31"/>
  <c r="L145" i="31"/>
  <c r="H115" i="31"/>
  <c r="L114" i="31"/>
  <c r="L113" i="31"/>
  <c r="H20" i="31"/>
  <c r="L19" i="31"/>
  <c r="L18" i="31"/>
  <c r="C48" i="31"/>
  <c r="D48" i="31" s="1"/>
  <c r="C47" i="31"/>
  <c r="D47" i="31" s="1"/>
  <c r="C144" i="31"/>
  <c r="D144" i="31" s="1"/>
  <c r="C80" i="31"/>
  <c r="D80" i="31" s="1"/>
  <c r="C79" i="31"/>
  <c r="D79" i="31" s="1"/>
  <c r="M81" i="30"/>
  <c r="N81" i="30" s="1"/>
  <c r="C81" i="30" s="1"/>
  <c r="D81" i="30" s="1"/>
  <c r="M145" i="30"/>
  <c r="N145" i="30" s="1"/>
  <c r="M111" i="30"/>
  <c r="N111" i="30" s="1"/>
  <c r="C111" i="30" s="1"/>
  <c r="D111" i="30" s="1"/>
  <c r="M49" i="30"/>
  <c r="N49" i="30" s="1"/>
  <c r="C49" i="30" s="1"/>
  <c r="D49" i="30" s="1"/>
  <c r="M21" i="30"/>
  <c r="N21" i="30" s="1"/>
  <c r="M146" i="30"/>
  <c r="N146" i="30" s="1"/>
  <c r="M112" i="30"/>
  <c r="N112" i="30" s="1"/>
  <c r="H51" i="30"/>
  <c r="H24" i="30"/>
  <c r="L23" i="30" s="1"/>
  <c r="L22" i="30"/>
  <c r="H83" i="30"/>
  <c r="L82" i="30"/>
  <c r="H148" i="30"/>
  <c r="L147" i="30"/>
  <c r="H114" i="30"/>
  <c r="C110" i="30"/>
  <c r="D110" i="30" s="1"/>
  <c r="C80" i="30"/>
  <c r="D80" i="30" s="1"/>
  <c r="C79" i="30"/>
  <c r="D79" i="30" s="1"/>
  <c r="M144" i="29"/>
  <c r="N144" i="29" s="1"/>
  <c r="C144" i="29" s="1"/>
  <c r="D144" i="29" s="1"/>
  <c r="M79" i="29"/>
  <c r="N79" i="29" s="1"/>
  <c r="M48" i="29"/>
  <c r="N48" i="29" s="1"/>
  <c r="H146" i="29"/>
  <c r="H51" i="29"/>
  <c r="L49" i="29"/>
  <c r="H114" i="29"/>
  <c r="L113" i="29" s="1"/>
  <c r="L112" i="29"/>
  <c r="H24" i="29"/>
  <c r="L22" i="29"/>
  <c r="H82" i="29"/>
  <c r="L81" i="29"/>
  <c r="L80" i="29"/>
  <c r="C111" i="29"/>
  <c r="D111" i="29" s="1"/>
  <c r="C110" i="29"/>
  <c r="D110" i="29" s="1"/>
  <c r="C143" i="29"/>
  <c r="D143" i="29" s="1"/>
  <c r="C142" i="29"/>
  <c r="D142" i="29" s="1"/>
  <c r="C21" i="29"/>
  <c r="D21" i="29" s="1"/>
  <c r="C20" i="29"/>
  <c r="D20" i="29" s="1"/>
  <c r="M49" i="28"/>
  <c r="N49" i="28" s="1"/>
  <c r="C49" i="28" s="1"/>
  <c r="D49" i="28" s="1"/>
  <c r="M17" i="28"/>
  <c r="N17" i="28" s="1"/>
  <c r="C17" i="28" s="1"/>
  <c r="D17" i="28" s="1"/>
  <c r="M81" i="28"/>
  <c r="N81" i="28" s="1"/>
  <c r="M145" i="28"/>
  <c r="N145" i="28" s="1"/>
  <c r="M146" i="28"/>
  <c r="N146" i="28" s="1"/>
  <c r="M18" i="28"/>
  <c r="N18" i="28" s="1"/>
  <c r="H83" i="28"/>
  <c r="L82" i="28"/>
  <c r="H115" i="28"/>
  <c r="L114" i="28" s="1"/>
  <c r="L113" i="28"/>
  <c r="H148" i="28"/>
  <c r="L147" i="28"/>
  <c r="H20" i="28"/>
  <c r="C16" i="28"/>
  <c r="D16" i="28" s="1"/>
  <c r="C80" i="28"/>
  <c r="D80" i="28" s="1"/>
  <c r="C79" i="28"/>
  <c r="D79" i="28" s="1"/>
  <c r="C48" i="26"/>
  <c r="D48" i="26" s="1"/>
  <c r="H51" i="28"/>
  <c r="C48" i="28"/>
  <c r="D48" i="28" s="1"/>
  <c r="C47" i="28"/>
  <c r="D47" i="28" s="1"/>
  <c r="M111" i="27"/>
  <c r="N111" i="27" s="1"/>
  <c r="C111" i="27" s="1"/>
  <c r="D111" i="27" s="1"/>
  <c r="M144" i="27"/>
  <c r="N144" i="27" s="1"/>
  <c r="C144" i="27" s="1"/>
  <c r="D144" i="27" s="1"/>
  <c r="M79" i="27"/>
  <c r="N79" i="27" s="1"/>
  <c r="C79" i="27" s="1"/>
  <c r="D79" i="27" s="1"/>
  <c r="M18" i="27"/>
  <c r="N18" i="27" s="1"/>
  <c r="C18" i="27" s="1"/>
  <c r="D18" i="27" s="1"/>
  <c r="M80" i="27"/>
  <c r="N80" i="27" s="1"/>
  <c r="H146" i="27"/>
  <c r="H20" i="27"/>
  <c r="L19" i="27" s="1"/>
  <c r="H51" i="27"/>
  <c r="H82" i="27"/>
  <c r="L81" i="27"/>
  <c r="C110" i="27"/>
  <c r="D110" i="27" s="1"/>
  <c r="C109" i="27"/>
  <c r="D109" i="27" s="1"/>
  <c r="C78" i="27"/>
  <c r="D78" i="27" s="1"/>
  <c r="L49" i="27"/>
  <c r="H113" i="27"/>
  <c r="C48" i="27"/>
  <c r="D48" i="27" s="1"/>
  <c r="C47" i="27"/>
  <c r="D47" i="27" s="1"/>
  <c r="C143" i="27"/>
  <c r="D143" i="27" s="1"/>
  <c r="C142" i="27"/>
  <c r="D142" i="27" s="1"/>
  <c r="M49" i="26"/>
  <c r="N49" i="26" s="1"/>
  <c r="C49" i="26" s="1"/>
  <c r="D49" i="26" s="1"/>
  <c r="M112" i="26"/>
  <c r="N112" i="26" s="1"/>
  <c r="M113" i="26"/>
  <c r="N113" i="26" s="1"/>
  <c r="M19" i="26"/>
  <c r="N19" i="26" s="1"/>
  <c r="M79" i="26"/>
  <c r="N79" i="26" s="1"/>
  <c r="M80" i="26"/>
  <c r="N80" i="26" s="1"/>
  <c r="M20" i="26"/>
  <c r="N20" i="26" s="1"/>
  <c r="H115" i="26"/>
  <c r="L114" i="26"/>
  <c r="H144" i="26"/>
  <c r="L143" i="26"/>
  <c r="L142" i="26"/>
  <c r="H51" i="26"/>
  <c r="H82" i="26"/>
  <c r="L81" i="26"/>
  <c r="H22" i="26"/>
  <c r="L21" i="26"/>
  <c r="M83" i="25"/>
  <c r="N83" i="25" s="1"/>
  <c r="M82" i="25"/>
  <c r="N82" i="25" s="1"/>
  <c r="M18" i="25"/>
  <c r="N18" i="25" s="1"/>
  <c r="M112" i="25"/>
  <c r="N112" i="25" s="1"/>
  <c r="M49" i="25"/>
  <c r="N49" i="25" s="1"/>
  <c r="M111" i="25"/>
  <c r="N111" i="25" s="1"/>
  <c r="H147" i="25"/>
  <c r="L146" i="25" s="1"/>
  <c r="L145" i="25"/>
  <c r="H114" i="25"/>
  <c r="H85" i="25"/>
  <c r="H21" i="25"/>
  <c r="L20" i="25"/>
  <c r="L19" i="25"/>
  <c r="H51" i="25"/>
  <c r="C110" i="25"/>
  <c r="D110" i="25" s="1"/>
  <c r="M49" i="24"/>
  <c r="N49" i="24" s="1"/>
  <c r="C49" i="24" s="1"/>
  <c r="D49" i="24" s="1"/>
  <c r="M79" i="24"/>
  <c r="N79" i="24" s="1"/>
  <c r="M80" i="24"/>
  <c r="N80" i="24" s="1"/>
  <c r="M19" i="24"/>
  <c r="N19" i="24" s="1"/>
  <c r="M145" i="24"/>
  <c r="N145" i="24" s="1"/>
  <c r="M146" i="24"/>
  <c r="N146" i="24" s="1"/>
  <c r="M18" i="24"/>
  <c r="N18" i="24" s="1"/>
  <c r="M112" i="24"/>
  <c r="N112" i="24" s="1"/>
  <c r="C112" i="24" s="1"/>
  <c r="D112" i="24" s="1"/>
  <c r="H51" i="24"/>
  <c r="L50" i="24" s="1"/>
  <c r="H114" i="24"/>
  <c r="H148" i="24"/>
  <c r="L147" i="24"/>
  <c r="H82" i="24"/>
  <c r="L81" i="24"/>
  <c r="H21" i="24"/>
  <c r="L20" i="24"/>
  <c r="C111" i="24"/>
  <c r="D111" i="24" s="1"/>
  <c r="M79" i="23"/>
  <c r="N79" i="23" s="1"/>
  <c r="M18" i="23"/>
  <c r="N18" i="23" s="1"/>
  <c r="C18" i="23" s="1"/>
  <c r="D18" i="23" s="1"/>
  <c r="M19" i="23"/>
  <c r="N19" i="23" s="1"/>
  <c r="M49" i="23"/>
  <c r="N49" i="23" s="1"/>
  <c r="M112" i="23"/>
  <c r="N112" i="23" s="1"/>
  <c r="C112" i="23" s="1"/>
  <c r="D112" i="23" s="1"/>
  <c r="M142" i="23"/>
  <c r="N142" i="23" s="1"/>
  <c r="C111" i="23"/>
  <c r="D111" i="23" s="1"/>
  <c r="C110" i="23"/>
  <c r="D110" i="23" s="1"/>
  <c r="H82" i="23"/>
  <c r="L81" i="23"/>
  <c r="L80" i="23"/>
  <c r="H21" i="23"/>
  <c r="H51" i="23"/>
  <c r="H114" i="23"/>
  <c r="H145" i="23"/>
  <c r="L144" i="23"/>
  <c r="L143" i="23"/>
  <c r="C17" i="23"/>
  <c r="D17" i="23" s="1"/>
  <c r="M19" i="22"/>
  <c r="N19" i="22" s="1"/>
  <c r="C19" i="22" s="1"/>
  <c r="D19" i="22" s="1"/>
  <c r="M83" i="22"/>
  <c r="N83" i="22" s="1"/>
  <c r="M110" i="22"/>
  <c r="N110" i="22" s="1"/>
  <c r="C110" i="22" s="1"/>
  <c r="D110" i="22" s="1"/>
  <c r="M48" i="22"/>
  <c r="N48" i="22" s="1"/>
  <c r="M82" i="22"/>
  <c r="N82" i="22" s="1"/>
  <c r="M111" i="22"/>
  <c r="N111" i="22" s="1"/>
  <c r="M49" i="22"/>
  <c r="N49" i="22" s="1"/>
  <c r="H113" i="22"/>
  <c r="L50" i="22"/>
  <c r="H51" i="22"/>
  <c r="H21" i="22"/>
  <c r="H144" i="22"/>
  <c r="L142" i="22"/>
  <c r="H85" i="22"/>
  <c r="L84" i="22"/>
  <c r="C109" i="22"/>
  <c r="D109" i="22" s="1"/>
  <c r="M112" i="21"/>
  <c r="N112" i="21" s="1"/>
  <c r="M144" i="21"/>
  <c r="N144" i="21" s="1"/>
  <c r="C144" i="21" s="1"/>
  <c r="D144" i="21" s="1"/>
  <c r="M50" i="21"/>
  <c r="N50" i="21" s="1"/>
  <c r="C50" i="21" s="1"/>
  <c r="D50" i="21" s="1"/>
  <c r="M19" i="21"/>
  <c r="N19" i="21" s="1"/>
  <c r="C19" i="21" s="1"/>
  <c r="D19" i="21" s="1"/>
  <c r="C143" i="21"/>
  <c r="D143" i="21" s="1"/>
  <c r="C142" i="21"/>
  <c r="D142" i="21" s="1"/>
  <c r="C18" i="21"/>
  <c r="D18" i="21" s="1"/>
  <c r="C17" i="21"/>
  <c r="D17" i="21" s="1"/>
  <c r="H115" i="21"/>
  <c r="L114" i="21" s="1"/>
  <c r="L113" i="21"/>
  <c r="C80" i="21"/>
  <c r="D80" i="21" s="1"/>
  <c r="H146" i="21"/>
  <c r="L145" i="21"/>
  <c r="H52" i="21"/>
  <c r="L51" i="21"/>
  <c r="H83" i="21"/>
  <c r="H21" i="21"/>
  <c r="L81" i="21"/>
  <c r="N111" i="8"/>
  <c r="C111" i="8" s="1"/>
  <c r="D111" i="8" s="1"/>
  <c r="N52" i="9"/>
  <c r="C52" i="9" s="1"/>
  <c r="D52" i="9" s="1"/>
  <c r="L141" i="1"/>
  <c r="M141" i="1" s="1"/>
  <c r="L50" i="1"/>
  <c r="M50" i="1" s="1"/>
  <c r="C50" i="1" s="1"/>
  <c r="D50" i="1" s="1"/>
  <c r="N82" i="4"/>
  <c r="C82" i="4" s="1"/>
  <c r="D82" i="4" s="1"/>
  <c r="N82" i="3"/>
  <c r="C82" i="3" s="1"/>
  <c r="D82" i="3" s="1"/>
  <c r="M15" i="1"/>
  <c r="C15" i="1" s="1"/>
  <c r="D15" i="1" s="1"/>
  <c r="H116" i="9"/>
  <c r="L115" i="9" s="1"/>
  <c r="C79" i="9"/>
  <c r="D79" i="9" s="1"/>
  <c r="C78" i="9"/>
  <c r="D78" i="9" s="1"/>
  <c r="H144" i="9"/>
  <c r="H82" i="9"/>
  <c r="L81" i="9"/>
  <c r="C17" i="9"/>
  <c r="D17" i="9" s="1"/>
  <c r="C16" i="9"/>
  <c r="D16" i="9" s="1"/>
  <c r="L142" i="9"/>
  <c r="H54" i="9"/>
  <c r="L53" i="9" s="1"/>
  <c r="C141" i="9"/>
  <c r="D141" i="9" s="1"/>
  <c r="C140" i="9"/>
  <c r="D140" i="9" s="1"/>
  <c r="H20" i="9"/>
  <c r="N17" i="8"/>
  <c r="C17" i="8" s="1"/>
  <c r="D17" i="8" s="1"/>
  <c r="H51" i="8"/>
  <c r="L50" i="8"/>
  <c r="H20" i="8"/>
  <c r="L19" i="8" s="1"/>
  <c r="L18" i="8"/>
  <c r="C79" i="8"/>
  <c r="D79" i="8" s="1"/>
  <c r="C78" i="8"/>
  <c r="D78" i="8" s="1"/>
  <c r="H113" i="8"/>
  <c r="L112" i="8"/>
  <c r="H82" i="8"/>
  <c r="L81" i="8" s="1"/>
  <c r="L49" i="8"/>
  <c r="H145" i="8"/>
  <c r="L144" i="8" s="1"/>
  <c r="L143" i="8"/>
  <c r="C48" i="8"/>
  <c r="D48" i="8" s="1"/>
  <c r="C47" i="8"/>
  <c r="D47" i="8" s="1"/>
  <c r="C16" i="8"/>
  <c r="D16" i="8" s="1"/>
  <c r="H145" i="4"/>
  <c r="L144" i="4" s="1"/>
  <c r="H51" i="4"/>
  <c r="L50" i="4"/>
  <c r="H116" i="4"/>
  <c r="C81" i="4"/>
  <c r="D81" i="4" s="1"/>
  <c r="C80" i="4"/>
  <c r="D80" i="4" s="1"/>
  <c r="H20" i="4"/>
  <c r="L49" i="4"/>
  <c r="H84" i="4"/>
  <c r="L143" i="4"/>
  <c r="H54" i="3"/>
  <c r="L53" i="3" s="1"/>
  <c r="C81" i="3"/>
  <c r="D81" i="3" s="1"/>
  <c r="C80" i="3"/>
  <c r="D80" i="3" s="1"/>
  <c r="H84" i="3"/>
  <c r="L83" i="3" s="1"/>
  <c r="L52" i="3"/>
  <c r="H145" i="3"/>
  <c r="L144" i="3" s="1"/>
  <c r="H113" i="3"/>
  <c r="L112" i="3"/>
  <c r="H21" i="3"/>
  <c r="L20" i="3" s="1"/>
  <c r="L19" i="3"/>
  <c r="M18" i="2"/>
  <c r="C18" i="2" s="1"/>
  <c r="D18" i="2" s="1"/>
  <c r="M81" i="2"/>
  <c r="H144" i="2"/>
  <c r="K143" i="2"/>
  <c r="H51" i="2"/>
  <c r="K50" i="2" s="1"/>
  <c r="K49" i="2"/>
  <c r="H20" i="2"/>
  <c r="K19" i="2" s="1"/>
  <c r="K142" i="2"/>
  <c r="H113" i="2"/>
  <c r="K112" i="2"/>
  <c r="H84" i="2"/>
  <c r="K83" i="2" s="1"/>
  <c r="C47" i="2"/>
  <c r="D47" i="2" s="1"/>
  <c r="H144" i="1"/>
  <c r="K143" i="1" s="1"/>
  <c r="K142" i="1"/>
  <c r="H113" i="1"/>
  <c r="K112" i="1" s="1"/>
  <c r="K111" i="1"/>
  <c r="C110" i="1"/>
  <c r="D110" i="1" s="1"/>
  <c r="C109" i="1"/>
  <c r="D109" i="1" s="1"/>
  <c r="H82" i="1"/>
  <c r="K80" i="1"/>
  <c r="C79" i="1"/>
  <c r="D79" i="1" s="1"/>
  <c r="C78" i="1"/>
  <c r="D78" i="1" s="1"/>
  <c r="H52" i="1"/>
  <c r="H18" i="1"/>
  <c r="K16" i="1"/>
  <c r="M80" i="29" a="1"/>
  <c r="M18" i="31" a="1"/>
  <c r="M146" i="33" a="1"/>
  <c r="M112" i="29" a="1"/>
  <c r="M146" i="25" a="1"/>
  <c r="M113" i="34" a="1"/>
  <c r="M145" i="31" a="1"/>
  <c r="M145" i="25" a="1"/>
  <c r="M49" i="29" a="1"/>
  <c r="M50" i="24" a="1"/>
  <c r="M113" i="21" a="1"/>
  <c r="M81" i="23" a="1"/>
  <c r="L49" i="2" a="1"/>
  <c r="M19" i="8" a="1"/>
  <c r="L142" i="2" a="1"/>
  <c r="M81" i="32" a="1"/>
  <c r="M21" i="26" a="1"/>
  <c r="M82" i="30" a="1"/>
  <c r="M115" i="9" a="1"/>
  <c r="M144" i="32" a="1"/>
  <c r="M143" i="26" a="1"/>
  <c r="M80" i="23" a="1"/>
  <c r="M142" i="22" a="1"/>
  <c r="L19" i="2" a="1"/>
  <c r="M81" i="8" a="1"/>
  <c r="L142" i="1" a="1"/>
  <c r="L50" i="2" a="1"/>
  <c r="L143" i="2" a="1"/>
  <c r="M20" i="3" a="1"/>
  <c r="M18" i="34" a="1"/>
  <c r="M114" i="34" a="1"/>
  <c r="M113" i="28" a="1"/>
  <c r="M53" i="9" a="1"/>
  <c r="M145" i="21" a="1"/>
  <c r="M147" i="28" a="1"/>
  <c r="M81" i="9" a="1"/>
  <c r="M49" i="27" a="1"/>
  <c r="M143" i="23" a="1"/>
  <c r="M112" i="8" a="1"/>
  <c r="M144" i="4" a="1"/>
  <c r="M112" i="3" a="1"/>
  <c r="M20" i="25" a="1"/>
  <c r="L143" i="1" a="1"/>
  <c r="M113" i="29" a="1"/>
  <c r="L80" i="1" a="1"/>
  <c r="M50" i="34" a="1"/>
  <c r="M19" i="3" a="1"/>
  <c r="M81" i="29" a="1"/>
  <c r="M50" i="4" a="1"/>
  <c r="M144" i="3" a="1"/>
  <c r="M142" i="9" a="1"/>
  <c r="M82" i="28" a="1"/>
  <c r="M144" i="8" a="1"/>
  <c r="M114" i="31" a="1"/>
  <c r="M147" i="30" a="1"/>
  <c r="M82" i="33" a="1"/>
  <c r="M144" i="23" a="1"/>
  <c r="M19" i="33" a="1"/>
  <c r="M84" i="22" a="1"/>
  <c r="M114" i="26" a="1"/>
  <c r="M19" i="25" a="1"/>
  <c r="M50" i="22" a="1"/>
  <c r="M50" i="33" a="1"/>
  <c r="M81" i="26" a="1"/>
  <c r="M23" i="30" a="1"/>
  <c r="M143" i="4" a="1"/>
  <c r="M113" i="31" a="1"/>
  <c r="M20" i="24" a="1"/>
  <c r="M50" i="8" a="1"/>
  <c r="M51" i="34" a="1"/>
  <c r="M143" i="8" a="1"/>
  <c r="M114" i="21" a="1"/>
  <c r="M19" i="27" a="1"/>
  <c r="L112" i="1" a="1"/>
  <c r="M147" i="24" a="1"/>
  <c r="L16" i="1" a="1"/>
  <c r="M51" i="21" a="1"/>
  <c r="L112" i="2" a="1"/>
  <c r="M83" i="3" a="1"/>
  <c r="M20" i="32" a="1"/>
  <c r="M83" i="33" a="1"/>
  <c r="M19" i="31" a="1"/>
  <c r="M53" i="3" a="1"/>
  <c r="M49" i="8" a="1"/>
  <c r="M81" i="27" a="1"/>
  <c r="M81" i="24" a="1"/>
  <c r="M49" i="4" a="1"/>
  <c r="M147" i="34" a="1"/>
  <c r="M22" i="29" a="1"/>
  <c r="M145" i="33" a="1"/>
  <c r="L111" i="1" a="1"/>
  <c r="L83" i="2" a="1"/>
  <c r="M18" i="8" a="1"/>
  <c r="M22" i="30" a="1"/>
  <c r="M52" i="3" a="1"/>
  <c r="M81" i="21" a="1"/>
  <c r="M82" i="34" a="1"/>
  <c r="M114" i="33" a="1"/>
  <c r="M142" i="26" a="1"/>
  <c r="M114" i="28" a="1"/>
  <c r="M81" i="8" l="1"/>
  <c r="M50" i="8"/>
  <c r="M143" i="8"/>
  <c r="M49" i="8"/>
  <c r="N49" i="8" s="1"/>
  <c r="M18" i="8"/>
  <c r="M144" i="8"/>
  <c r="N144" i="8" s="1"/>
  <c r="M112" i="8"/>
  <c r="N112" i="8" s="1"/>
  <c r="C112" i="8" s="1"/>
  <c r="D112" i="8" s="1"/>
  <c r="M19" i="8"/>
  <c r="N19" i="8" s="1"/>
  <c r="M81" i="9"/>
  <c r="N81" i="9" s="1"/>
  <c r="C81" i="9" s="1"/>
  <c r="D81" i="9" s="1"/>
  <c r="M53" i="9"/>
  <c r="N53" i="9" s="1"/>
  <c r="C53" i="9" s="1"/>
  <c r="D53" i="9" s="1"/>
  <c r="M115" i="9"/>
  <c r="N115" i="9" s="1"/>
  <c r="C115" i="9" s="1"/>
  <c r="D115" i="9" s="1"/>
  <c r="M142" i="9"/>
  <c r="N142" i="9" s="1"/>
  <c r="M143" i="4"/>
  <c r="N143" i="4" s="1"/>
  <c r="C143" i="4" s="1"/>
  <c r="D143" i="4" s="1"/>
  <c r="M49" i="4"/>
  <c r="N49" i="4" s="1"/>
  <c r="M50" i="4"/>
  <c r="N50" i="4" s="1"/>
  <c r="M144" i="4"/>
  <c r="N144" i="4" s="1"/>
  <c r="M19" i="3"/>
  <c r="N19" i="3" s="1"/>
  <c r="M144" i="3"/>
  <c r="N144" i="3" s="1"/>
  <c r="C144" i="3" s="1"/>
  <c r="D144" i="3" s="1"/>
  <c r="M20" i="3"/>
  <c r="N20" i="3" s="1"/>
  <c r="M83" i="3"/>
  <c r="N83" i="3" s="1"/>
  <c r="C83" i="3" s="1"/>
  <c r="D83" i="3" s="1"/>
  <c r="M53" i="3"/>
  <c r="M112" i="3"/>
  <c r="M52" i="3"/>
  <c r="N52" i="3" s="1"/>
  <c r="L50" i="2"/>
  <c r="L83" i="2"/>
  <c r="M83" i="2" s="1"/>
  <c r="C83" i="2" s="1"/>
  <c r="D83" i="2" s="1"/>
  <c r="L142" i="2"/>
  <c r="L19" i="2"/>
  <c r="M19" i="2" s="1"/>
  <c r="C19" i="2" s="1"/>
  <c r="D19" i="2" s="1"/>
  <c r="L143" i="2"/>
  <c r="M143" i="2" s="1"/>
  <c r="L49" i="2"/>
  <c r="M49" i="2" s="1"/>
  <c r="L112" i="2"/>
  <c r="M112" i="2" s="1"/>
  <c r="C112" i="2" s="1"/>
  <c r="D112" i="2" s="1"/>
  <c r="M82" i="34"/>
  <c r="N82" i="34" s="1"/>
  <c r="C82" i="34" s="1"/>
  <c r="D82" i="34" s="1"/>
  <c r="M114" i="34"/>
  <c r="N114" i="34" s="1"/>
  <c r="M18" i="34"/>
  <c r="N18" i="34" s="1"/>
  <c r="M113" i="34"/>
  <c r="N113" i="34" s="1"/>
  <c r="M147" i="34"/>
  <c r="N147" i="34" s="1"/>
  <c r="C147" i="34" s="1"/>
  <c r="D147" i="34" s="1"/>
  <c r="M50" i="34"/>
  <c r="N50" i="34" s="1"/>
  <c r="M51" i="34"/>
  <c r="N51" i="34" s="1"/>
  <c r="H21" i="34"/>
  <c r="L20" i="34"/>
  <c r="L19" i="34"/>
  <c r="H84" i="34"/>
  <c r="L83" i="34"/>
  <c r="H116" i="34"/>
  <c r="L115" i="34"/>
  <c r="H149" i="34"/>
  <c r="H53" i="34"/>
  <c r="L52" i="34"/>
  <c r="C146" i="34"/>
  <c r="D146" i="34" s="1"/>
  <c r="C145" i="34"/>
  <c r="D145" i="34" s="1"/>
  <c r="C49" i="34"/>
  <c r="D49" i="34" s="1"/>
  <c r="M50" i="33"/>
  <c r="N50" i="33" s="1"/>
  <c r="C50" i="33" s="1"/>
  <c r="D50" i="33" s="1"/>
  <c r="M83" i="33"/>
  <c r="N83" i="33" s="1"/>
  <c r="M114" i="33"/>
  <c r="N114" i="33" s="1"/>
  <c r="C114" i="33" s="1"/>
  <c r="D114" i="33" s="1"/>
  <c r="M19" i="33"/>
  <c r="N19" i="33" s="1"/>
  <c r="C19" i="33" s="1"/>
  <c r="D19" i="33" s="1"/>
  <c r="M82" i="33"/>
  <c r="N82" i="33" s="1"/>
  <c r="M145" i="33"/>
  <c r="N145" i="33" s="1"/>
  <c r="M146" i="33"/>
  <c r="N146" i="33" s="1"/>
  <c r="H116" i="33"/>
  <c r="L115" i="33" s="1"/>
  <c r="H148" i="33"/>
  <c r="L147" i="33"/>
  <c r="H21" i="33"/>
  <c r="H52" i="33"/>
  <c r="L51" i="33" s="1"/>
  <c r="H85" i="33"/>
  <c r="L84" i="33" s="1"/>
  <c r="M81" i="32"/>
  <c r="N81" i="32" s="1"/>
  <c r="C81" i="32" s="1"/>
  <c r="D81" i="32" s="1"/>
  <c r="M144" i="32"/>
  <c r="N144" i="32" s="1"/>
  <c r="C144" i="32" s="1"/>
  <c r="D144" i="32" s="1"/>
  <c r="M20" i="32"/>
  <c r="N20" i="32" s="1"/>
  <c r="C20" i="32" s="1"/>
  <c r="D20" i="32" s="1"/>
  <c r="H115" i="32"/>
  <c r="L114" i="32"/>
  <c r="L113" i="32"/>
  <c r="H146" i="32"/>
  <c r="H22" i="32"/>
  <c r="H52" i="32"/>
  <c r="L51" i="32"/>
  <c r="L50" i="32"/>
  <c r="H83" i="32"/>
  <c r="L82" i="32" s="1"/>
  <c r="C143" i="32"/>
  <c r="D143" i="32" s="1"/>
  <c r="C142" i="32"/>
  <c r="D142" i="32" s="1"/>
  <c r="C19" i="32"/>
  <c r="D19" i="32" s="1"/>
  <c r="C18" i="32"/>
  <c r="D18" i="32" s="1"/>
  <c r="C112" i="32"/>
  <c r="D112" i="32" s="1"/>
  <c r="C80" i="32"/>
  <c r="D80" i="32" s="1"/>
  <c r="C79" i="32"/>
  <c r="D79" i="32" s="1"/>
  <c r="M19" i="31"/>
  <c r="N19" i="31" s="1"/>
  <c r="M113" i="31"/>
  <c r="N113" i="31" s="1"/>
  <c r="M114" i="31"/>
  <c r="N114" i="31" s="1"/>
  <c r="M18" i="31"/>
  <c r="N18" i="31" s="1"/>
  <c r="M145" i="31"/>
  <c r="N145" i="31" s="1"/>
  <c r="H52" i="31"/>
  <c r="L51" i="31"/>
  <c r="L50" i="31"/>
  <c r="H84" i="31"/>
  <c r="L83" i="31" s="1"/>
  <c r="H21" i="31"/>
  <c r="L20" i="31"/>
  <c r="C112" i="25"/>
  <c r="D112" i="25" s="1"/>
  <c r="H116" i="31"/>
  <c r="L115" i="31"/>
  <c r="H148" i="31"/>
  <c r="L147" i="31"/>
  <c r="L82" i="31"/>
  <c r="L146" i="31"/>
  <c r="M82" i="30"/>
  <c r="N82" i="30" s="1"/>
  <c r="M147" i="30"/>
  <c r="N147" i="30" s="1"/>
  <c r="C147" i="30" s="1"/>
  <c r="D147" i="30" s="1"/>
  <c r="M22" i="30"/>
  <c r="N22" i="30" s="1"/>
  <c r="C22" i="30" s="1"/>
  <c r="D22" i="30" s="1"/>
  <c r="M23" i="30"/>
  <c r="N23" i="30" s="1"/>
  <c r="H115" i="30"/>
  <c r="L114" i="30"/>
  <c r="H149" i="30"/>
  <c r="L148" i="30"/>
  <c r="H52" i="30"/>
  <c r="L51" i="30" s="1"/>
  <c r="C112" i="30"/>
  <c r="D112" i="30" s="1"/>
  <c r="L113" i="30"/>
  <c r="H84" i="30"/>
  <c r="L83" i="30"/>
  <c r="H25" i="30"/>
  <c r="L50" i="30"/>
  <c r="C21" i="30"/>
  <c r="D21" i="30" s="1"/>
  <c r="C146" i="30"/>
  <c r="D146" i="30" s="1"/>
  <c r="C145" i="30"/>
  <c r="D145" i="30" s="1"/>
  <c r="M80" i="29"/>
  <c r="N80" i="29" s="1"/>
  <c r="C80" i="29" s="1"/>
  <c r="D80" i="29" s="1"/>
  <c r="M81" i="29"/>
  <c r="N81" i="29" s="1"/>
  <c r="M22" i="29"/>
  <c r="N22" i="29" s="1"/>
  <c r="M112" i="29"/>
  <c r="N112" i="29" s="1"/>
  <c r="M113" i="29"/>
  <c r="N113" i="29" s="1"/>
  <c r="M49" i="29"/>
  <c r="N49" i="29" s="1"/>
  <c r="C49" i="29" s="1"/>
  <c r="D49" i="29" s="1"/>
  <c r="H115" i="29"/>
  <c r="L114" i="29"/>
  <c r="H83" i="29"/>
  <c r="H25" i="29"/>
  <c r="L23" i="29"/>
  <c r="H52" i="29"/>
  <c r="L50" i="29"/>
  <c r="H147" i="29"/>
  <c r="L145" i="29"/>
  <c r="C48" i="29"/>
  <c r="D48" i="29" s="1"/>
  <c r="C79" i="29"/>
  <c r="D79" i="29" s="1"/>
  <c r="M82" i="28"/>
  <c r="N82" i="28" s="1"/>
  <c r="C82" i="28" s="1"/>
  <c r="D82" i="28" s="1"/>
  <c r="M147" i="28"/>
  <c r="N147" i="28" s="1"/>
  <c r="M113" i="28"/>
  <c r="N113" i="28" s="1"/>
  <c r="M114" i="28"/>
  <c r="N114" i="28" s="1"/>
  <c r="H84" i="28"/>
  <c r="L83" i="28"/>
  <c r="H52" i="28"/>
  <c r="L51" i="28"/>
  <c r="L50" i="28"/>
  <c r="C81" i="28"/>
  <c r="D81" i="28" s="1"/>
  <c r="H21" i="28"/>
  <c r="L20" i="28"/>
  <c r="L19" i="28"/>
  <c r="H149" i="28"/>
  <c r="L148" i="28"/>
  <c r="H116" i="28"/>
  <c r="L115" i="28"/>
  <c r="C146" i="28"/>
  <c r="D146" i="28" s="1"/>
  <c r="C145" i="28"/>
  <c r="D145" i="28" s="1"/>
  <c r="C18" i="28"/>
  <c r="D18" i="28" s="1"/>
  <c r="M81" i="27"/>
  <c r="N81" i="27" s="1"/>
  <c r="C81" i="27" s="1"/>
  <c r="D81" i="27" s="1"/>
  <c r="M19" i="27"/>
  <c r="N19" i="27" s="1"/>
  <c r="C19" i="27" s="1"/>
  <c r="D19" i="27" s="1"/>
  <c r="M49" i="27"/>
  <c r="N49" i="27" s="1"/>
  <c r="H114" i="27"/>
  <c r="H83" i="27"/>
  <c r="L82" i="27"/>
  <c r="H52" i="27"/>
  <c r="L50" i="27"/>
  <c r="H21" i="27"/>
  <c r="L20" i="27" s="1"/>
  <c r="H147" i="27"/>
  <c r="L146" i="27"/>
  <c r="L145" i="27"/>
  <c r="C80" i="27"/>
  <c r="D80" i="27" s="1"/>
  <c r="C111" i="25"/>
  <c r="D111" i="25" s="1"/>
  <c r="L112" i="27"/>
  <c r="M81" i="26"/>
  <c r="N81" i="26" s="1"/>
  <c r="C81" i="26" s="1"/>
  <c r="D81" i="26" s="1"/>
  <c r="M142" i="26"/>
  <c r="N142" i="26" s="1"/>
  <c r="M114" i="26"/>
  <c r="N114" i="26" s="1"/>
  <c r="M21" i="26"/>
  <c r="N21" i="26" s="1"/>
  <c r="M143" i="26"/>
  <c r="N143" i="26" s="1"/>
  <c r="H23" i="26"/>
  <c r="H83" i="26"/>
  <c r="L82" i="26"/>
  <c r="C80" i="26"/>
  <c r="D80" i="26" s="1"/>
  <c r="C79" i="26"/>
  <c r="D79" i="26" s="1"/>
  <c r="C20" i="26"/>
  <c r="D20" i="26" s="1"/>
  <c r="C19" i="26"/>
  <c r="D19" i="26" s="1"/>
  <c r="H52" i="26"/>
  <c r="L51" i="26"/>
  <c r="L50" i="26"/>
  <c r="H145" i="26"/>
  <c r="L144" i="26"/>
  <c r="H116" i="26"/>
  <c r="C113" i="26"/>
  <c r="D113" i="26" s="1"/>
  <c r="C112" i="26"/>
  <c r="D112" i="26" s="1"/>
  <c r="M19" i="25"/>
  <c r="N19" i="25" s="1"/>
  <c r="C19" i="25" s="1"/>
  <c r="D19" i="25" s="1"/>
  <c r="M20" i="25"/>
  <c r="N20" i="25" s="1"/>
  <c r="M145" i="25"/>
  <c r="N145" i="25" s="1"/>
  <c r="M146" i="25"/>
  <c r="N146" i="25" s="1"/>
  <c r="H52" i="25"/>
  <c r="L51" i="25"/>
  <c r="L50" i="25"/>
  <c r="H22" i="25"/>
  <c r="H86" i="25"/>
  <c r="L85" i="25"/>
  <c r="L84" i="25"/>
  <c r="H115" i="25"/>
  <c r="L114" i="25"/>
  <c r="L113" i="25"/>
  <c r="H148" i="25"/>
  <c r="L147" i="25"/>
  <c r="C18" i="25"/>
  <c r="D18" i="25" s="1"/>
  <c r="C49" i="25"/>
  <c r="D49" i="25" s="1"/>
  <c r="C83" i="25"/>
  <c r="D83" i="25" s="1"/>
  <c r="C82" i="25"/>
  <c r="D82" i="25" s="1"/>
  <c r="M20" i="24"/>
  <c r="N20" i="24" s="1"/>
  <c r="C20" i="24" s="1"/>
  <c r="D20" i="24" s="1"/>
  <c r="M81" i="24"/>
  <c r="N81" i="24" s="1"/>
  <c r="C81" i="24" s="1"/>
  <c r="D81" i="24" s="1"/>
  <c r="M147" i="24"/>
  <c r="N147" i="24" s="1"/>
  <c r="C147" i="24" s="1"/>
  <c r="D147" i="24" s="1"/>
  <c r="M50" i="24"/>
  <c r="N50" i="24" s="1"/>
  <c r="C50" i="24" s="1"/>
  <c r="D50" i="24" s="1"/>
  <c r="H22" i="24"/>
  <c r="L82" i="24"/>
  <c r="H83" i="24"/>
  <c r="H149" i="24"/>
  <c r="L148" i="24"/>
  <c r="H115" i="24"/>
  <c r="L114" i="24"/>
  <c r="L113" i="24"/>
  <c r="H52" i="24"/>
  <c r="L51" i="24"/>
  <c r="C19" i="24"/>
  <c r="D19" i="24" s="1"/>
  <c r="C18" i="24"/>
  <c r="D18" i="24" s="1"/>
  <c r="C146" i="24"/>
  <c r="D146" i="24" s="1"/>
  <c r="C145" i="24"/>
  <c r="D145" i="24" s="1"/>
  <c r="C80" i="24"/>
  <c r="D80" i="24" s="1"/>
  <c r="C79" i="24"/>
  <c r="D79" i="24" s="1"/>
  <c r="M144" i="23"/>
  <c r="N144" i="23" s="1"/>
  <c r="M81" i="23"/>
  <c r="N81" i="23" s="1"/>
  <c r="M80" i="23"/>
  <c r="N80" i="23" s="1"/>
  <c r="M143" i="23"/>
  <c r="N143" i="23" s="1"/>
  <c r="C143" i="23" s="1"/>
  <c r="D143" i="23" s="1"/>
  <c r="H115" i="23"/>
  <c r="L114" i="23"/>
  <c r="L113" i="23"/>
  <c r="H83" i="23"/>
  <c r="L82" i="23"/>
  <c r="C142" i="23"/>
  <c r="D142" i="23" s="1"/>
  <c r="H146" i="23"/>
  <c r="H52" i="23"/>
  <c r="L51" i="23"/>
  <c r="L50" i="23"/>
  <c r="H22" i="23"/>
  <c r="L20" i="23"/>
  <c r="C49" i="23"/>
  <c r="D49" i="23" s="1"/>
  <c r="C19" i="23"/>
  <c r="D19" i="23" s="1"/>
  <c r="C79" i="23"/>
  <c r="D79" i="23" s="1"/>
  <c r="M84" i="22"/>
  <c r="N84" i="22" s="1"/>
  <c r="C84" i="22" s="1"/>
  <c r="D84" i="22" s="1"/>
  <c r="M142" i="22"/>
  <c r="N142" i="22" s="1"/>
  <c r="M50" i="22"/>
  <c r="N50" i="22" s="1"/>
  <c r="H86" i="22"/>
  <c r="H145" i="22"/>
  <c r="L144" i="22" s="1"/>
  <c r="L143" i="22"/>
  <c r="H22" i="22"/>
  <c r="L21" i="22" s="1"/>
  <c r="L20" i="22"/>
  <c r="H52" i="22"/>
  <c r="H114" i="22"/>
  <c r="L113" i="22"/>
  <c r="L112" i="22"/>
  <c r="C83" i="22"/>
  <c r="D83" i="22" s="1"/>
  <c r="C82" i="22"/>
  <c r="D82" i="22" s="1"/>
  <c r="C111" i="22"/>
  <c r="D111" i="22" s="1"/>
  <c r="C49" i="22"/>
  <c r="D49" i="22" s="1"/>
  <c r="C48" i="22"/>
  <c r="D48" i="22" s="1"/>
  <c r="M145" i="21"/>
  <c r="N145" i="21" s="1"/>
  <c r="C145" i="21" s="1"/>
  <c r="D145" i="21" s="1"/>
  <c r="M113" i="21"/>
  <c r="N113" i="21" s="1"/>
  <c r="M114" i="21"/>
  <c r="N114" i="21" s="1"/>
  <c r="M51" i="21"/>
  <c r="N51" i="21" s="1"/>
  <c r="C51" i="21" s="1"/>
  <c r="D51" i="21" s="1"/>
  <c r="M81" i="21"/>
  <c r="N81" i="21" s="1"/>
  <c r="H53" i="21"/>
  <c r="L52" i="21" s="1"/>
  <c r="H147" i="21"/>
  <c r="L146" i="21"/>
  <c r="H116" i="21"/>
  <c r="L115" i="21" s="1"/>
  <c r="H84" i="21"/>
  <c r="H22" i="21"/>
  <c r="L20" i="21"/>
  <c r="L82" i="21"/>
  <c r="C112" i="21"/>
  <c r="D112" i="21" s="1"/>
  <c r="L16" i="1"/>
  <c r="L80" i="1"/>
  <c r="M80" i="1" s="1"/>
  <c r="L112" i="1"/>
  <c r="M112" i="1" s="1"/>
  <c r="L142" i="1"/>
  <c r="M142" i="1" s="1"/>
  <c r="L143" i="1"/>
  <c r="M143" i="1" s="1"/>
  <c r="L111" i="1"/>
  <c r="M111" i="1" s="1"/>
  <c r="C18" i="3"/>
  <c r="D18" i="3" s="1"/>
  <c r="H145" i="9"/>
  <c r="L144" i="9"/>
  <c r="C114" i="9"/>
  <c r="D114" i="9" s="1"/>
  <c r="C113" i="9"/>
  <c r="D113" i="9" s="1"/>
  <c r="H117" i="9"/>
  <c r="L116" i="9"/>
  <c r="H83" i="9"/>
  <c r="L82" i="9"/>
  <c r="L143" i="9"/>
  <c r="H55" i="9"/>
  <c r="L54" i="9"/>
  <c r="H21" i="9"/>
  <c r="L20" i="9"/>
  <c r="L19" i="9"/>
  <c r="N81" i="8"/>
  <c r="C81" i="8" s="1"/>
  <c r="D81" i="8" s="1"/>
  <c r="N18" i="8"/>
  <c r="N143" i="8"/>
  <c r="C143" i="8" s="1"/>
  <c r="D143" i="8" s="1"/>
  <c r="N50" i="8"/>
  <c r="H83" i="8"/>
  <c r="L82" i="8"/>
  <c r="H114" i="8"/>
  <c r="H52" i="8"/>
  <c r="L51" i="8"/>
  <c r="H146" i="8"/>
  <c r="C142" i="8"/>
  <c r="D142" i="8" s="1"/>
  <c r="H21" i="8"/>
  <c r="L20" i="8"/>
  <c r="H21" i="4"/>
  <c r="L20" i="4"/>
  <c r="L19" i="4"/>
  <c r="H117" i="4"/>
  <c r="L116" i="4"/>
  <c r="L115" i="4"/>
  <c r="H85" i="4"/>
  <c r="L84" i="4"/>
  <c r="L83" i="4"/>
  <c r="C114" i="4"/>
  <c r="D114" i="4" s="1"/>
  <c r="C48" i="4"/>
  <c r="D48" i="4" s="1"/>
  <c r="H52" i="4"/>
  <c r="L51" i="4"/>
  <c r="H146" i="4"/>
  <c r="L145" i="4" s="1"/>
  <c r="C142" i="4"/>
  <c r="D142" i="4" s="1"/>
  <c r="N53" i="3"/>
  <c r="N112" i="3"/>
  <c r="C112" i="3" s="1"/>
  <c r="D112" i="3" s="1"/>
  <c r="H146" i="3"/>
  <c r="H22" i="3"/>
  <c r="C51" i="3"/>
  <c r="D51" i="3" s="1"/>
  <c r="H55" i="3"/>
  <c r="L54" i="3" s="1"/>
  <c r="C143" i="3"/>
  <c r="D143" i="3" s="1"/>
  <c r="C142" i="3"/>
  <c r="D142" i="3" s="1"/>
  <c r="H85" i="3"/>
  <c r="L84" i="3"/>
  <c r="H114" i="3"/>
  <c r="L113" i="3" s="1"/>
  <c r="M50" i="2"/>
  <c r="M142" i="2"/>
  <c r="H114" i="2"/>
  <c r="K113" i="2"/>
  <c r="H21" i="2"/>
  <c r="K20" i="2"/>
  <c r="H52" i="2"/>
  <c r="K51" i="2"/>
  <c r="H145" i="2"/>
  <c r="K144" i="2" s="1"/>
  <c r="C82" i="2"/>
  <c r="D82" i="2" s="1"/>
  <c r="C81" i="2"/>
  <c r="D81" i="2" s="1"/>
  <c r="H85" i="2"/>
  <c r="K84" i="2" s="1"/>
  <c r="H145" i="1"/>
  <c r="K144" i="1"/>
  <c r="C141" i="1"/>
  <c r="D141" i="1" s="1"/>
  <c r="H114" i="1"/>
  <c r="K113" i="1" s="1"/>
  <c r="H83" i="1"/>
  <c r="K82" i="1"/>
  <c r="K81" i="1"/>
  <c r="H53" i="1"/>
  <c r="K51" i="1"/>
  <c r="H19" i="1"/>
  <c r="K18" i="1" s="1"/>
  <c r="K17" i="1"/>
  <c r="M145" i="27" a="1"/>
  <c r="M116" i="4" a="1"/>
  <c r="M20" i="27" a="1"/>
  <c r="M51" i="33" a="1"/>
  <c r="M84" i="25" a="1"/>
  <c r="M82" i="21" a="1"/>
  <c r="M50" i="26" a="1"/>
  <c r="M112" i="22" a="1"/>
  <c r="M50" i="27" a="1"/>
  <c r="M19" i="4" a="1"/>
  <c r="L20" i="2" a="1"/>
  <c r="M83" i="4" a="1"/>
  <c r="M112" i="27" a="1"/>
  <c r="M115" i="31" a="1"/>
  <c r="L144" i="1" a="1"/>
  <c r="M51" i="28" a="1"/>
  <c r="M113" i="32" a="1"/>
  <c r="M83" i="28" a="1"/>
  <c r="M113" i="24" a="1"/>
  <c r="M115" i="28" a="1"/>
  <c r="M50" i="25" a="1"/>
  <c r="M83" i="30" a="1"/>
  <c r="M145" i="4" a="1"/>
  <c r="M115" i="4" a="1"/>
  <c r="M20" i="9" a="1"/>
  <c r="M82" i="9" a="1"/>
  <c r="M82" i="32" a="1"/>
  <c r="M82" i="8" a="1"/>
  <c r="M114" i="25" a="1"/>
  <c r="M113" i="23" a="1"/>
  <c r="M148" i="30" a="1"/>
  <c r="M113" i="22" a="1"/>
  <c r="L51" i="2" a="1"/>
  <c r="M143" i="9" a="1"/>
  <c r="M51" i="4" a="1"/>
  <c r="M20" i="31" a="1"/>
  <c r="M82" i="31" a="1"/>
  <c r="M145" i="29" a="1"/>
  <c r="M51" i="23" a="1"/>
  <c r="M113" i="30" a="1"/>
  <c r="M115" i="21" a="1"/>
  <c r="M50" i="30" a="1"/>
  <c r="M51" i="26" a="1"/>
  <c r="M19" i="9" a="1"/>
  <c r="M143" i="22" a="1"/>
  <c r="M54" i="3" a="1"/>
  <c r="M51" i="8" a="1"/>
  <c r="M50" i="32" a="1"/>
  <c r="M50" i="29" a="1"/>
  <c r="M20" i="22" a="1"/>
  <c r="M52" i="34" a="1"/>
  <c r="M52" i="21" a="1"/>
  <c r="M50" i="31" a="1"/>
  <c r="M148" i="24" a="1"/>
  <c r="L82" i="1" a="1"/>
  <c r="M21" i="22" a="1"/>
  <c r="L17" i="1" a="1"/>
  <c r="M82" i="23" a="1"/>
  <c r="M113" i="25" a="1"/>
  <c r="M82" i="26" a="1"/>
  <c r="M51" i="24" a="1"/>
  <c r="M82" i="24" a="1"/>
  <c r="M51" i="25" a="1"/>
  <c r="M84" i="3" a="1"/>
  <c r="M114" i="24" a="1"/>
  <c r="M50" i="23" a="1"/>
  <c r="M147" i="31" a="1"/>
  <c r="M20" i="23" a="1"/>
  <c r="M19" i="34" a="1"/>
  <c r="M51" i="32" a="1"/>
  <c r="M20" i="21" a="1"/>
  <c r="L144" i="2" a="1"/>
  <c r="M82" i="27" a="1"/>
  <c r="M114" i="29" a="1"/>
  <c r="M115" i="34" a="1"/>
  <c r="M85" i="25" a="1"/>
  <c r="M20" i="8" a="1"/>
  <c r="M144" i="22" a="1"/>
  <c r="M84" i="33" a="1"/>
  <c r="M50" i="28" a="1"/>
  <c r="M19" i="28" a="1"/>
  <c r="M20" i="28" a="1"/>
  <c r="M147" i="25" a="1"/>
  <c r="M146" i="31" a="1"/>
  <c r="M114" i="23" a="1"/>
  <c r="M146" i="21" a="1"/>
  <c r="M147" i="33" a="1"/>
  <c r="M144" i="9" a="1"/>
  <c r="M114" i="32" a="1"/>
  <c r="M114" i="30" a="1"/>
  <c r="M20" i="34" a="1"/>
  <c r="M116" i="9" a="1"/>
  <c r="L81" i="1" a="1"/>
  <c r="L84" i="2" a="1"/>
  <c r="M84" i="4" a="1"/>
  <c r="M51" i="30" a="1"/>
  <c r="L113" i="2" a="1"/>
  <c r="M83" i="31" a="1"/>
  <c r="M144" i="26" a="1"/>
  <c r="L51" i="1" a="1"/>
  <c r="M23" i="29" a="1"/>
  <c r="M113" i="3" a="1"/>
  <c r="M115" i="33" a="1"/>
  <c r="M146" i="27" a="1"/>
  <c r="M54" i="9" a="1"/>
  <c r="M148" i="28" a="1"/>
  <c r="L18" i="1" a="1"/>
  <c r="M20" i="4" a="1"/>
  <c r="L113" i="1" a="1"/>
  <c r="M83" i="34" a="1"/>
  <c r="M51" i="31" a="1"/>
  <c r="M82" i="8" l="1"/>
  <c r="M51" i="8"/>
  <c r="M20" i="8"/>
  <c r="M144" i="9"/>
  <c r="M20" i="9"/>
  <c r="N20" i="9" s="1"/>
  <c r="M54" i="9"/>
  <c r="M143" i="9"/>
  <c r="N143" i="9" s="1"/>
  <c r="C143" i="9" s="1"/>
  <c r="D143" i="9" s="1"/>
  <c r="M82" i="9"/>
  <c r="N82" i="9" s="1"/>
  <c r="C82" i="9" s="1"/>
  <c r="D82" i="9" s="1"/>
  <c r="M116" i="9"/>
  <c r="M19" i="9"/>
  <c r="N19" i="9" s="1"/>
  <c r="M145" i="4"/>
  <c r="N145" i="4" s="1"/>
  <c r="C145" i="4" s="1"/>
  <c r="D145" i="4" s="1"/>
  <c r="M84" i="4"/>
  <c r="N84" i="4" s="1"/>
  <c r="M116" i="4"/>
  <c r="N116" i="4" s="1"/>
  <c r="M83" i="4"/>
  <c r="N83" i="4" s="1"/>
  <c r="M19" i="4"/>
  <c r="N19" i="4" s="1"/>
  <c r="M51" i="4"/>
  <c r="N51" i="4" s="1"/>
  <c r="C51" i="4" s="1"/>
  <c r="D51" i="4" s="1"/>
  <c r="M115" i="4"/>
  <c r="N115" i="4" s="1"/>
  <c r="M20" i="4"/>
  <c r="N20" i="4" s="1"/>
  <c r="M54" i="3"/>
  <c r="N54" i="3" s="1"/>
  <c r="C54" i="3" s="1"/>
  <c r="D54" i="3" s="1"/>
  <c r="M84" i="3"/>
  <c r="N84" i="3" s="1"/>
  <c r="M113" i="3"/>
  <c r="L144" i="2"/>
  <c r="L20" i="2"/>
  <c r="L113" i="2"/>
  <c r="L51" i="2"/>
  <c r="L84" i="2"/>
  <c r="M84" i="2" s="1"/>
  <c r="C84" i="2" s="1"/>
  <c r="D84" i="2" s="1"/>
  <c r="M52" i="34"/>
  <c r="N52" i="34" s="1"/>
  <c r="C52" i="34" s="1"/>
  <c r="D52" i="34" s="1"/>
  <c r="M115" i="34"/>
  <c r="N115" i="34" s="1"/>
  <c r="C115" i="34" s="1"/>
  <c r="D115" i="34" s="1"/>
  <c r="M83" i="34"/>
  <c r="N83" i="34" s="1"/>
  <c r="C83" i="34" s="1"/>
  <c r="D83" i="34" s="1"/>
  <c r="M19" i="34"/>
  <c r="N19" i="34" s="1"/>
  <c r="M20" i="34"/>
  <c r="N20" i="34" s="1"/>
  <c r="H54" i="34"/>
  <c r="H150" i="34"/>
  <c r="L149" i="34"/>
  <c r="L148" i="34"/>
  <c r="H117" i="34"/>
  <c r="H85" i="34"/>
  <c r="H22" i="34"/>
  <c r="C51" i="34"/>
  <c r="D51" i="34" s="1"/>
  <c r="C114" i="34"/>
  <c r="D114" i="34" s="1"/>
  <c r="C113" i="34"/>
  <c r="D113" i="34" s="1"/>
  <c r="C50" i="34"/>
  <c r="D50" i="34" s="1"/>
  <c r="C18" i="34"/>
  <c r="D18" i="34" s="1"/>
  <c r="M84" i="33"/>
  <c r="N84" i="33" s="1"/>
  <c r="C84" i="33" s="1"/>
  <c r="D84" i="33" s="1"/>
  <c r="M147" i="33"/>
  <c r="N147" i="33" s="1"/>
  <c r="C147" i="33" s="1"/>
  <c r="D147" i="33" s="1"/>
  <c r="M115" i="33"/>
  <c r="N115" i="33" s="1"/>
  <c r="C115" i="33" s="1"/>
  <c r="D115" i="33" s="1"/>
  <c r="M51" i="33"/>
  <c r="N51" i="33" s="1"/>
  <c r="C51" i="33" s="1"/>
  <c r="D51" i="33" s="1"/>
  <c r="H53" i="33"/>
  <c r="L52" i="33"/>
  <c r="H149" i="33"/>
  <c r="L148" i="33"/>
  <c r="H86" i="33"/>
  <c r="L85" i="33"/>
  <c r="H22" i="33"/>
  <c r="L20" i="33"/>
  <c r="H117" i="33"/>
  <c r="C146" i="33"/>
  <c r="D146" i="33" s="1"/>
  <c r="C145" i="33"/>
  <c r="D145" i="33" s="1"/>
  <c r="C83" i="33"/>
  <c r="D83" i="33" s="1"/>
  <c r="C82" i="33"/>
  <c r="D82" i="33" s="1"/>
  <c r="M50" i="32"/>
  <c r="N50" i="32" s="1"/>
  <c r="M51" i="32"/>
  <c r="N51" i="32" s="1"/>
  <c r="M82" i="32"/>
  <c r="N82" i="32" s="1"/>
  <c r="C82" i="32" s="1"/>
  <c r="D82" i="32" s="1"/>
  <c r="M113" i="32"/>
  <c r="N113" i="32" s="1"/>
  <c r="M114" i="32"/>
  <c r="N114" i="32" s="1"/>
  <c r="H53" i="32"/>
  <c r="L52" i="32"/>
  <c r="H84" i="32"/>
  <c r="L83" i="32"/>
  <c r="H23" i="32"/>
  <c r="L22" i="32" s="1"/>
  <c r="L21" i="32"/>
  <c r="H147" i="32"/>
  <c r="L146" i="32"/>
  <c r="L145" i="32"/>
  <c r="H116" i="32"/>
  <c r="L115" i="32"/>
  <c r="M83" i="31"/>
  <c r="N83" i="31" s="1"/>
  <c r="M146" i="31"/>
  <c r="N146" i="31" s="1"/>
  <c r="C146" i="31" s="1"/>
  <c r="D146" i="31" s="1"/>
  <c r="M82" i="31"/>
  <c r="N82" i="31" s="1"/>
  <c r="M147" i="31"/>
  <c r="N147" i="31" s="1"/>
  <c r="M115" i="31"/>
  <c r="N115" i="31" s="1"/>
  <c r="C115" i="31" s="1"/>
  <c r="D115" i="31" s="1"/>
  <c r="M20" i="31"/>
  <c r="N20" i="31" s="1"/>
  <c r="C20" i="31" s="1"/>
  <c r="D20" i="31" s="1"/>
  <c r="M50" i="31"/>
  <c r="N50" i="31" s="1"/>
  <c r="M51" i="31"/>
  <c r="N51" i="31" s="1"/>
  <c r="H149" i="31"/>
  <c r="L148" i="31"/>
  <c r="H117" i="31"/>
  <c r="L116" i="31" s="1"/>
  <c r="H22" i="31"/>
  <c r="H85" i="31"/>
  <c r="H53" i="31"/>
  <c r="L52" i="31"/>
  <c r="C145" i="31"/>
  <c r="D145" i="31" s="1"/>
  <c r="C19" i="31"/>
  <c r="D19" i="31" s="1"/>
  <c r="C18" i="31"/>
  <c r="D18" i="31" s="1"/>
  <c r="C114" i="31"/>
  <c r="D114" i="31" s="1"/>
  <c r="C113" i="31"/>
  <c r="D113" i="31" s="1"/>
  <c r="M148" i="30"/>
  <c r="N148" i="30" s="1"/>
  <c r="C148" i="30" s="1"/>
  <c r="D148" i="30" s="1"/>
  <c r="M50" i="30"/>
  <c r="N50" i="30" s="1"/>
  <c r="M83" i="30"/>
  <c r="N83" i="30" s="1"/>
  <c r="C83" i="30" s="1"/>
  <c r="D83" i="30" s="1"/>
  <c r="M113" i="30"/>
  <c r="N113" i="30" s="1"/>
  <c r="M51" i="30"/>
  <c r="N51" i="30" s="1"/>
  <c r="M114" i="30"/>
  <c r="N114" i="30" s="1"/>
  <c r="H150" i="30"/>
  <c r="L149" i="30"/>
  <c r="H26" i="30"/>
  <c r="L24" i="30"/>
  <c r="H85" i="30"/>
  <c r="H53" i="30"/>
  <c r="C82" i="30"/>
  <c r="D82" i="30" s="1"/>
  <c r="H116" i="30"/>
  <c r="L115" i="30"/>
  <c r="C23" i="30"/>
  <c r="D23" i="30" s="1"/>
  <c r="C81" i="23"/>
  <c r="D81" i="23" s="1"/>
  <c r="M145" i="29"/>
  <c r="N145" i="29" s="1"/>
  <c r="M50" i="29"/>
  <c r="N50" i="29" s="1"/>
  <c r="C50" i="29" s="1"/>
  <c r="D50" i="29" s="1"/>
  <c r="M23" i="29"/>
  <c r="N23" i="29" s="1"/>
  <c r="C23" i="29" s="1"/>
  <c r="D23" i="29" s="1"/>
  <c r="M114" i="29"/>
  <c r="N114" i="29" s="1"/>
  <c r="C114" i="29" s="1"/>
  <c r="D114" i="29" s="1"/>
  <c r="H148" i="29"/>
  <c r="L147" i="29"/>
  <c r="L146" i="29"/>
  <c r="H53" i="29"/>
  <c r="L52" i="29"/>
  <c r="L51" i="29"/>
  <c r="H26" i="29"/>
  <c r="L25" i="29"/>
  <c r="L24" i="29"/>
  <c r="H84" i="29"/>
  <c r="L83" i="29"/>
  <c r="L82" i="29"/>
  <c r="H116" i="29"/>
  <c r="L115" i="29"/>
  <c r="C113" i="29"/>
  <c r="D113" i="29" s="1"/>
  <c r="C112" i="29"/>
  <c r="D112" i="29" s="1"/>
  <c r="C22" i="29"/>
  <c r="D22" i="29" s="1"/>
  <c r="C81" i="29"/>
  <c r="D81" i="29" s="1"/>
  <c r="M51" i="28"/>
  <c r="N51" i="28" s="1"/>
  <c r="M83" i="28"/>
  <c r="N83" i="28" s="1"/>
  <c r="C83" i="28" s="1"/>
  <c r="D83" i="28" s="1"/>
  <c r="M115" i="28"/>
  <c r="N115" i="28" s="1"/>
  <c r="M148" i="28"/>
  <c r="N148" i="28" s="1"/>
  <c r="M19" i="28"/>
  <c r="N19" i="28" s="1"/>
  <c r="M20" i="28"/>
  <c r="N20" i="28" s="1"/>
  <c r="M50" i="28"/>
  <c r="N50" i="28" s="1"/>
  <c r="H53" i="28"/>
  <c r="L52" i="28"/>
  <c r="H85" i="28"/>
  <c r="C114" i="28"/>
  <c r="D114" i="28" s="1"/>
  <c r="C113" i="28"/>
  <c r="D113" i="28" s="1"/>
  <c r="H117" i="28"/>
  <c r="H150" i="28"/>
  <c r="L149" i="28"/>
  <c r="H22" i="28"/>
  <c r="C147" i="28"/>
  <c r="D147" i="28" s="1"/>
  <c r="M20" i="27"/>
  <c r="N20" i="27" s="1"/>
  <c r="C20" i="27" s="1"/>
  <c r="D20" i="27" s="1"/>
  <c r="M112" i="27"/>
  <c r="N112" i="27" s="1"/>
  <c r="M50" i="27"/>
  <c r="N50" i="27" s="1"/>
  <c r="C50" i="27" s="1"/>
  <c r="D50" i="27" s="1"/>
  <c r="M145" i="27"/>
  <c r="N145" i="27" s="1"/>
  <c r="M146" i="27"/>
  <c r="N146" i="27" s="1"/>
  <c r="M82" i="27"/>
  <c r="N82" i="27" s="1"/>
  <c r="C82" i="27" s="1"/>
  <c r="D82" i="27" s="1"/>
  <c r="H148" i="27"/>
  <c r="L147" i="27" s="1"/>
  <c r="H22" i="27"/>
  <c r="L21" i="27"/>
  <c r="H53" i="27"/>
  <c r="L52" i="27"/>
  <c r="L51" i="27"/>
  <c r="H84" i="27"/>
  <c r="H115" i="27"/>
  <c r="L114" i="27"/>
  <c r="L113" i="27"/>
  <c r="C49" i="27"/>
  <c r="D49" i="27" s="1"/>
  <c r="M82" i="26"/>
  <c r="N82" i="26" s="1"/>
  <c r="C82" i="26" s="1"/>
  <c r="D82" i="26" s="1"/>
  <c r="M144" i="26"/>
  <c r="N144" i="26" s="1"/>
  <c r="C144" i="26" s="1"/>
  <c r="D144" i="26" s="1"/>
  <c r="M50" i="26"/>
  <c r="N50" i="26" s="1"/>
  <c r="M51" i="26"/>
  <c r="N51" i="26" s="1"/>
  <c r="H84" i="26"/>
  <c r="H24" i="26"/>
  <c r="C80" i="23"/>
  <c r="D80" i="23" s="1"/>
  <c r="L22" i="26"/>
  <c r="H117" i="26"/>
  <c r="C143" i="26"/>
  <c r="D143" i="26" s="1"/>
  <c r="C142" i="26"/>
  <c r="D142" i="26" s="1"/>
  <c r="L115" i="26"/>
  <c r="H146" i="26"/>
  <c r="L145" i="26" s="1"/>
  <c r="H53" i="26"/>
  <c r="L52" i="26"/>
  <c r="C114" i="26"/>
  <c r="D114" i="26" s="1"/>
  <c r="C21" i="26"/>
  <c r="D21" i="26" s="1"/>
  <c r="M147" i="25"/>
  <c r="N147" i="25" s="1"/>
  <c r="M113" i="25"/>
  <c r="N113" i="25" s="1"/>
  <c r="M114" i="25"/>
  <c r="N114" i="25" s="1"/>
  <c r="M84" i="25"/>
  <c r="N84" i="25" s="1"/>
  <c r="M85" i="25"/>
  <c r="N85" i="25" s="1"/>
  <c r="M50" i="25"/>
  <c r="N50" i="25" s="1"/>
  <c r="M51" i="25"/>
  <c r="N51" i="25" s="1"/>
  <c r="H149" i="25"/>
  <c r="L148" i="25"/>
  <c r="H116" i="25"/>
  <c r="L115" i="25" s="1"/>
  <c r="H87" i="25"/>
  <c r="L86" i="25"/>
  <c r="H23" i="25"/>
  <c r="L22" i="25"/>
  <c r="L21" i="25"/>
  <c r="H53" i="25"/>
  <c r="L52" i="25"/>
  <c r="C146" i="25"/>
  <c r="D146" i="25" s="1"/>
  <c r="C145" i="25"/>
  <c r="D145" i="25" s="1"/>
  <c r="C20" i="25"/>
  <c r="D20" i="25" s="1"/>
  <c r="M51" i="24"/>
  <c r="N51" i="24" s="1"/>
  <c r="C51" i="24" s="1"/>
  <c r="D51" i="24" s="1"/>
  <c r="M114" i="24"/>
  <c r="N114" i="24" s="1"/>
  <c r="M148" i="24"/>
  <c r="N148" i="24" s="1"/>
  <c r="C148" i="24" s="1"/>
  <c r="D148" i="24" s="1"/>
  <c r="M82" i="24"/>
  <c r="N82" i="24" s="1"/>
  <c r="C82" i="24" s="1"/>
  <c r="D82" i="24" s="1"/>
  <c r="M113" i="24"/>
  <c r="N113" i="24" s="1"/>
  <c r="H116" i="24"/>
  <c r="L115" i="24"/>
  <c r="C144" i="23"/>
  <c r="D144" i="23" s="1"/>
  <c r="H150" i="24"/>
  <c r="L149" i="24" s="1"/>
  <c r="H84" i="24"/>
  <c r="L83" i="24"/>
  <c r="H53" i="24"/>
  <c r="L52" i="24"/>
  <c r="H23" i="24"/>
  <c r="L22" i="24"/>
  <c r="L21" i="24"/>
  <c r="M20" i="23"/>
  <c r="N20" i="23" s="1"/>
  <c r="M50" i="23"/>
  <c r="N50" i="23" s="1"/>
  <c r="M51" i="23"/>
  <c r="N51" i="23" s="1"/>
  <c r="M82" i="23"/>
  <c r="N82" i="23" s="1"/>
  <c r="C82" i="23" s="1"/>
  <c r="D82" i="23" s="1"/>
  <c r="M113" i="23"/>
  <c r="N113" i="23" s="1"/>
  <c r="M114" i="23"/>
  <c r="N114" i="23" s="1"/>
  <c r="H23" i="23"/>
  <c r="L22" i="23"/>
  <c r="L21" i="23"/>
  <c r="H53" i="23"/>
  <c r="L52" i="23"/>
  <c r="H147" i="23"/>
  <c r="L146" i="23" s="1"/>
  <c r="L145" i="23"/>
  <c r="H84" i="23"/>
  <c r="H116" i="23"/>
  <c r="L115" i="23"/>
  <c r="M112" i="22"/>
  <c r="N112" i="22" s="1"/>
  <c r="M113" i="22"/>
  <c r="N113" i="22" s="1"/>
  <c r="M20" i="22"/>
  <c r="N20" i="22" s="1"/>
  <c r="M21" i="22"/>
  <c r="N21" i="22" s="1"/>
  <c r="M143" i="22"/>
  <c r="N143" i="22" s="1"/>
  <c r="C143" i="22" s="1"/>
  <c r="D143" i="22" s="1"/>
  <c r="M144" i="22"/>
  <c r="N144" i="22" s="1"/>
  <c r="H115" i="22"/>
  <c r="L114" i="22"/>
  <c r="H53" i="22"/>
  <c r="L52" i="22"/>
  <c r="L51" i="22"/>
  <c r="H23" i="22"/>
  <c r="H146" i="22"/>
  <c r="H87" i="22"/>
  <c r="L86" i="22"/>
  <c r="L85" i="22"/>
  <c r="C142" i="22"/>
  <c r="D142" i="22" s="1"/>
  <c r="C50" i="22"/>
  <c r="D50" i="22" s="1"/>
  <c r="M115" i="21"/>
  <c r="N115" i="21" s="1"/>
  <c r="C115" i="21" s="1"/>
  <c r="D115" i="21" s="1"/>
  <c r="M52" i="21"/>
  <c r="N52" i="21" s="1"/>
  <c r="M82" i="21"/>
  <c r="N82" i="21" s="1"/>
  <c r="M20" i="21"/>
  <c r="N20" i="21" s="1"/>
  <c r="M146" i="21"/>
  <c r="N146" i="21" s="1"/>
  <c r="H23" i="21"/>
  <c r="L22" i="21"/>
  <c r="L21" i="21"/>
  <c r="H85" i="21"/>
  <c r="L84" i="21"/>
  <c r="L83" i="21"/>
  <c r="H117" i="21"/>
  <c r="L116" i="21" s="1"/>
  <c r="H148" i="21"/>
  <c r="L147" i="21"/>
  <c r="H54" i="21"/>
  <c r="C81" i="21"/>
  <c r="D81" i="21" s="1"/>
  <c r="C114" i="21"/>
  <c r="D114" i="21" s="1"/>
  <c r="C113" i="21"/>
  <c r="D113" i="21" s="1"/>
  <c r="N20" i="8"/>
  <c r="C20" i="8" s="1"/>
  <c r="D20" i="8" s="1"/>
  <c r="N51" i="8"/>
  <c r="C51" i="8" s="1"/>
  <c r="D51" i="8" s="1"/>
  <c r="N54" i="9"/>
  <c r="C54" i="9" s="1"/>
  <c r="D54" i="9" s="1"/>
  <c r="N116" i="9"/>
  <c r="C116" i="9" s="1"/>
  <c r="D116" i="9" s="1"/>
  <c r="L17" i="1"/>
  <c r="L18" i="1"/>
  <c r="L81" i="1"/>
  <c r="M81" i="1" s="1"/>
  <c r="C81" i="1" s="1"/>
  <c r="D81" i="1" s="1"/>
  <c r="L113" i="1"/>
  <c r="M113" i="1" s="1"/>
  <c r="C113" i="1" s="1"/>
  <c r="D113" i="1" s="1"/>
  <c r="L51" i="1"/>
  <c r="M51" i="1" s="1"/>
  <c r="L82" i="1"/>
  <c r="M82" i="1" s="1"/>
  <c r="L144" i="1"/>
  <c r="M144" i="1" s="1"/>
  <c r="C144" i="1" s="1"/>
  <c r="D144" i="1" s="1"/>
  <c r="C20" i="3"/>
  <c r="D20" i="3" s="1"/>
  <c r="C19" i="3"/>
  <c r="D19" i="3" s="1"/>
  <c r="N113" i="3"/>
  <c r="C113" i="3" s="1"/>
  <c r="D113" i="3" s="1"/>
  <c r="M16" i="1"/>
  <c r="C16" i="1" s="1"/>
  <c r="D16" i="1" s="1"/>
  <c r="C50" i="2"/>
  <c r="D50" i="2" s="1"/>
  <c r="C143" i="1"/>
  <c r="D143" i="1" s="1"/>
  <c r="C19" i="8"/>
  <c r="D19" i="8" s="1"/>
  <c r="C50" i="4"/>
  <c r="D50" i="4" s="1"/>
  <c r="C144" i="4"/>
  <c r="D144" i="4" s="1"/>
  <c r="N144" i="9"/>
  <c r="C18" i="8"/>
  <c r="D18" i="8" s="1"/>
  <c r="H146" i="9"/>
  <c r="C142" i="9"/>
  <c r="D142" i="9" s="1"/>
  <c r="H84" i="9"/>
  <c r="H118" i="9"/>
  <c r="L117" i="9" s="1"/>
  <c r="H22" i="9"/>
  <c r="L21" i="9" s="1"/>
  <c r="H56" i="9"/>
  <c r="N82" i="8"/>
  <c r="C82" i="8" s="1"/>
  <c r="D82" i="8" s="1"/>
  <c r="H115" i="8"/>
  <c r="L114" i="8"/>
  <c r="H84" i="8"/>
  <c r="L113" i="8"/>
  <c r="H22" i="8"/>
  <c r="H147" i="8"/>
  <c r="L146" i="8"/>
  <c r="H53" i="8"/>
  <c r="C50" i="8"/>
  <c r="D50" i="8" s="1"/>
  <c r="C49" i="8"/>
  <c r="D49" i="8" s="1"/>
  <c r="C144" i="8"/>
  <c r="D144" i="8" s="1"/>
  <c r="L145" i="8"/>
  <c r="C49" i="4"/>
  <c r="D49" i="4" s="1"/>
  <c r="C53" i="3"/>
  <c r="D53" i="3" s="1"/>
  <c r="H22" i="4"/>
  <c r="L21" i="4" s="1"/>
  <c r="H86" i="4"/>
  <c r="L85" i="4" s="1"/>
  <c r="C52" i="3"/>
  <c r="D52" i="3" s="1"/>
  <c r="H53" i="4"/>
  <c r="L52" i="4"/>
  <c r="H118" i="4"/>
  <c r="L117" i="4" s="1"/>
  <c r="H147" i="4"/>
  <c r="L146" i="4"/>
  <c r="H23" i="3"/>
  <c r="L22" i="3" s="1"/>
  <c r="H147" i="3"/>
  <c r="L146" i="3"/>
  <c r="H115" i="3"/>
  <c r="L114" i="3"/>
  <c r="H86" i="3"/>
  <c r="L85" i="3"/>
  <c r="H56" i="3"/>
  <c r="L55" i="3" s="1"/>
  <c r="L21" i="3"/>
  <c r="L145" i="3"/>
  <c r="M20" i="2"/>
  <c r="C20" i="2" s="1"/>
  <c r="D20" i="2" s="1"/>
  <c r="M51" i="2"/>
  <c r="C51" i="2" s="1"/>
  <c r="D51" i="2" s="1"/>
  <c r="M113" i="2"/>
  <c r="C113" i="2" s="1"/>
  <c r="D113" i="2" s="1"/>
  <c r="M144" i="2"/>
  <c r="C144" i="2" s="1"/>
  <c r="D144" i="2" s="1"/>
  <c r="H115" i="2"/>
  <c r="K114" i="2" s="1"/>
  <c r="H53" i="2"/>
  <c r="K52" i="2"/>
  <c r="C49" i="2"/>
  <c r="D49" i="2" s="1"/>
  <c r="H86" i="2"/>
  <c r="C143" i="2"/>
  <c r="D143" i="2" s="1"/>
  <c r="C142" i="2"/>
  <c r="D142" i="2" s="1"/>
  <c r="H146" i="2"/>
  <c r="K145" i="2" s="1"/>
  <c r="H22" i="2"/>
  <c r="H146" i="1"/>
  <c r="K145" i="1" s="1"/>
  <c r="C142" i="1"/>
  <c r="D142" i="1" s="1"/>
  <c r="H115" i="1"/>
  <c r="C112" i="1"/>
  <c r="D112" i="1" s="1"/>
  <c r="C111" i="1"/>
  <c r="D111" i="1" s="1"/>
  <c r="H84" i="1"/>
  <c r="C80" i="1"/>
  <c r="D80" i="1" s="1"/>
  <c r="H54" i="1"/>
  <c r="K53" i="1"/>
  <c r="K52" i="1"/>
  <c r="H20" i="1"/>
  <c r="M113" i="27" a="1"/>
  <c r="M117" i="4" a="1"/>
  <c r="M115" i="23" a="1"/>
  <c r="M146" i="3" a="1"/>
  <c r="M52" i="22" a="1"/>
  <c r="M51" i="27" a="1"/>
  <c r="M114" i="27" a="1"/>
  <c r="M85" i="22" a="1"/>
  <c r="M52" i="4" a="1"/>
  <c r="M51" i="29" a="1"/>
  <c r="M83" i="29" a="1"/>
  <c r="M52" i="32" a="1"/>
  <c r="M52" i="33" a="1"/>
  <c r="M21" i="32" a="1"/>
  <c r="M145" i="26" a="1"/>
  <c r="M145" i="3" a="1"/>
  <c r="M148" i="33" a="1"/>
  <c r="M52" i="31" a="1"/>
  <c r="M149" i="24" a="1"/>
  <c r="M149" i="34" a="1"/>
  <c r="M116" i="31" a="1"/>
  <c r="M85" i="33" a="1"/>
  <c r="M24" i="29" a="1"/>
  <c r="M145" i="8" a="1"/>
  <c r="M145" i="23" a="1"/>
  <c r="M22" i="21" a="1"/>
  <c r="M85" i="3" a="1"/>
  <c r="M52" i="25" a="1"/>
  <c r="M115" i="29" a="1"/>
  <c r="M83" i="32" a="1"/>
  <c r="M52" i="28" a="1"/>
  <c r="M22" i="26" a="1"/>
  <c r="M115" i="26" a="1"/>
  <c r="M21" i="21" a="1"/>
  <c r="M146" i="4" a="1"/>
  <c r="L145" i="2" a="1"/>
  <c r="M149" i="30" a="1"/>
  <c r="M146" i="23" a="1"/>
  <c r="M149" i="28" a="1"/>
  <c r="M115" i="30" a="1"/>
  <c r="M52" i="24" a="1"/>
  <c r="M82" i="29" a="1"/>
  <c r="M22" i="32" a="1"/>
  <c r="M115" i="25" a="1"/>
  <c r="M145" i="32" a="1"/>
  <c r="M148" i="34" a="1"/>
  <c r="L52" i="1" a="1"/>
  <c r="M114" i="3" a="1"/>
  <c r="M148" i="31" a="1"/>
  <c r="M21" i="3" a="1"/>
  <c r="M52" i="29" a="1"/>
  <c r="M117" i="9" a="1"/>
  <c r="M83" i="24" a="1"/>
  <c r="M21" i="27" a="1"/>
  <c r="M147" i="29" a="1"/>
  <c r="M22" i="23" a="1"/>
  <c r="M146" i="32" a="1"/>
  <c r="M146" i="29" a="1"/>
  <c r="M21" i="23" a="1"/>
  <c r="M22" i="3" a="1"/>
  <c r="M21" i="25" a="1"/>
  <c r="M83" i="21" a="1"/>
  <c r="M115" i="32" a="1"/>
  <c r="M148" i="25" a="1"/>
  <c r="M20" i="33" a="1"/>
  <c r="M113" i="8" a="1"/>
  <c r="M52" i="23" a="1"/>
  <c r="M85" i="4" a="1"/>
  <c r="L53" i="1" a="1"/>
  <c r="L145" i="1" a="1"/>
  <c r="M21" i="9" a="1"/>
  <c r="M55" i="3" a="1"/>
  <c r="M24" i="30" a="1"/>
  <c r="M84" i="21" a="1"/>
  <c r="M25" i="29" a="1"/>
  <c r="M22" i="24" a="1"/>
  <c r="M52" i="26" a="1"/>
  <c r="M147" i="21" a="1"/>
  <c r="M147" i="27" a="1"/>
  <c r="M146" i="8" a="1"/>
  <c r="M115" i="24" a="1"/>
  <c r="L114" i="2" a="1"/>
  <c r="M21" i="24" a="1"/>
  <c r="M21" i="4" a="1"/>
  <c r="M52" i="27" a="1"/>
  <c r="M116" i="21" a="1"/>
  <c r="M114" i="22" a="1"/>
  <c r="L52" i="2" a="1"/>
  <c r="M86" i="22" a="1"/>
  <c r="M86" i="25" a="1"/>
  <c r="M114" i="8" a="1"/>
  <c r="M51" i="22" a="1"/>
  <c r="M22" i="25" a="1"/>
  <c r="M114" i="8" l="1"/>
  <c r="N114" i="8" s="1"/>
  <c r="M145" i="8"/>
  <c r="N145" i="8" s="1"/>
  <c r="M146" i="8"/>
  <c r="N146" i="8" s="1"/>
  <c r="M113" i="8"/>
  <c r="N113" i="8" s="1"/>
  <c r="M117" i="9"/>
  <c r="N117" i="9" s="1"/>
  <c r="C117" i="9" s="1"/>
  <c r="D117" i="9" s="1"/>
  <c r="M21" i="9"/>
  <c r="N21" i="9" s="1"/>
  <c r="C21" i="9" s="1"/>
  <c r="D21" i="9" s="1"/>
  <c r="M117" i="4"/>
  <c r="M85" i="4"/>
  <c r="N85" i="4" s="1"/>
  <c r="C85" i="4" s="1"/>
  <c r="D85" i="4" s="1"/>
  <c r="M21" i="4"/>
  <c r="N21" i="4" s="1"/>
  <c r="C21" i="4" s="1"/>
  <c r="D21" i="4" s="1"/>
  <c r="M146" i="4"/>
  <c r="N146" i="4" s="1"/>
  <c r="C146" i="4" s="1"/>
  <c r="D146" i="4" s="1"/>
  <c r="M52" i="4"/>
  <c r="N52" i="4" s="1"/>
  <c r="C52" i="4" s="1"/>
  <c r="D52" i="4" s="1"/>
  <c r="M22" i="3"/>
  <c r="N22" i="3" s="1"/>
  <c r="M21" i="3"/>
  <c r="N21" i="3" s="1"/>
  <c r="M146" i="3"/>
  <c r="N146" i="3" s="1"/>
  <c r="M145" i="3"/>
  <c r="N145" i="3" s="1"/>
  <c r="M85" i="3"/>
  <c r="N85" i="3" s="1"/>
  <c r="C85" i="3" s="1"/>
  <c r="D85" i="3" s="1"/>
  <c r="M55" i="3"/>
  <c r="N55" i="3" s="1"/>
  <c r="C55" i="3" s="1"/>
  <c r="D55" i="3" s="1"/>
  <c r="M114" i="3"/>
  <c r="N114" i="3" s="1"/>
  <c r="C114" i="3" s="1"/>
  <c r="D114" i="3" s="1"/>
  <c r="L145" i="2"/>
  <c r="M145" i="2" s="1"/>
  <c r="C145" i="2" s="1"/>
  <c r="D145" i="2" s="1"/>
  <c r="L52" i="2"/>
  <c r="M52" i="2" s="1"/>
  <c r="C52" i="2" s="1"/>
  <c r="D52" i="2" s="1"/>
  <c r="L114" i="2"/>
  <c r="M114" i="2" s="1"/>
  <c r="C114" i="2" s="1"/>
  <c r="D114" i="2" s="1"/>
  <c r="M148" i="34"/>
  <c r="N148" i="34" s="1"/>
  <c r="M149" i="34"/>
  <c r="N149" i="34" s="1"/>
  <c r="H23" i="34"/>
  <c r="L21" i="34"/>
  <c r="H86" i="34"/>
  <c r="L85" i="34"/>
  <c r="L84" i="34"/>
  <c r="H118" i="34"/>
  <c r="L117" i="34"/>
  <c r="L116" i="34"/>
  <c r="H151" i="34"/>
  <c r="L150" i="34" s="1"/>
  <c r="H55" i="34"/>
  <c r="L54" i="34"/>
  <c r="L53" i="34"/>
  <c r="C20" i="34"/>
  <c r="D20" i="34" s="1"/>
  <c r="C19" i="34"/>
  <c r="D19" i="34" s="1"/>
  <c r="M20" i="33"/>
  <c r="N20" i="33" s="1"/>
  <c r="M85" i="33"/>
  <c r="N85" i="33" s="1"/>
  <c r="C85" i="33" s="1"/>
  <c r="D85" i="33" s="1"/>
  <c r="M148" i="33"/>
  <c r="N148" i="33" s="1"/>
  <c r="C148" i="33" s="1"/>
  <c r="D148" i="33" s="1"/>
  <c r="M52" i="33"/>
  <c r="N52" i="33" s="1"/>
  <c r="C52" i="33" s="1"/>
  <c r="D52" i="33" s="1"/>
  <c r="H118" i="33"/>
  <c r="L117" i="33"/>
  <c r="L116" i="33"/>
  <c r="H23" i="33"/>
  <c r="L22" i="33"/>
  <c r="L21" i="33"/>
  <c r="H87" i="33"/>
  <c r="L86" i="33"/>
  <c r="H150" i="33"/>
  <c r="H54" i="33"/>
  <c r="M22" i="32"/>
  <c r="N22" i="32" s="1"/>
  <c r="M21" i="32"/>
  <c r="N21" i="32" s="1"/>
  <c r="M83" i="32"/>
  <c r="N83" i="32" s="1"/>
  <c r="C83" i="32" s="1"/>
  <c r="D83" i="32" s="1"/>
  <c r="M115" i="32"/>
  <c r="N115" i="32" s="1"/>
  <c r="C115" i="32" s="1"/>
  <c r="D115" i="32" s="1"/>
  <c r="M145" i="32"/>
  <c r="N145" i="32" s="1"/>
  <c r="M146" i="32"/>
  <c r="N146" i="32" s="1"/>
  <c r="M52" i="32"/>
  <c r="N52" i="32" s="1"/>
  <c r="C52" i="32" s="1"/>
  <c r="D52" i="32" s="1"/>
  <c r="H54" i="32"/>
  <c r="H117" i="32"/>
  <c r="H148" i="32"/>
  <c r="L147" i="32"/>
  <c r="C114" i="32"/>
  <c r="D114" i="32" s="1"/>
  <c r="C113" i="32"/>
  <c r="D113" i="32" s="1"/>
  <c r="H24" i="32"/>
  <c r="L23" i="32"/>
  <c r="H85" i="32"/>
  <c r="C51" i="32"/>
  <c r="D51" i="32" s="1"/>
  <c r="C50" i="32"/>
  <c r="D50" i="32" s="1"/>
  <c r="M116" i="31"/>
  <c r="N116" i="31" s="1"/>
  <c r="C116" i="31" s="1"/>
  <c r="D116" i="31" s="1"/>
  <c r="M52" i="31"/>
  <c r="N52" i="31" s="1"/>
  <c r="C52" i="31" s="1"/>
  <c r="D52" i="31" s="1"/>
  <c r="M148" i="31"/>
  <c r="N148" i="31" s="1"/>
  <c r="C148" i="31" s="1"/>
  <c r="D148" i="31" s="1"/>
  <c r="H54" i="31"/>
  <c r="L53" i="31" s="1"/>
  <c r="H86" i="31"/>
  <c r="L84" i="31"/>
  <c r="H23" i="31"/>
  <c r="L22" i="31" s="1"/>
  <c r="C51" i="31"/>
  <c r="D51" i="31" s="1"/>
  <c r="C50" i="31"/>
  <c r="D50" i="31" s="1"/>
  <c r="C83" i="31"/>
  <c r="D83" i="31" s="1"/>
  <c r="C82" i="31"/>
  <c r="D82" i="31" s="1"/>
  <c r="L21" i="31"/>
  <c r="H118" i="31"/>
  <c r="L117" i="31"/>
  <c r="H150" i="31"/>
  <c r="L149" i="31" s="1"/>
  <c r="C147" i="31"/>
  <c r="D147" i="31" s="1"/>
  <c r="M115" i="30"/>
  <c r="N115" i="30" s="1"/>
  <c r="C115" i="30" s="1"/>
  <c r="D115" i="30" s="1"/>
  <c r="M24" i="30"/>
  <c r="N24" i="30" s="1"/>
  <c r="M149" i="30"/>
  <c r="N149" i="30" s="1"/>
  <c r="C149" i="30" s="1"/>
  <c r="D149" i="30" s="1"/>
  <c r="C51" i="30"/>
  <c r="D51" i="30" s="1"/>
  <c r="C50" i="30"/>
  <c r="D50" i="30" s="1"/>
  <c r="H117" i="30"/>
  <c r="H54" i="30"/>
  <c r="L52" i="30"/>
  <c r="H86" i="30"/>
  <c r="L84" i="30"/>
  <c r="H27" i="30"/>
  <c r="L26" i="30"/>
  <c r="L25" i="30"/>
  <c r="H151" i="30"/>
  <c r="C114" i="30"/>
  <c r="D114" i="30" s="1"/>
  <c r="C113" i="30"/>
  <c r="D113" i="30" s="1"/>
  <c r="M51" i="29"/>
  <c r="N51" i="29" s="1"/>
  <c r="C51" i="29" s="1"/>
  <c r="D51" i="29" s="1"/>
  <c r="M115" i="29"/>
  <c r="N115" i="29" s="1"/>
  <c r="C115" i="29" s="1"/>
  <c r="D115" i="29" s="1"/>
  <c r="M82" i="29"/>
  <c r="N82" i="29" s="1"/>
  <c r="M83" i="29"/>
  <c r="N83" i="29" s="1"/>
  <c r="M24" i="29"/>
  <c r="N24" i="29" s="1"/>
  <c r="M25" i="29"/>
  <c r="N25" i="29" s="1"/>
  <c r="M52" i="29"/>
  <c r="N52" i="29" s="1"/>
  <c r="M146" i="29"/>
  <c r="N146" i="29" s="1"/>
  <c r="M147" i="29"/>
  <c r="N147" i="29" s="1"/>
  <c r="L116" i="29"/>
  <c r="H117" i="29"/>
  <c r="H85" i="29"/>
  <c r="L84" i="29"/>
  <c r="H27" i="29"/>
  <c r="H54" i="29"/>
  <c r="H149" i="29"/>
  <c r="L148" i="29"/>
  <c r="C145" i="29"/>
  <c r="D145" i="29" s="1"/>
  <c r="M52" i="28"/>
  <c r="N52" i="28" s="1"/>
  <c r="C52" i="28" s="1"/>
  <c r="D52" i="28" s="1"/>
  <c r="M149" i="28"/>
  <c r="N149" i="28" s="1"/>
  <c r="C149" i="28" s="1"/>
  <c r="D149" i="28" s="1"/>
  <c r="C115" i="28"/>
  <c r="D115" i="28" s="1"/>
  <c r="C148" i="28"/>
  <c r="D148" i="28" s="1"/>
  <c r="H23" i="28"/>
  <c r="L21" i="28"/>
  <c r="H151" i="28"/>
  <c r="H118" i="28"/>
  <c r="L117" i="28"/>
  <c r="L116" i="28"/>
  <c r="H86" i="28"/>
  <c r="L85" i="28"/>
  <c r="L84" i="28"/>
  <c r="H54" i="28"/>
  <c r="C51" i="28"/>
  <c r="D51" i="28" s="1"/>
  <c r="C50" i="28"/>
  <c r="D50" i="28" s="1"/>
  <c r="C20" i="28"/>
  <c r="D20" i="28" s="1"/>
  <c r="C19" i="28"/>
  <c r="D19" i="28" s="1"/>
  <c r="M52" i="27"/>
  <c r="N52" i="27" s="1"/>
  <c r="M113" i="27"/>
  <c r="N113" i="27" s="1"/>
  <c r="C113" i="27" s="1"/>
  <c r="D113" i="27" s="1"/>
  <c r="M114" i="27"/>
  <c r="N114" i="27" s="1"/>
  <c r="M51" i="27"/>
  <c r="N51" i="27" s="1"/>
  <c r="M21" i="27"/>
  <c r="N21" i="27" s="1"/>
  <c r="C21" i="27" s="1"/>
  <c r="D21" i="27" s="1"/>
  <c r="M147" i="27"/>
  <c r="N147" i="27" s="1"/>
  <c r="H116" i="27"/>
  <c r="L115" i="27"/>
  <c r="H85" i="27"/>
  <c r="L84" i="27" s="1"/>
  <c r="L83" i="27"/>
  <c r="H54" i="27"/>
  <c r="C112" i="27"/>
  <c r="D112" i="27" s="1"/>
  <c r="H23" i="27"/>
  <c r="L148" i="27"/>
  <c r="H149" i="27"/>
  <c r="C146" i="27"/>
  <c r="D146" i="27" s="1"/>
  <c r="C145" i="27"/>
  <c r="D145" i="27" s="1"/>
  <c r="M145" i="26"/>
  <c r="N145" i="26" s="1"/>
  <c r="C145" i="26" s="1"/>
  <c r="D145" i="26" s="1"/>
  <c r="M115" i="26"/>
  <c r="N115" i="26" s="1"/>
  <c r="M22" i="26"/>
  <c r="N22" i="26" s="1"/>
  <c r="M52" i="26"/>
  <c r="N52" i="26" s="1"/>
  <c r="C52" i="26" s="1"/>
  <c r="D52" i="26" s="1"/>
  <c r="H118" i="26"/>
  <c r="L117" i="26" s="1"/>
  <c r="L116" i="26"/>
  <c r="H25" i="26"/>
  <c r="L23" i="26"/>
  <c r="H85" i="26"/>
  <c r="L84" i="26"/>
  <c r="L83" i="26"/>
  <c r="C51" i="26"/>
  <c r="D51" i="26" s="1"/>
  <c r="C50" i="26"/>
  <c r="D50" i="26" s="1"/>
  <c r="H54" i="26"/>
  <c r="H147" i="26"/>
  <c r="M22" i="25"/>
  <c r="N22" i="25" s="1"/>
  <c r="M86" i="25"/>
  <c r="N86" i="25" s="1"/>
  <c r="C86" i="25" s="1"/>
  <c r="D86" i="25" s="1"/>
  <c r="M115" i="25"/>
  <c r="N115" i="25" s="1"/>
  <c r="C115" i="25" s="1"/>
  <c r="D115" i="25" s="1"/>
  <c r="M52" i="25"/>
  <c r="N52" i="25" s="1"/>
  <c r="C52" i="25" s="1"/>
  <c r="D52" i="25" s="1"/>
  <c r="M21" i="25"/>
  <c r="N21" i="25" s="1"/>
  <c r="M148" i="25"/>
  <c r="N148" i="25" s="1"/>
  <c r="C148" i="25"/>
  <c r="D148" i="25" s="1"/>
  <c r="H24" i="25"/>
  <c r="L23" i="25"/>
  <c r="H88" i="25"/>
  <c r="H117" i="25"/>
  <c r="C147" i="25"/>
  <c r="D147" i="25" s="1"/>
  <c r="H54" i="25"/>
  <c r="H150" i="25"/>
  <c r="L149" i="25"/>
  <c r="C51" i="25"/>
  <c r="D51" i="25" s="1"/>
  <c r="C50" i="25"/>
  <c r="D50" i="25" s="1"/>
  <c r="C85" i="25"/>
  <c r="D85" i="25" s="1"/>
  <c r="C84" i="25"/>
  <c r="D84" i="25" s="1"/>
  <c r="C114" i="25"/>
  <c r="D114" i="25" s="1"/>
  <c r="C113" i="25"/>
  <c r="D113" i="25" s="1"/>
  <c r="M149" i="24"/>
  <c r="N149" i="24" s="1"/>
  <c r="C149" i="24" s="1"/>
  <c r="D149" i="24" s="1"/>
  <c r="M52" i="24"/>
  <c r="N52" i="24" s="1"/>
  <c r="C52" i="24" s="1"/>
  <c r="D52" i="24" s="1"/>
  <c r="M83" i="24"/>
  <c r="N83" i="24" s="1"/>
  <c r="C83" i="24" s="1"/>
  <c r="D83" i="24" s="1"/>
  <c r="M21" i="24"/>
  <c r="N21" i="24" s="1"/>
  <c r="M22" i="24"/>
  <c r="N22" i="24" s="1"/>
  <c r="M115" i="24"/>
  <c r="N115" i="24" s="1"/>
  <c r="H24" i="24"/>
  <c r="L23" i="24"/>
  <c r="H54" i="24"/>
  <c r="L53" i="24" s="1"/>
  <c r="H85" i="24"/>
  <c r="H151" i="24"/>
  <c r="H117" i="24"/>
  <c r="C114" i="24"/>
  <c r="D114" i="24" s="1"/>
  <c r="C113" i="24"/>
  <c r="D113" i="24" s="1"/>
  <c r="M146" i="23"/>
  <c r="N146" i="23" s="1"/>
  <c r="M115" i="23"/>
  <c r="N115" i="23" s="1"/>
  <c r="C115" i="23" s="1"/>
  <c r="D115" i="23" s="1"/>
  <c r="M145" i="23"/>
  <c r="N145" i="23" s="1"/>
  <c r="M21" i="23"/>
  <c r="N21" i="23" s="1"/>
  <c r="C21" i="23" s="1"/>
  <c r="D21" i="23" s="1"/>
  <c r="M22" i="23"/>
  <c r="N22" i="23" s="1"/>
  <c r="M52" i="23"/>
  <c r="N52" i="23" s="1"/>
  <c r="C52" i="23" s="1"/>
  <c r="D52" i="23" s="1"/>
  <c r="H85" i="23"/>
  <c r="H24" i="23"/>
  <c r="L23" i="23"/>
  <c r="H117" i="23"/>
  <c r="L83" i="23"/>
  <c r="H148" i="23"/>
  <c r="L147" i="23"/>
  <c r="H54" i="23"/>
  <c r="C114" i="23"/>
  <c r="D114" i="23" s="1"/>
  <c r="C113" i="23"/>
  <c r="D113" i="23" s="1"/>
  <c r="C51" i="23"/>
  <c r="D51" i="23" s="1"/>
  <c r="C50" i="23"/>
  <c r="D50" i="23" s="1"/>
  <c r="C20" i="23"/>
  <c r="D20" i="23" s="1"/>
  <c r="M52" i="22"/>
  <c r="N52" i="22" s="1"/>
  <c r="M85" i="22"/>
  <c r="N85" i="22" s="1"/>
  <c r="M86" i="22"/>
  <c r="N86" i="22" s="1"/>
  <c r="M51" i="22"/>
  <c r="N51" i="22" s="1"/>
  <c r="M114" i="22"/>
  <c r="N114" i="22" s="1"/>
  <c r="C114" i="22" s="1"/>
  <c r="D114" i="22" s="1"/>
  <c r="H116" i="22"/>
  <c r="H88" i="22"/>
  <c r="L87" i="22"/>
  <c r="H147" i="22"/>
  <c r="L145" i="22"/>
  <c r="H24" i="22"/>
  <c r="L23" i="22"/>
  <c r="L22" i="22"/>
  <c r="H54" i="22"/>
  <c r="L53" i="22" s="1"/>
  <c r="C144" i="22"/>
  <c r="D144" i="22" s="1"/>
  <c r="C21" i="22"/>
  <c r="D21" i="22" s="1"/>
  <c r="C20" i="22"/>
  <c r="D20" i="22" s="1"/>
  <c r="C113" i="22"/>
  <c r="D113" i="22" s="1"/>
  <c r="C112" i="22"/>
  <c r="D112" i="22" s="1"/>
  <c r="M147" i="21"/>
  <c r="N147" i="21" s="1"/>
  <c r="C147" i="21" s="1"/>
  <c r="D147" i="21" s="1"/>
  <c r="M116" i="21"/>
  <c r="N116" i="21" s="1"/>
  <c r="C116" i="21" s="1"/>
  <c r="D116" i="21" s="1"/>
  <c r="M84" i="21"/>
  <c r="N84" i="21" s="1"/>
  <c r="M21" i="21"/>
  <c r="N21" i="21" s="1"/>
  <c r="C21" i="21" s="1"/>
  <c r="D21" i="21" s="1"/>
  <c r="M22" i="21"/>
  <c r="N22" i="21" s="1"/>
  <c r="M83" i="21"/>
  <c r="N83" i="21" s="1"/>
  <c r="C83" i="21" s="1"/>
  <c r="D83" i="21" s="1"/>
  <c r="C52" i="21"/>
  <c r="D52" i="21" s="1"/>
  <c r="C82" i="21"/>
  <c r="D82" i="21" s="1"/>
  <c r="H55" i="21"/>
  <c r="L53" i="21"/>
  <c r="H149" i="21"/>
  <c r="L148" i="21" s="1"/>
  <c r="H118" i="21"/>
  <c r="L117" i="21"/>
  <c r="H86" i="21"/>
  <c r="H24" i="21"/>
  <c r="C146" i="21"/>
  <c r="D146" i="21" s="1"/>
  <c r="C20" i="21"/>
  <c r="D20" i="21" s="1"/>
  <c r="L52" i="1"/>
  <c r="M52" i="1" s="1"/>
  <c r="C52" i="1" s="1"/>
  <c r="D52" i="1" s="1"/>
  <c r="L145" i="1"/>
  <c r="M145" i="1" s="1"/>
  <c r="C145" i="1" s="1"/>
  <c r="D145" i="1" s="1"/>
  <c r="L53" i="1"/>
  <c r="M53" i="1" s="1"/>
  <c r="N117" i="4"/>
  <c r="C117" i="4" s="1"/>
  <c r="D117" i="4" s="1"/>
  <c r="M17" i="1"/>
  <c r="C17" i="1" s="1"/>
  <c r="D17" i="1" s="1"/>
  <c r="M18" i="1"/>
  <c r="H85" i="9"/>
  <c r="L84" i="9"/>
  <c r="H57" i="9"/>
  <c r="C20" i="9"/>
  <c r="D20" i="9" s="1"/>
  <c r="C19" i="9"/>
  <c r="D19" i="9" s="1"/>
  <c r="L55" i="9"/>
  <c r="H23" i="9"/>
  <c r="L22" i="9"/>
  <c r="L83" i="9"/>
  <c r="H147" i="9"/>
  <c r="L146" i="9"/>
  <c r="C144" i="9"/>
  <c r="D144" i="9" s="1"/>
  <c r="L145" i="9"/>
  <c r="H119" i="9"/>
  <c r="L118" i="9" s="1"/>
  <c r="H116" i="8"/>
  <c r="H54" i="8"/>
  <c r="L53" i="8" s="1"/>
  <c r="H85" i="8"/>
  <c r="L84" i="8"/>
  <c r="H148" i="8"/>
  <c r="H23" i="8"/>
  <c r="L22" i="8"/>
  <c r="L21" i="8"/>
  <c r="L83" i="8"/>
  <c r="L52" i="8"/>
  <c r="H54" i="4"/>
  <c r="L53" i="4" s="1"/>
  <c r="C20" i="4"/>
  <c r="D20" i="4" s="1"/>
  <c r="C19" i="4"/>
  <c r="D19" i="4" s="1"/>
  <c r="H148" i="4"/>
  <c r="H119" i="4"/>
  <c r="L118" i="4"/>
  <c r="C84" i="4"/>
  <c r="D84" i="4" s="1"/>
  <c r="C83" i="4"/>
  <c r="D83" i="4" s="1"/>
  <c r="H87" i="4"/>
  <c r="H23" i="4"/>
  <c r="L22" i="4"/>
  <c r="C116" i="4"/>
  <c r="D116" i="4" s="1"/>
  <c r="C115" i="4"/>
  <c r="D115" i="4" s="1"/>
  <c r="H87" i="3"/>
  <c r="C84" i="3"/>
  <c r="D84" i="3" s="1"/>
  <c r="H116" i="3"/>
  <c r="H148" i="3"/>
  <c r="L147" i="3"/>
  <c r="H24" i="3"/>
  <c r="L23" i="3"/>
  <c r="H57" i="3"/>
  <c r="L56" i="3"/>
  <c r="H87" i="2"/>
  <c r="K86" i="2" s="1"/>
  <c r="H54" i="2"/>
  <c r="K53" i="2" s="1"/>
  <c r="K115" i="2"/>
  <c r="H116" i="2"/>
  <c r="H23" i="2"/>
  <c r="K22" i="2"/>
  <c r="K21" i="2"/>
  <c r="H147" i="2"/>
  <c r="K85" i="2"/>
  <c r="H147" i="1"/>
  <c r="H116" i="1"/>
  <c r="K115" i="1"/>
  <c r="K114" i="1"/>
  <c r="H85" i="1"/>
  <c r="K84" i="1" s="1"/>
  <c r="K83" i="1"/>
  <c r="C82" i="1"/>
  <c r="D82" i="1" s="1"/>
  <c r="H55" i="1"/>
  <c r="C51" i="1"/>
  <c r="D51" i="1" s="1"/>
  <c r="H21" i="1"/>
  <c r="K19" i="1"/>
  <c r="M53" i="22" a="1"/>
  <c r="M53" i="8" a="1"/>
  <c r="M84" i="29" a="1"/>
  <c r="M23" i="24" a="1"/>
  <c r="M116" i="33" a="1"/>
  <c r="M83" i="23" a="1"/>
  <c r="M54" i="34" a="1"/>
  <c r="M53" i="21" a="1"/>
  <c r="M21" i="8" a="1"/>
  <c r="M86" i="33" a="1"/>
  <c r="M149" i="31" a="1"/>
  <c r="M84" i="34" a="1"/>
  <c r="M23" i="23" a="1"/>
  <c r="M23" i="32" a="1"/>
  <c r="M117" i="34" a="1"/>
  <c r="M23" i="3" a="1"/>
  <c r="L85" i="2" a="1"/>
  <c r="M145" i="9" a="1"/>
  <c r="M55" i="9" a="1"/>
  <c r="M147" i="32" a="1"/>
  <c r="M53" i="34" a="1"/>
  <c r="L115" i="1" a="1"/>
  <c r="M84" i="28" a="1"/>
  <c r="M117" i="26" a="1"/>
  <c r="M23" i="22" a="1"/>
  <c r="M147" i="23" a="1"/>
  <c r="L21" i="2" a="1"/>
  <c r="M84" i="8" a="1"/>
  <c r="M26" i="30" a="1"/>
  <c r="M117" i="33" a="1"/>
  <c r="M84" i="27" a="1"/>
  <c r="M118" i="9" a="1"/>
  <c r="M148" i="29" a="1"/>
  <c r="M148" i="21" a="1"/>
  <c r="M117" i="31" a="1"/>
  <c r="M22" i="33" a="1"/>
  <c r="M84" i="26" a="1"/>
  <c r="L53" i="2" a="1"/>
  <c r="M85" i="28" a="1"/>
  <c r="M146" i="9" a="1"/>
  <c r="M85" i="34" a="1"/>
  <c r="M21" i="34" a="1"/>
  <c r="M84" i="9" a="1"/>
  <c r="M56" i="3" a="1"/>
  <c r="M84" i="30" a="1"/>
  <c r="M147" i="3" a="1"/>
  <c r="M21" i="28" a="1"/>
  <c r="M53" i="31" a="1"/>
  <c r="M52" i="8" a="1"/>
  <c r="M22" i="31" a="1"/>
  <c r="M150" i="34" a="1"/>
  <c r="M22" i="8" a="1"/>
  <c r="M22" i="22" a="1"/>
  <c r="M23" i="25" a="1"/>
  <c r="M22" i="4" a="1"/>
  <c r="M115" i="27" a="1"/>
  <c r="L114" i="1" a="1"/>
  <c r="M145" i="22" a="1"/>
  <c r="L22" i="2" a="1"/>
  <c r="M83" i="9" a="1"/>
  <c r="M21" i="33" a="1"/>
  <c r="M21" i="31" a="1"/>
  <c r="M117" i="28" a="1"/>
  <c r="M148" i="27" a="1"/>
  <c r="M117" i="21" a="1"/>
  <c r="L84" i="1" a="1"/>
  <c r="M83" i="26" a="1"/>
  <c r="M149" i="25" a="1"/>
  <c r="M25" i="30" a="1"/>
  <c r="M22" i="9" a="1"/>
  <c r="M116" i="29" a="1"/>
  <c r="L19" i="1" a="1"/>
  <c r="M83" i="27" a="1"/>
  <c r="M116" i="28" a="1"/>
  <c r="M116" i="26" a="1"/>
  <c r="M116" i="34" a="1"/>
  <c r="M52" i="30" a="1"/>
  <c r="M87" i="22" a="1"/>
  <c r="M23" i="26" a="1"/>
  <c r="M53" i="24" a="1"/>
  <c r="M83" i="8" a="1"/>
  <c r="M118" i="4" a="1"/>
  <c r="L115" i="2" a="1"/>
  <c r="L83" i="1" a="1"/>
  <c r="L86" i="2" a="1"/>
  <c r="M53" i="4" a="1"/>
  <c r="M84" i="31" a="1"/>
  <c r="M52" i="8" l="1"/>
  <c r="M83" i="8"/>
  <c r="M53" i="8"/>
  <c r="M84" i="8"/>
  <c r="M21" i="8"/>
  <c r="M22" i="8"/>
  <c r="M84" i="9"/>
  <c r="M118" i="9"/>
  <c r="N118" i="9" s="1"/>
  <c r="C118" i="9" s="1"/>
  <c r="D118" i="9" s="1"/>
  <c r="M145" i="9"/>
  <c r="N145" i="9" s="1"/>
  <c r="M146" i="9"/>
  <c r="N146" i="9" s="1"/>
  <c r="M55" i="9"/>
  <c r="M83" i="9"/>
  <c r="N83" i="9" s="1"/>
  <c r="M22" i="9"/>
  <c r="M53" i="4"/>
  <c r="N53" i="4" s="1"/>
  <c r="C53" i="4" s="1"/>
  <c r="D53" i="4" s="1"/>
  <c r="M118" i="4"/>
  <c r="N118" i="4" s="1"/>
  <c r="C118" i="4" s="1"/>
  <c r="D118" i="4" s="1"/>
  <c r="M22" i="4"/>
  <c r="N22" i="4" s="1"/>
  <c r="M147" i="3"/>
  <c r="N147" i="3" s="1"/>
  <c r="C147" i="3" s="1"/>
  <c r="D147" i="3" s="1"/>
  <c r="M56" i="3"/>
  <c r="N56" i="3" s="1"/>
  <c r="C56" i="3" s="1"/>
  <c r="D56" i="3" s="1"/>
  <c r="M23" i="3"/>
  <c r="N23" i="3" s="1"/>
  <c r="L86" i="2"/>
  <c r="M86" i="2" s="1"/>
  <c r="L85" i="2"/>
  <c r="L22" i="2"/>
  <c r="L115" i="2"/>
  <c r="L21" i="2"/>
  <c r="L53" i="2"/>
  <c r="M150" i="34"/>
  <c r="N150" i="34" s="1"/>
  <c r="C150" i="34" s="1"/>
  <c r="D150" i="34" s="1"/>
  <c r="M54" i="34"/>
  <c r="N54" i="34" s="1"/>
  <c r="M117" i="34"/>
  <c r="N117" i="34" s="1"/>
  <c r="M53" i="34"/>
  <c r="N53" i="34" s="1"/>
  <c r="M116" i="34"/>
  <c r="N116" i="34" s="1"/>
  <c r="M84" i="34"/>
  <c r="N84" i="34" s="1"/>
  <c r="M85" i="34"/>
  <c r="N85" i="34" s="1"/>
  <c r="M21" i="34"/>
  <c r="N21" i="34" s="1"/>
  <c r="H56" i="34"/>
  <c r="L55" i="34" s="1"/>
  <c r="C149" i="34"/>
  <c r="D149" i="34" s="1"/>
  <c r="C148" i="34"/>
  <c r="D148" i="34" s="1"/>
  <c r="H152" i="34"/>
  <c r="H119" i="34"/>
  <c r="L118" i="34"/>
  <c r="H87" i="34"/>
  <c r="L86" i="34" s="1"/>
  <c r="H24" i="34"/>
  <c r="L23" i="34"/>
  <c r="L22" i="34"/>
  <c r="M22" i="33"/>
  <c r="N22" i="33" s="1"/>
  <c r="M86" i="33"/>
  <c r="N86" i="33" s="1"/>
  <c r="C86" i="33" s="1"/>
  <c r="D86" i="33" s="1"/>
  <c r="M21" i="33"/>
  <c r="N21" i="33" s="1"/>
  <c r="C21" i="33" s="1"/>
  <c r="D21" i="33" s="1"/>
  <c r="M116" i="33"/>
  <c r="N116" i="33" s="1"/>
  <c r="M117" i="33"/>
  <c r="N117" i="33" s="1"/>
  <c r="H24" i="33"/>
  <c r="L23" i="33"/>
  <c r="C20" i="33"/>
  <c r="D20" i="33" s="1"/>
  <c r="H55" i="33"/>
  <c r="L54" i="33" s="1"/>
  <c r="L53" i="33"/>
  <c r="H151" i="33"/>
  <c r="L149" i="33"/>
  <c r="C52" i="27"/>
  <c r="D52" i="27" s="1"/>
  <c r="H88" i="33"/>
  <c r="H119" i="33"/>
  <c r="L118" i="33"/>
  <c r="M23" i="32"/>
  <c r="N23" i="32" s="1"/>
  <c r="C23" i="32" s="1"/>
  <c r="D23" i="32" s="1"/>
  <c r="M147" i="32"/>
  <c r="N147" i="32" s="1"/>
  <c r="C147" i="32" s="1"/>
  <c r="D147" i="32" s="1"/>
  <c r="H118" i="32"/>
  <c r="L117" i="32"/>
  <c r="H25" i="32"/>
  <c r="H149" i="32"/>
  <c r="L148" i="32" s="1"/>
  <c r="L116" i="32"/>
  <c r="H55" i="32"/>
  <c r="L54" i="32"/>
  <c r="L53" i="32"/>
  <c r="C146" i="32"/>
  <c r="D146" i="32" s="1"/>
  <c r="C145" i="32"/>
  <c r="D145" i="32" s="1"/>
  <c r="H86" i="32"/>
  <c r="L85" i="32"/>
  <c r="C22" i="32"/>
  <c r="D22" i="32" s="1"/>
  <c r="C21" i="32"/>
  <c r="D21" i="32" s="1"/>
  <c r="L84" i="32"/>
  <c r="M149" i="31"/>
  <c r="N149" i="31" s="1"/>
  <c r="C149" i="31" s="1"/>
  <c r="D149" i="31" s="1"/>
  <c r="M53" i="31"/>
  <c r="N53" i="31" s="1"/>
  <c r="C53" i="31" s="1"/>
  <c r="D53" i="31" s="1"/>
  <c r="M84" i="31"/>
  <c r="N84" i="31" s="1"/>
  <c r="M117" i="31"/>
  <c r="N117" i="31" s="1"/>
  <c r="C117" i="31" s="1"/>
  <c r="D117" i="31" s="1"/>
  <c r="M21" i="31"/>
  <c r="N21" i="31" s="1"/>
  <c r="M22" i="31"/>
  <c r="N22" i="31" s="1"/>
  <c r="H119" i="31"/>
  <c r="L118" i="31" s="1"/>
  <c r="H24" i="31"/>
  <c r="L23" i="31"/>
  <c r="H87" i="31"/>
  <c r="L86" i="31"/>
  <c r="L85" i="31"/>
  <c r="H55" i="31"/>
  <c r="L54" i="31"/>
  <c r="H151" i="31"/>
  <c r="M26" i="30"/>
  <c r="N26" i="30" s="1"/>
  <c r="M25" i="30"/>
  <c r="N25" i="30" s="1"/>
  <c r="M84" i="30"/>
  <c r="N84" i="30" s="1"/>
  <c r="M52" i="30"/>
  <c r="N52" i="30" s="1"/>
  <c r="H152" i="30"/>
  <c r="L151" i="30"/>
  <c r="L150" i="30"/>
  <c r="H55" i="30"/>
  <c r="L54" i="30"/>
  <c r="H118" i="30"/>
  <c r="L117" i="30"/>
  <c r="H28" i="30"/>
  <c r="H87" i="30"/>
  <c r="L86" i="30"/>
  <c r="L85" i="30"/>
  <c r="L53" i="30"/>
  <c r="L116" i="30"/>
  <c r="C24" i="30"/>
  <c r="D24" i="30" s="1"/>
  <c r="M148" i="29"/>
  <c r="N148" i="29" s="1"/>
  <c r="C148" i="29" s="1"/>
  <c r="D148" i="29" s="1"/>
  <c r="M84" i="29"/>
  <c r="N84" i="29" s="1"/>
  <c r="C84" i="29" s="1"/>
  <c r="D84" i="29" s="1"/>
  <c r="M116" i="29"/>
  <c r="N116" i="29" s="1"/>
  <c r="C116" i="29" s="1"/>
  <c r="D116" i="29" s="1"/>
  <c r="H150" i="29"/>
  <c r="H55" i="29"/>
  <c r="L54" i="29"/>
  <c r="L53" i="29"/>
  <c r="H28" i="29"/>
  <c r="L27" i="29"/>
  <c r="L26" i="29"/>
  <c r="H86" i="29"/>
  <c r="H118" i="29"/>
  <c r="L117" i="29"/>
  <c r="C147" i="29"/>
  <c r="D147" i="29" s="1"/>
  <c r="C25" i="29"/>
  <c r="D25" i="29" s="1"/>
  <c r="C146" i="29"/>
  <c r="D146" i="29" s="1"/>
  <c r="C83" i="29"/>
  <c r="D83" i="29" s="1"/>
  <c r="C82" i="29"/>
  <c r="D82" i="29" s="1"/>
  <c r="C24" i="29"/>
  <c r="D24" i="29" s="1"/>
  <c r="C52" i="29"/>
  <c r="D52" i="29" s="1"/>
  <c r="M85" i="28"/>
  <c r="N85" i="28" s="1"/>
  <c r="M116" i="28"/>
  <c r="N116" i="28" s="1"/>
  <c r="M117" i="28"/>
  <c r="N117" i="28" s="1"/>
  <c r="M84" i="28"/>
  <c r="N84" i="28" s="1"/>
  <c r="M21" i="28"/>
  <c r="N21" i="28" s="1"/>
  <c r="H119" i="28"/>
  <c r="L118" i="28" s="1"/>
  <c r="H24" i="28"/>
  <c r="L23" i="28"/>
  <c r="L22" i="28"/>
  <c r="H87" i="28"/>
  <c r="L86" i="28"/>
  <c r="H152" i="28"/>
  <c r="L151" i="28"/>
  <c r="L150" i="28"/>
  <c r="H55" i="28"/>
  <c r="L53" i="28"/>
  <c r="M84" i="27"/>
  <c r="N84" i="27" s="1"/>
  <c r="M115" i="27"/>
  <c r="N115" i="27" s="1"/>
  <c r="C115" i="27" s="1"/>
  <c r="D115" i="27" s="1"/>
  <c r="M148" i="27"/>
  <c r="N148" i="27" s="1"/>
  <c r="C148" i="27" s="1"/>
  <c r="D148" i="27" s="1"/>
  <c r="M83" i="27"/>
  <c r="N83" i="27" s="1"/>
  <c r="H24" i="27"/>
  <c r="L23" i="27"/>
  <c r="L22" i="27"/>
  <c r="C51" i="27"/>
  <c r="D51" i="27" s="1"/>
  <c r="H55" i="27"/>
  <c r="L54" i="27"/>
  <c r="L53" i="27"/>
  <c r="H86" i="27"/>
  <c r="H117" i="27"/>
  <c r="C147" i="27"/>
  <c r="D147" i="27" s="1"/>
  <c r="C114" i="27"/>
  <c r="D114" i="27" s="1"/>
  <c r="H150" i="27"/>
  <c r="L149" i="27" s="1"/>
  <c r="M83" i="26"/>
  <c r="N83" i="26" s="1"/>
  <c r="M84" i="26"/>
  <c r="N84" i="26" s="1"/>
  <c r="M23" i="26"/>
  <c r="N23" i="26" s="1"/>
  <c r="C23" i="26" s="1"/>
  <c r="D23" i="26" s="1"/>
  <c r="M116" i="26"/>
  <c r="N116" i="26" s="1"/>
  <c r="M117" i="26"/>
  <c r="N117" i="26" s="1"/>
  <c r="H148" i="26"/>
  <c r="L147" i="26"/>
  <c r="H55" i="26"/>
  <c r="L54" i="26"/>
  <c r="L53" i="26"/>
  <c r="H86" i="26"/>
  <c r="H26" i="26"/>
  <c r="L24" i="26"/>
  <c r="H119" i="26"/>
  <c r="L118" i="26"/>
  <c r="C22" i="26"/>
  <c r="D22" i="26" s="1"/>
  <c r="C115" i="26"/>
  <c r="D115" i="26" s="1"/>
  <c r="L146" i="26"/>
  <c r="M149" i="25"/>
  <c r="N149" i="25" s="1"/>
  <c r="C149" i="25" s="1"/>
  <c r="D149" i="25" s="1"/>
  <c r="M23" i="25"/>
  <c r="N23" i="25" s="1"/>
  <c r="C23" i="25" s="1"/>
  <c r="D23" i="25" s="1"/>
  <c r="H151" i="25"/>
  <c r="L150" i="25" s="1"/>
  <c r="H55" i="25"/>
  <c r="L54" i="25"/>
  <c r="L53" i="25"/>
  <c r="H118" i="25"/>
  <c r="L117" i="25"/>
  <c r="L116" i="25"/>
  <c r="H89" i="25"/>
  <c r="L87" i="25"/>
  <c r="H25" i="25"/>
  <c r="L24" i="25" s="1"/>
  <c r="C22" i="25"/>
  <c r="D22" i="25" s="1"/>
  <c r="C21" i="25"/>
  <c r="D21" i="25" s="1"/>
  <c r="M53" i="24"/>
  <c r="N53" i="24" s="1"/>
  <c r="C53" i="24" s="1"/>
  <c r="D53" i="24" s="1"/>
  <c r="M23" i="24"/>
  <c r="N23" i="24" s="1"/>
  <c r="C23" i="24" s="1"/>
  <c r="D23" i="24" s="1"/>
  <c r="H118" i="24"/>
  <c r="L117" i="24"/>
  <c r="L116" i="24"/>
  <c r="H152" i="24"/>
  <c r="L150" i="24"/>
  <c r="H86" i="24"/>
  <c r="L84" i="24"/>
  <c r="H55" i="24"/>
  <c r="L54" i="24" s="1"/>
  <c r="H25" i="24"/>
  <c r="C22" i="24"/>
  <c r="D22" i="24" s="1"/>
  <c r="C21" i="24"/>
  <c r="D21" i="24" s="1"/>
  <c r="C115" i="24"/>
  <c r="D115" i="24" s="1"/>
  <c r="M83" i="23"/>
  <c r="N83" i="23" s="1"/>
  <c r="M147" i="23"/>
  <c r="N147" i="23" s="1"/>
  <c r="C147" i="23" s="1"/>
  <c r="D147" i="23" s="1"/>
  <c r="M23" i="23"/>
  <c r="N23" i="23" s="1"/>
  <c r="C23" i="23" s="1"/>
  <c r="D23" i="23" s="1"/>
  <c r="H55" i="23"/>
  <c r="L54" i="23"/>
  <c r="L53" i="23"/>
  <c r="H149" i="23"/>
  <c r="L148" i="23"/>
  <c r="H118" i="23"/>
  <c r="L117" i="23" s="1"/>
  <c r="H25" i="23"/>
  <c r="L24" i="23" s="1"/>
  <c r="H86" i="23"/>
  <c r="L85" i="23"/>
  <c r="L84" i="23"/>
  <c r="L116" i="23"/>
  <c r="C22" i="23"/>
  <c r="D22" i="23" s="1"/>
  <c r="C146" i="23"/>
  <c r="D146" i="23" s="1"/>
  <c r="C145" i="23"/>
  <c r="D145" i="23" s="1"/>
  <c r="M53" i="22"/>
  <c r="N53" i="22" s="1"/>
  <c r="C53" i="22" s="1"/>
  <c r="D53" i="22" s="1"/>
  <c r="M145" i="22"/>
  <c r="N145" i="22" s="1"/>
  <c r="M87" i="22"/>
  <c r="N87" i="22" s="1"/>
  <c r="M22" i="22"/>
  <c r="N22" i="22" s="1"/>
  <c r="M23" i="22"/>
  <c r="N23" i="22" s="1"/>
  <c r="H25" i="22"/>
  <c r="L24" i="22"/>
  <c r="H148" i="22"/>
  <c r="L147" i="22"/>
  <c r="L146" i="22"/>
  <c r="C84" i="21"/>
  <c r="D84" i="21" s="1"/>
  <c r="H89" i="22"/>
  <c r="L88" i="22" s="1"/>
  <c r="H55" i="22"/>
  <c r="L54" i="22"/>
  <c r="H117" i="22"/>
  <c r="L116" i="22" s="1"/>
  <c r="L115" i="22"/>
  <c r="C52" i="22"/>
  <c r="D52" i="22" s="1"/>
  <c r="C51" i="22"/>
  <c r="D51" i="22" s="1"/>
  <c r="C86" i="22"/>
  <c r="D86" i="22" s="1"/>
  <c r="C85" i="22"/>
  <c r="D85" i="22" s="1"/>
  <c r="M148" i="21"/>
  <c r="N148" i="21" s="1"/>
  <c r="C148" i="21" s="1"/>
  <c r="D148" i="21" s="1"/>
  <c r="M117" i="21"/>
  <c r="N117" i="21" s="1"/>
  <c r="C117" i="21" s="1"/>
  <c r="D117" i="21" s="1"/>
  <c r="M53" i="21"/>
  <c r="N53" i="21" s="1"/>
  <c r="H119" i="21"/>
  <c r="L118" i="21"/>
  <c r="H87" i="21"/>
  <c r="H150" i="21"/>
  <c r="H56" i="21"/>
  <c r="L55" i="21"/>
  <c r="L54" i="21"/>
  <c r="C22" i="21"/>
  <c r="D22" i="21" s="1"/>
  <c r="H25" i="21"/>
  <c r="L24" i="21"/>
  <c r="L23" i="21"/>
  <c r="L85" i="21"/>
  <c r="L114" i="1"/>
  <c r="L115" i="1"/>
  <c r="M115" i="1" s="1"/>
  <c r="L19" i="1"/>
  <c r="L83" i="1"/>
  <c r="M83" i="1" s="1"/>
  <c r="L84" i="1"/>
  <c r="M84" i="1" s="1"/>
  <c r="C22" i="3"/>
  <c r="D22" i="3" s="1"/>
  <c r="C21" i="3"/>
  <c r="D21" i="3" s="1"/>
  <c r="C18" i="1"/>
  <c r="D18" i="1" s="1"/>
  <c r="N84" i="9"/>
  <c r="N22" i="9"/>
  <c r="C22" i="9" s="1"/>
  <c r="D22" i="9" s="1"/>
  <c r="N55" i="9"/>
  <c r="H24" i="9"/>
  <c r="L23" i="9" s="1"/>
  <c r="H58" i="9"/>
  <c r="H120" i="9"/>
  <c r="H86" i="9"/>
  <c r="L56" i="9"/>
  <c r="H148" i="9"/>
  <c r="L147" i="9" s="1"/>
  <c r="N53" i="8"/>
  <c r="N22" i="8"/>
  <c r="N84" i="8"/>
  <c r="N83" i="8"/>
  <c r="N52" i="8"/>
  <c r="N21" i="8"/>
  <c r="H149" i="8"/>
  <c r="L148" i="8"/>
  <c r="H86" i="8"/>
  <c r="H24" i="8"/>
  <c r="L147" i="8"/>
  <c r="H117" i="8"/>
  <c r="L116" i="8"/>
  <c r="H55" i="8"/>
  <c r="C146" i="8"/>
  <c r="D146" i="8" s="1"/>
  <c r="C145" i="8"/>
  <c r="D145" i="8" s="1"/>
  <c r="L115" i="8"/>
  <c r="C114" i="8"/>
  <c r="D114" i="8" s="1"/>
  <c r="C113" i="8"/>
  <c r="D113" i="8" s="1"/>
  <c r="H88" i="4"/>
  <c r="L87" i="4"/>
  <c r="L86" i="4"/>
  <c r="H120" i="4"/>
  <c r="H149" i="4"/>
  <c r="L148" i="4" s="1"/>
  <c r="H55" i="4"/>
  <c r="L54" i="4"/>
  <c r="H24" i="4"/>
  <c r="L23" i="4" s="1"/>
  <c r="L147" i="4"/>
  <c r="H117" i="3"/>
  <c r="L116" i="3"/>
  <c r="L115" i="3"/>
  <c r="H149" i="3"/>
  <c r="L148" i="3"/>
  <c r="H88" i="3"/>
  <c r="L86" i="3"/>
  <c r="C146" i="3"/>
  <c r="D146" i="3" s="1"/>
  <c r="C145" i="3"/>
  <c r="D145" i="3" s="1"/>
  <c r="H58" i="3"/>
  <c r="L57" i="3" s="1"/>
  <c r="H25" i="3"/>
  <c r="M53" i="2"/>
  <c r="C53" i="2" s="1"/>
  <c r="D53" i="2" s="1"/>
  <c r="M22" i="2"/>
  <c r="M85" i="2"/>
  <c r="M21" i="2"/>
  <c r="M115" i="2"/>
  <c r="C115" i="2" s="1"/>
  <c r="D115" i="2" s="1"/>
  <c r="H117" i="2"/>
  <c r="K116" i="2" s="1"/>
  <c r="H148" i="2"/>
  <c r="H24" i="2"/>
  <c r="H55" i="2"/>
  <c r="K54" i="2" s="1"/>
  <c r="H88" i="2"/>
  <c r="K87" i="2" s="1"/>
  <c r="K146" i="2"/>
  <c r="H148" i="1"/>
  <c r="K146" i="1"/>
  <c r="M114" i="1"/>
  <c r="H117" i="1"/>
  <c r="H86" i="1"/>
  <c r="H56" i="1"/>
  <c r="K55" i="1"/>
  <c r="K54" i="1"/>
  <c r="C53" i="1"/>
  <c r="D53" i="1" s="1"/>
  <c r="H22" i="1"/>
  <c r="K20" i="1"/>
  <c r="M54" i="29" a="1"/>
  <c r="M54" i="27" a="1"/>
  <c r="M85" i="32" a="1"/>
  <c r="M149" i="33" a="1"/>
  <c r="L146" i="2" a="1"/>
  <c r="M53" i="30" a="1"/>
  <c r="M23" i="27" a="1"/>
  <c r="M26" i="29" a="1"/>
  <c r="L54" i="1" a="1"/>
  <c r="M147" i="9" a="1"/>
  <c r="M147" i="4" a="1"/>
  <c r="M54" i="32" a="1"/>
  <c r="M117" i="29" a="1"/>
  <c r="M116" i="24" a="1"/>
  <c r="M146" i="22" a="1"/>
  <c r="M148" i="32" a="1"/>
  <c r="M86" i="28" a="1"/>
  <c r="M117" i="25" a="1"/>
  <c r="M85" i="21" a="1"/>
  <c r="M53" i="28" a="1"/>
  <c r="M85" i="23" a="1"/>
  <c r="M23" i="33" a="1"/>
  <c r="M146" i="26" a="1"/>
  <c r="M24" i="23" a="1"/>
  <c r="M54" i="31" a="1"/>
  <c r="M53" i="29" a="1"/>
  <c r="M88" i="22" a="1"/>
  <c r="M116" i="30" a="1"/>
  <c r="M150" i="25" a="1"/>
  <c r="M147" i="26" a="1"/>
  <c r="M150" i="30" a="1"/>
  <c r="M115" i="8" a="1"/>
  <c r="M54" i="25" a="1"/>
  <c r="M85" i="30" a="1"/>
  <c r="M115" i="22" a="1"/>
  <c r="M147" i="8" a="1"/>
  <c r="M118" i="34" a="1"/>
  <c r="M148" i="3" a="1"/>
  <c r="M23" i="34" a="1"/>
  <c r="M151" i="30" a="1"/>
  <c r="M86" i="3" a="1"/>
  <c r="L116" i="2" a="1"/>
  <c r="M86" i="4" a="1"/>
  <c r="M148" i="8" a="1"/>
  <c r="M54" i="22" a="1"/>
  <c r="M23" i="9" a="1"/>
  <c r="M24" i="26" a="1"/>
  <c r="M151" i="28" a="1"/>
  <c r="M84" i="23" a="1"/>
  <c r="M87" i="4" a="1"/>
  <c r="M23" i="28" a="1"/>
  <c r="M117" i="32" a="1"/>
  <c r="M54" i="4" a="1"/>
  <c r="M27" i="29" a="1"/>
  <c r="M54" i="23" a="1"/>
  <c r="L55" i="1" a="1"/>
  <c r="M53" i="26" a="1"/>
  <c r="M53" i="33" a="1"/>
  <c r="L20" i="1" a="1"/>
  <c r="M118" i="28" a="1"/>
  <c r="M54" i="30" a="1"/>
  <c r="M53" i="23" a="1"/>
  <c r="M24" i="25" a="1"/>
  <c r="L87" i="2" a="1"/>
  <c r="M118" i="33" a="1"/>
  <c r="M55" i="21" a="1"/>
  <c r="M116" i="23" a="1"/>
  <c r="M86" i="30" a="1"/>
  <c r="M116" i="8" a="1"/>
  <c r="M23" i="4" a="1"/>
  <c r="M117" i="23" a="1"/>
  <c r="M23" i="31" a="1"/>
  <c r="M56" i="9" a="1"/>
  <c r="M24" i="21" a="1"/>
  <c r="L146" i="1" a="1"/>
  <c r="L54" i="2" a="1"/>
  <c r="M24" i="22" a="1"/>
  <c r="M116" i="22" a="1"/>
  <c r="M116" i="32" a="1"/>
  <c r="M86" i="31" a="1"/>
  <c r="M84" i="32" a="1"/>
  <c r="M148" i="23" a="1"/>
  <c r="M57" i="3" a="1"/>
  <c r="M54" i="24" a="1"/>
  <c r="M22" i="34" a="1"/>
  <c r="M117" i="24" a="1"/>
  <c r="M150" i="28" a="1"/>
  <c r="M55" i="34" a="1"/>
  <c r="M118" i="21" a="1"/>
  <c r="M54" i="33" a="1"/>
  <c r="M53" i="25" a="1"/>
  <c r="M54" i="26" a="1"/>
  <c r="M86" i="34" a="1"/>
  <c r="M53" i="27" a="1"/>
  <c r="M23" i="21" a="1"/>
  <c r="M22" i="28" a="1"/>
  <c r="M117" i="30" a="1"/>
  <c r="M84" i="24" a="1"/>
  <c r="M148" i="4" a="1"/>
  <c r="M22" i="27" a="1"/>
  <c r="M85" i="31" a="1"/>
  <c r="M118" i="31" a="1"/>
  <c r="M118" i="26" a="1"/>
  <c r="M54" i="21" a="1"/>
  <c r="M149" i="27" a="1"/>
  <c r="M150" i="24" a="1"/>
  <c r="M115" i="3" a="1"/>
  <c r="M87" i="25" a="1"/>
  <c r="M116" i="3" a="1"/>
  <c r="M116" i="25" a="1"/>
  <c r="M147" i="22" a="1"/>
  <c r="M53" i="32" a="1"/>
  <c r="M148" i="8" l="1"/>
  <c r="M115" i="8"/>
  <c r="M116" i="8"/>
  <c r="M147" i="8"/>
  <c r="N147" i="8" s="1"/>
  <c r="M147" i="9"/>
  <c r="M56" i="9"/>
  <c r="M23" i="9"/>
  <c r="N23" i="9" s="1"/>
  <c r="C23" i="9" s="1"/>
  <c r="D23" i="9" s="1"/>
  <c r="M147" i="4"/>
  <c r="M23" i="4"/>
  <c r="M54" i="4"/>
  <c r="M148" i="4"/>
  <c r="N148" i="4" s="1"/>
  <c r="M87" i="4"/>
  <c r="M86" i="4"/>
  <c r="M148" i="3"/>
  <c r="N148" i="3" s="1"/>
  <c r="M115" i="3"/>
  <c r="N115" i="3" s="1"/>
  <c r="M86" i="3"/>
  <c r="N86" i="3" s="1"/>
  <c r="M116" i="3"/>
  <c r="N116" i="3" s="1"/>
  <c r="M57" i="3"/>
  <c r="N57" i="3" s="1"/>
  <c r="C57" i="3" s="1"/>
  <c r="D57" i="3" s="1"/>
  <c r="L116" i="2"/>
  <c r="M116" i="2" s="1"/>
  <c r="C116" i="2" s="1"/>
  <c r="D116" i="2" s="1"/>
  <c r="L87" i="2"/>
  <c r="M87" i="2" s="1"/>
  <c r="C87" i="2" s="1"/>
  <c r="D87" i="2" s="1"/>
  <c r="L54" i="2"/>
  <c r="L146" i="2"/>
  <c r="M55" i="34"/>
  <c r="N55" i="34" s="1"/>
  <c r="C55" i="34" s="1"/>
  <c r="D55" i="34" s="1"/>
  <c r="M23" i="34"/>
  <c r="N23" i="34" s="1"/>
  <c r="M86" i="34"/>
  <c r="N86" i="34" s="1"/>
  <c r="M118" i="34"/>
  <c r="N118" i="34" s="1"/>
  <c r="C118" i="34" s="1"/>
  <c r="D118" i="34" s="1"/>
  <c r="M22" i="34"/>
  <c r="N22" i="34" s="1"/>
  <c r="H25" i="34"/>
  <c r="H88" i="34"/>
  <c r="H120" i="34"/>
  <c r="H153" i="34"/>
  <c r="L152" i="34"/>
  <c r="L151" i="34"/>
  <c r="H57" i="34"/>
  <c r="C21" i="34"/>
  <c r="D21" i="34" s="1"/>
  <c r="C86" i="34"/>
  <c r="D86" i="34" s="1"/>
  <c r="C85" i="34"/>
  <c r="D85" i="34" s="1"/>
  <c r="C84" i="34"/>
  <c r="D84" i="34" s="1"/>
  <c r="C117" i="34"/>
  <c r="D117" i="34" s="1"/>
  <c r="C116" i="34"/>
  <c r="D116" i="34" s="1"/>
  <c r="C54" i="34"/>
  <c r="D54" i="34" s="1"/>
  <c r="C53" i="34"/>
  <c r="D53" i="34" s="1"/>
  <c r="M54" i="33"/>
  <c r="N54" i="33" s="1"/>
  <c r="M118" i="33"/>
  <c r="N118" i="33" s="1"/>
  <c r="C118" i="33" s="1"/>
  <c r="D118" i="33" s="1"/>
  <c r="M149" i="33"/>
  <c r="N149" i="33" s="1"/>
  <c r="M53" i="33"/>
  <c r="N53" i="33" s="1"/>
  <c r="M23" i="33"/>
  <c r="N23" i="33" s="1"/>
  <c r="C23" i="33"/>
  <c r="D23" i="33" s="1"/>
  <c r="H120" i="33"/>
  <c r="L119" i="33" s="1"/>
  <c r="H89" i="33"/>
  <c r="L88" i="33"/>
  <c r="L87" i="33"/>
  <c r="H152" i="33"/>
  <c r="L151" i="33"/>
  <c r="L150" i="33"/>
  <c r="H56" i="33"/>
  <c r="L55" i="33"/>
  <c r="H25" i="33"/>
  <c r="L24" i="33" s="1"/>
  <c r="C117" i="33"/>
  <c r="D117" i="33" s="1"/>
  <c r="C116" i="33"/>
  <c r="D116" i="33" s="1"/>
  <c r="C22" i="33"/>
  <c r="D22" i="33" s="1"/>
  <c r="M53" i="32"/>
  <c r="N53" i="32" s="1"/>
  <c r="M54" i="32"/>
  <c r="N54" i="32" s="1"/>
  <c r="M85" i="32"/>
  <c r="N85" i="32" s="1"/>
  <c r="M116" i="32"/>
  <c r="N116" i="32" s="1"/>
  <c r="M148" i="32"/>
  <c r="N148" i="32" s="1"/>
  <c r="C148" i="32" s="1"/>
  <c r="D148" i="32" s="1"/>
  <c r="M117" i="32"/>
  <c r="N117" i="32" s="1"/>
  <c r="M84" i="32"/>
  <c r="N84" i="32" s="1"/>
  <c r="H87" i="32"/>
  <c r="L86" i="32"/>
  <c r="H56" i="32"/>
  <c r="L55" i="32"/>
  <c r="H150" i="32"/>
  <c r="L149" i="32"/>
  <c r="H26" i="32"/>
  <c r="L25" i="32"/>
  <c r="L24" i="32"/>
  <c r="H119" i="32"/>
  <c r="L118" i="32"/>
  <c r="M118" i="31"/>
  <c r="N118" i="31" s="1"/>
  <c r="C118" i="31" s="1"/>
  <c r="D118" i="31" s="1"/>
  <c r="M85" i="31"/>
  <c r="N85" i="31" s="1"/>
  <c r="M86" i="31"/>
  <c r="N86" i="31" s="1"/>
  <c r="M23" i="31"/>
  <c r="N23" i="31" s="1"/>
  <c r="C23" i="31" s="1"/>
  <c r="D23" i="31" s="1"/>
  <c r="M54" i="31"/>
  <c r="N54" i="31" s="1"/>
  <c r="H56" i="31"/>
  <c r="L55" i="31"/>
  <c r="H88" i="31"/>
  <c r="H25" i="31"/>
  <c r="H152" i="31"/>
  <c r="L151" i="31"/>
  <c r="L150" i="31"/>
  <c r="H120" i="31"/>
  <c r="C22" i="31"/>
  <c r="D22" i="31" s="1"/>
  <c r="C21" i="31"/>
  <c r="D21" i="31" s="1"/>
  <c r="C84" i="31"/>
  <c r="D84" i="31" s="1"/>
  <c r="C26" i="30"/>
  <c r="D26" i="30" s="1"/>
  <c r="C25" i="30"/>
  <c r="D25" i="30" s="1"/>
  <c r="M116" i="30"/>
  <c r="N116" i="30" s="1"/>
  <c r="M53" i="30"/>
  <c r="N53" i="30" s="1"/>
  <c r="C53" i="30" s="1"/>
  <c r="D53" i="30" s="1"/>
  <c r="M85" i="30"/>
  <c r="N85" i="30" s="1"/>
  <c r="M86" i="30"/>
  <c r="N86" i="30" s="1"/>
  <c r="M117" i="30"/>
  <c r="N117" i="30" s="1"/>
  <c r="M54" i="30"/>
  <c r="N54" i="30" s="1"/>
  <c r="M150" i="30"/>
  <c r="N150" i="30" s="1"/>
  <c r="M151" i="30"/>
  <c r="N151" i="30" s="1"/>
  <c r="H88" i="30"/>
  <c r="L87" i="30" s="1"/>
  <c r="H29" i="30"/>
  <c r="L27" i="30"/>
  <c r="H119" i="30"/>
  <c r="L118" i="30"/>
  <c r="H56" i="30"/>
  <c r="L55" i="30"/>
  <c r="H153" i="30"/>
  <c r="L152" i="30"/>
  <c r="C52" i="30"/>
  <c r="D52" i="30" s="1"/>
  <c r="C84" i="30"/>
  <c r="D84" i="30" s="1"/>
  <c r="M26" i="29"/>
  <c r="N26" i="29" s="1"/>
  <c r="M117" i="29"/>
  <c r="N117" i="29" s="1"/>
  <c r="C117" i="29" s="1"/>
  <c r="D117" i="29" s="1"/>
  <c r="M27" i="29"/>
  <c r="N27" i="29" s="1"/>
  <c r="M53" i="29"/>
  <c r="N53" i="29" s="1"/>
  <c r="M54" i="29"/>
  <c r="N54" i="29" s="1"/>
  <c r="H119" i="29"/>
  <c r="L118" i="29"/>
  <c r="H87" i="29"/>
  <c r="L86" i="29" s="1"/>
  <c r="H56" i="29"/>
  <c r="L55" i="29"/>
  <c r="H151" i="29"/>
  <c r="L150" i="29"/>
  <c r="L149" i="29"/>
  <c r="L85" i="29"/>
  <c r="H29" i="29"/>
  <c r="M23" i="28"/>
  <c r="N23" i="28" s="1"/>
  <c r="M118" i="28"/>
  <c r="N118" i="28" s="1"/>
  <c r="C118" i="28" s="1"/>
  <c r="D118" i="28" s="1"/>
  <c r="M53" i="28"/>
  <c r="N53" i="28" s="1"/>
  <c r="M150" i="28"/>
  <c r="N150" i="28" s="1"/>
  <c r="M151" i="28"/>
  <c r="N151" i="28" s="1"/>
  <c r="M86" i="28"/>
  <c r="N86" i="28" s="1"/>
  <c r="C86" i="28" s="1"/>
  <c r="D86" i="28" s="1"/>
  <c r="M22" i="28"/>
  <c r="N22" i="28" s="1"/>
  <c r="H25" i="28"/>
  <c r="H120" i="28"/>
  <c r="C21" i="28"/>
  <c r="D21" i="28" s="1"/>
  <c r="C85" i="28"/>
  <c r="D85" i="28" s="1"/>
  <c r="C84" i="28"/>
  <c r="D84" i="28" s="1"/>
  <c r="C117" i="28"/>
  <c r="D117" i="28" s="1"/>
  <c r="C116" i="28"/>
  <c r="D116" i="28" s="1"/>
  <c r="H56" i="28"/>
  <c r="L55" i="28"/>
  <c r="L54" i="28"/>
  <c r="H153" i="28"/>
  <c r="L152" i="28"/>
  <c r="H88" i="28"/>
  <c r="M149" i="27"/>
  <c r="N149" i="27" s="1"/>
  <c r="C149" i="27" s="1"/>
  <c r="D149" i="27" s="1"/>
  <c r="M23" i="27"/>
  <c r="N23" i="27" s="1"/>
  <c r="M53" i="27"/>
  <c r="N53" i="27" s="1"/>
  <c r="M54" i="27"/>
  <c r="N54" i="27" s="1"/>
  <c r="M22" i="27"/>
  <c r="N22" i="27" s="1"/>
  <c r="H118" i="27"/>
  <c r="L117" i="27"/>
  <c r="L116" i="27"/>
  <c r="H87" i="27"/>
  <c r="L86" i="27"/>
  <c r="H56" i="27"/>
  <c r="L55" i="27" s="1"/>
  <c r="H25" i="27"/>
  <c r="L24" i="27" s="1"/>
  <c r="C84" i="27"/>
  <c r="D84" i="27" s="1"/>
  <c r="C83" i="27"/>
  <c r="D83" i="27" s="1"/>
  <c r="L85" i="27"/>
  <c r="H151" i="27"/>
  <c r="L150" i="27" s="1"/>
  <c r="M24" i="26"/>
  <c r="N24" i="26" s="1"/>
  <c r="C24" i="26" s="1"/>
  <c r="D24" i="26" s="1"/>
  <c r="M53" i="26"/>
  <c r="N53" i="26" s="1"/>
  <c r="M118" i="26"/>
  <c r="N118" i="26" s="1"/>
  <c r="C118" i="26" s="1"/>
  <c r="D118" i="26" s="1"/>
  <c r="M54" i="26"/>
  <c r="N54" i="26" s="1"/>
  <c r="M147" i="26"/>
  <c r="N147" i="26" s="1"/>
  <c r="M146" i="26"/>
  <c r="N146" i="26" s="1"/>
  <c r="H27" i="26"/>
  <c r="L25" i="26"/>
  <c r="H87" i="26"/>
  <c r="L86" i="26" s="1"/>
  <c r="L85" i="26"/>
  <c r="H120" i="26"/>
  <c r="H56" i="26"/>
  <c r="L55" i="26" s="1"/>
  <c r="H149" i="26"/>
  <c r="L148" i="26" s="1"/>
  <c r="C117" i="26"/>
  <c r="D117" i="26" s="1"/>
  <c r="C116" i="26"/>
  <c r="D116" i="26" s="1"/>
  <c r="C84" i="26"/>
  <c r="D84" i="26" s="1"/>
  <c r="C83" i="26"/>
  <c r="D83" i="26" s="1"/>
  <c r="M24" i="25"/>
  <c r="N24" i="25" s="1"/>
  <c r="C24" i="25" s="1"/>
  <c r="D24" i="25" s="1"/>
  <c r="M150" i="25"/>
  <c r="N150" i="25" s="1"/>
  <c r="C150" i="25" s="1"/>
  <c r="D150" i="25" s="1"/>
  <c r="M116" i="25"/>
  <c r="N116" i="25" s="1"/>
  <c r="M53" i="25"/>
  <c r="N53" i="25" s="1"/>
  <c r="M54" i="25"/>
  <c r="N54" i="25" s="1"/>
  <c r="M87" i="25"/>
  <c r="N87" i="25" s="1"/>
  <c r="M117" i="25"/>
  <c r="N117" i="25" s="1"/>
  <c r="H90" i="25"/>
  <c r="L89" i="25"/>
  <c r="L88" i="25"/>
  <c r="H119" i="25"/>
  <c r="L118" i="25" s="1"/>
  <c r="H56" i="25"/>
  <c r="L55" i="25"/>
  <c r="H26" i="25"/>
  <c r="L25" i="25" s="1"/>
  <c r="H152" i="25"/>
  <c r="L151" i="25"/>
  <c r="M54" i="24"/>
  <c r="N54" i="24" s="1"/>
  <c r="C54" i="24" s="1"/>
  <c r="D54" i="24" s="1"/>
  <c r="M84" i="24"/>
  <c r="N84" i="24" s="1"/>
  <c r="M150" i="24"/>
  <c r="N150" i="24" s="1"/>
  <c r="M116" i="24"/>
  <c r="N116" i="24" s="1"/>
  <c r="M117" i="24"/>
  <c r="N117" i="24" s="1"/>
  <c r="H26" i="24"/>
  <c r="L25" i="24"/>
  <c r="H87" i="24"/>
  <c r="L85" i="24"/>
  <c r="H153" i="24"/>
  <c r="H119" i="24"/>
  <c r="L118" i="24"/>
  <c r="L24" i="24"/>
  <c r="H56" i="24"/>
  <c r="L55" i="24"/>
  <c r="L151" i="24"/>
  <c r="M85" i="23"/>
  <c r="N85" i="23" s="1"/>
  <c r="M24" i="23"/>
  <c r="N24" i="23" s="1"/>
  <c r="C24" i="23" s="1"/>
  <c r="D24" i="23" s="1"/>
  <c r="M53" i="23"/>
  <c r="N53" i="23" s="1"/>
  <c r="M116" i="23"/>
  <c r="N116" i="23" s="1"/>
  <c r="M148" i="23"/>
  <c r="N148" i="23" s="1"/>
  <c r="C148" i="23" s="1"/>
  <c r="D148" i="23" s="1"/>
  <c r="M54" i="23"/>
  <c r="N54" i="23" s="1"/>
  <c r="M84" i="23"/>
  <c r="N84" i="23" s="1"/>
  <c r="M117" i="23"/>
  <c r="N117" i="23" s="1"/>
  <c r="H87" i="23"/>
  <c r="H26" i="23"/>
  <c r="L25" i="23"/>
  <c r="H119" i="23"/>
  <c r="H150" i="23"/>
  <c r="H56" i="23"/>
  <c r="L55" i="23"/>
  <c r="C83" i="23"/>
  <c r="D83" i="23" s="1"/>
  <c r="M116" i="22"/>
  <c r="N116" i="22" s="1"/>
  <c r="M88" i="22"/>
  <c r="N88" i="22" s="1"/>
  <c r="M115" i="22"/>
  <c r="N115" i="22" s="1"/>
  <c r="M54" i="22"/>
  <c r="N54" i="22" s="1"/>
  <c r="C54" i="22" s="1"/>
  <c r="D54" i="22" s="1"/>
  <c r="M146" i="22"/>
  <c r="N146" i="22" s="1"/>
  <c r="M147" i="22"/>
  <c r="N147" i="22" s="1"/>
  <c r="M24" i="22"/>
  <c r="N24" i="22" s="1"/>
  <c r="C24" i="22" s="1"/>
  <c r="D24" i="22" s="1"/>
  <c r="H149" i="22"/>
  <c r="L148" i="22"/>
  <c r="H118" i="22"/>
  <c r="L117" i="22" s="1"/>
  <c r="H56" i="22"/>
  <c r="L55" i="22"/>
  <c r="H90" i="22"/>
  <c r="L89" i="22"/>
  <c r="H26" i="22"/>
  <c r="C23" i="22"/>
  <c r="D23" i="22" s="1"/>
  <c r="C22" i="22"/>
  <c r="D22" i="22" s="1"/>
  <c r="C87" i="22"/>
  <c r="D87" i="22" s="1"/>
  <c r="C145" i="22"/>
  <c r="D145" i="22" s="1"/>
  <c r="M23" i="21"/>
  <c r="N23" i="21" s="1"/>
  <c r="M24" i="21"/>
  <c r="N24" i="21" s="1"/>
  <c r="M54" i="21"/>
  <c r="N54" i="21" s="1"/>
  <c r="M85" i="21"/>
  <c r="N85" i="21" s="1"/>
  <c r="M55" i="21"/>
  <c r="N55" i="21" s="1"/>
  <c r="M118" i="21"/>
  <c r="N118" i="21" s="1"/>
  <c r="C118" i="21" s="1"/>
  <c r="D118" i="21" s="1"/>
  <c r="H26" i="21"/>
  <c r="L25" i="21" s="1"/>
  <c r="H57" i="21"/>
  <c r="L56" i="21"/>
  <c r="H151" i="21"/>
  <c r="L150" i="21"/>
  <c r="L149" i="21"/>
  <c r="H88" i="21"/>
  <c r="L87" i="21" s="1"/>
  <c r="L86" i="21"/>
  <c r="H120" i="21"/>
  <c r="C53" i="21"/>
  <c r="D53" i="21" s="1"/>
  <c r="N115" i="8"/>
  <c r="N148" i="8"/>
  <c r="N147" i="9"/>
  <c r="C147" i="9" s="1"/>
  <c r="D147" i="9" s="1"/>
  <c r="N56" i="9"/>
  <c r="C56" i="9" s="1"/>
  <c r="D56" i="9" s="1"/>
  <c r="L20" i="1"/>
  <c r="L54" i="1"/>
  <c r="M54" i="1" s="1"/>
  <c r="L55" i="1"/>
  <c r="M55" i="1" s="1"/>
  <c r="L146" i="1"/>
  <c r="M146" i="1" s="1"/>
  <c r="C23" i="3"/>
  <c r="D23" i="3" s="1"/>
  <c r="N23" i="4"/>
  <c r="C23" i="4" s="1"/>
  <c r="D23" i="4" s="1"/>
  <c r="M19" i="1"/>
  <c r="C19" i="1" s="1"/>
  <c r="D19" i="1" s="1"/>
  <c r="H87" i="9"/>
  <c r="L86" i="9"/>
  <c r="H121" i="9"/>
  <c r="L120" i="9" s="1"/>
  <c r="L85" i="9"/>
  <c r="H25" i="9"/>
  <c r="L24" i="9"/>
  <c r="C55" i="9"/>
  <c r="D55" i="9" s="1"/>
  <c r="H149" i="9"/>
  <c r="L148" i="9"/>
  <c r="C146" i="9"/>
  <c r="D146" i="9" s="1"/>
  <c r="C145" i="9"/>
  <c r="D145" i="9" s="1"/>
  <c r="L119" i="9"/>
  <c r="H59" i="9"/>
  <c r="L58" i="9"/>
  <c r="L57" i="9"/>
  <c r="C84" i="9"/>
  <c r="D84" i="9" s="1"/>
  <c r="C83" i="9"/>
  <c r="D83" i="9" s="1"/>
  <c r="N116" i="8"/>
  <c r="H56" i="8"/>
  <c r="H118" i="8"/>
  <c r="H87" i="8"/>
  <c r="L86" i="8"/>
  <c r="C22" i="8"/>
  <c r="D22" i="8" s="1"/>
  <c r="C21" i="8"/>
  <c r="D21" i="8" s="1"/>
  <c r="H25" i="8"/>
  <c r="L24" i="8"/>
  <c r="L23" i="8"/>
  <c r="L85" i="8"/>
  <c r="H150" i="8"/>
  <c r="L149" i="8" s="1"/>
  <c r="C53" i="8"/>
  <c r="D53" i="8" s="1"/>
  <c r="C52" i="8"/>
  <c r="D52" i="8" s="1"/>
  <c r="C84" i="8"/>
  <c r="D84" i="8" s="1"/>
  <c r="C83" i="8"/>
  <c r="D83" i="8" s="1"/>
  <c r="L54" i="8"/>
  <c r="N54" i="4"/>
  <c r="C54" i="4" s="1"/>
  <c r="D54" i="4" s="1"/>
  <c r="N86" i="4"/>
  <c r="N87" i="4"/>
  <c r="N147" i="4"/>
  <c r="H25" i="4"/>
  <c r="L24" i="4"/>
  <c r="H56" i="4"/>
  <c r="L55" i="4"/>
  <c r="H150" i="4"/>
  <c r="H121" i="4"/>
  <c r="L120" i="4" s="1"/>
  <c r="L119" i="4"/>
  <c r="H89" i="4"/>
  <c r="L88" i="4" s="1"/>
  <c r="C22" i="4"/>
  <c r="D22" i="4" s="1"/>
  <c r="H26" i="3"/>
  <c r="L25" i="3" s="1"/>
  <c r="H89" i="3"/>
  <c r="L88" i="3"/>
  <c r="L24" i="3"/>
  <c r="H118" i="3"/>
  <c r="L117" i="3" s="1"/>
  <c r="L87" i="3"/>
  <c r="H150" i="3"/>
  <c r="L149" i="3" s="1"/>
  <c r="H59" i="3"/>
  <c r="M54" i="2"/>
  <c r="C54" i="2" s="1"/>
  <c r="D54" i="2" s="1"/>
  <c r="M146" i="2"/>
  <c r="H25" i="2"/>
  <c r="K24" i="2"/>
  <c r="H149" i="2"/>
  <c r="K148" i="2"/>
  <c r="C22" i="2"/>
  <c r="D22" i="2" s="1"/>
  <c r="C21" i="2"/>
  <c r="D21" i="2" s="1"/>
  <c r="K147" i="2"/>
  <c r="C86" i="2"/>
  <c r="D86" i="2" s="1"/>
  <c r="C85" i="2"/>
  <c r="D85" i="2" s="1"/>
  <c r="H56" i="2"/>
  <c r="K55" i="2" s="1"/>
  <c r="H118" i="2"/>
  <c r="H89" i="2"/>
  <c r="K88" i="2" s="1"/>
  <c r="K23" i="2"/>
  <c r="H149" i="1"/>
  <c r="K148" i="1"/>
  <c r="K147" i="1"/>
  <c r="H118" i="1"/>
  <c r="K117" i="1"/>
  <c r="K116" i="1"/>
  <c r="C115" i="1"/>
  <c r="D115" i="1" s="1"/>
  <c r="C114" i="1"/>
  <c r="D114" i="1" s="1"/>
  <c r="H87" i="1"/>
  <c r="K86" i="1"/>
  <c r="K85" i="1"/>
  <c r="C84" i="1"/>
  <c r="D84" i="1" s="1"/>
  <c r="C83" i="1"/>
  <c r="D83" i="1" s="1"/>
  <c r="H57" i="1"/>
  <c r="H23" i="1"/>
  <c r="K21" i="1"/>
  <c r="M55" i="24" a="1"/>
  <c r="M150" i="29" a="1"/>
  <c r="M150" i="27" a="1"/>
  <c r="M148" i="26" a="1"/>
  <c r="M89" i="22" a="1"/>
  <c r="L148" i="1" a="1"/>
  <c r="M85" i="27" a="1"/>
  <c r="M85" i="8" a="1"/>
  <c r="M88" i="33" a="1"/>
  <c r="L55" i="2" a="1"/>
  <c r="M119" i="4" a="1"/>
  <c r="M87" i="21" a="1"/>
  <c r="M117" i="22" a="1"/>
  <c r="M87" i="30" a="1"/>
  <c r="M57" i="9" a="1"/>
  <c r="M149" i="32" a="1"/>
  <c r="M118" i="25" a="1"/>
  <c r="M151" i="24" a="1"/>
  <c r="M24" i="4" a="1"/>
  <c r="M152" i="34" a="1"/>
  <c r="M87" i="33" a="1"/>
  <c r="L23" i="2" a="1"/>
  <c r="M55" i="29" a="1"/>
  <c r="M24" i="9" a="1"/>
  <c r="L117" i="1" a="1"/>
  <c r="M54" i="8" a="1"/>
  <c r="M55" i="31" a="1"/>
  <c r="M152" i="30" a="1"/>
  <c r="M151" i="31" a="1"/>
  <c r="M55" i="30" a="1"/>
  <c r="L88" i="2" a="1"/>
  <c r="M149" i="8" a="1"/>
  <c r="M88" i="3" a="1"/>
  <c r="M87" i="3" a="1"/>
  <c r="M86" i="21" a="1"/>
  <c r="M23" i="8" a="1"/>
  <c r="M151" i="33" a="1"/>
  <c r="M55" i="26" a="1"/>
  <c r="M120" i="9" a="1"/>
  <c r="M24" i="24" a="1"/>
  <c r="M116" i="27" a="1"/>
  <c r="M55" i="27" a="1"/>
  <c r="L24" i="2" a="1"/>
  <c r="M55" i="23" a="1"/>
  <c r="M85" i="9" a="1"/>
  <c r="L147" i="2" a="1"/>
  <c r="M56" i="21" a="1"/>
  <c r="M85" i="29" a="1"/>
  <c r="M55" i="22" a="1"/>
  <c r="M24" i="27" a="1"/>
  <c r="M27" i="30" a="1"/>
  <c r="M25" i="32" a="1"/>
  <c r="M55" i="25" a="1"/>
  <c r="M55" i="32" a="1"/>
  <c r="M117" i="27" a="1"/>
  <c r="M120" i="4" a="1"/>
  <c r="L148" i="2" a="1"/>
  <c r="L21" i="1" a="1"/>
  <c r="M119" i="9" a="1"/>
  <c r="M119" i="33" a="1"/>
  <c r="M118" i="32" a="1"/>
  <c r="M149" i="29" a="1"/>
  <c r="M85" i="26" a="1"/>
  <c r="M55" i="33" a="1"/>
  <c r="M88" i="25" a="1"/>
  <c r="M25" i="24" a="1"/>
  <c r="M150" i="33" a="1"/>
  <c r="M25" i="25" a="1"/>
  <c r="M25" i="23" a="1"/>
  <c r="M86" i="27" a="1"/>
  <c r="M24" i="32" a="1"/>
  <c r="M24" i="3" a="1"/>
  <c r="L86" i="1" a="1"/>
  <c r="M24" i="8" a="1"/>
  <c r="M148" i="9" a="1"/>
  <c r="M150" i="21" a="1"/>
  <c r="M54" i="28" a="1"/>
  <c r="M24" i="33" a="1"/>
  <c r="M118" i="29" a="1"/>
  <c r="M25" i="3" a="1"/>
  <c r="M89" i="25" a="1"/>
  <c r="M118" i="30" a="1"/>
  <c r="M88" i="4" a="1"/>
  <c r="M117" i="3" a="1"/>
  <c r="M149" i="21" a="1"/>
  <c r="M149" i="3" a="1"/>
  <c r="L116" i="1" a="1"/>
  <c r="M151" i="34" a="1"/>
  <c r="M152" i="28" a="1"/>
  <c r="M86" i="9" a="1"/>
  <c r="M118" i="24" a="1"/>
  <c r="M55" i="4" a="1"/>
  <c r="M25" i="21" a="1"/>
  <c r="M86" i="26" a="1"/>
  <c r="M86" i="8" a="1"/>
  <c r="M25" i="26" a="1"/>
  <c r="M58" i="9" a="1"/>
  <c r="M86" i="29" a="1"/>
  <c r="L147" i="1" a="1"/>
  <c r="M86" i="32" a="1"/>
  <c r="L85" i="1" a="1"/>
  <c r="M150" i="31" a="1"/>
  <c r="M85" i="24" a="1"/>
  <c r="M148" i="22" a="1"/>
  <c r="M55" i="28" a="1"/>
  <c r="M151" i="25" a="1"/>
  <c r="C23" i="34" l="1"/>
  <c r="D23" i="34" s="1"/>
  <c r="M85" i="8"/>
  <c r="M23" i="8"/>
  <c r="M149" i="8"/>
  <c r="M24" i="8"/>
  <c r="N24" i="8" s="1"/>
  <c r="M86" i="8"/>
  <c r="N86" i="8" s="1"/>
  <c r="M54" i="8"/>
  <c r="N54" i="8" s="1"/>
  <c r="M119" i="9"/>
  <c r="N119" i="9" s="1"/>
  <c r="M148" i="9"/>
  <c r="M57" i="9"/>
  <c r="N57" i="9" s="1"/>
  <c r="M86" i="9"/>
  <c r="N86" i="9" s="1"/>
  <c r="M24" i="9"/>
  <c r="M85" i="9"/>
  <c r="N85" i="9" s="1"/>
  <c r="M120" i="9"/>
  <c r="N120" i="9" s="1"/>
  <c r="M58" i="9"/>
  <c r="N58" i="9" s="1"/>
  <c r="M120" i="4"/>
  <c r="N120" i="4" s="1"/>
  <c r="M119" i="4"/>
  <c r="N119" i="4" s="1"/>
  <c r="M55" i="4"/>
  <c r="N55" i="4" s="1"/>
  <c r="C55" i="4" s="1"/>
  <c r="D55" i="4" s="1"/>
  <c r="M24" i="4"/>
  <c r="N24" i="4" s="1"/>
  <c r="C24" i="4" s="1"/>
  <c r="D24" i="4" s="1"/>
  <c r="M88" i="4"/>
  <c r="N88" i="4" s="1"/>
  <c r="C88" i="4" s="1"/>
  <c r="D88" i="4" s="1"/>
  <c r="M87" i="3"/>
  <c r="M88" i="3"/>
  <c r="M149" i="3"/>
  <c r="M117" i="3"/>
  <c r="M24" i="3"/>
  <c r="N24" i="3" s="1"/>
  <c r="M25" i="3"/>
  <c r="L88" i="2"/>
  <c r="M88" i="2" s="1"/>
  <c r="C88" i="2" s="1"/>
  <c r="D88" i="2" s="1"/>
  <c r="L55" i="2"/>
  <c r="M55" i="2" s="1"/>
  <c r="C55" i="2" s="1"/>
  <c r="D55" i="2" s="1"/>
  <c r="L24" i="2"/>
  <c r="M24" i="2" s="1"/>
  <c r="L23" i="2"/>
  <c r="M23" i="2" s="1"/>
  <c r="L148" i="2"/>
  <c r="M148" i="2" s="1"/>
  <c r="L147" i="2"/>
  <c r="M147" i="2" s="1"/>
  <c r="C147" i="2" s="1"/>
  <c r="D147" i="2" s="1"/>
  <c r="C22" i="34"/>
  <c r="D22" i="34" s="1"/>
  <c r="M151" i="34"/>
  <c r="N151" i="34" s="1"/>
  <c r="M152" i="34"/>
  <c r="N152" i="34" s="1"/>
  <c r="H121" i="34"/>
  <c r="L120" i="34"/>
  <c r="H58" i="34"/>
  <c r="L57" i="34"/>
  <c r="L56" i="34"/>
  <c r="H154" i="34"/>
  <c r="L153" i="34" s="1"/>
  <c r="L119" i="34"/>
  <c r="H89" i="34"/>
  <c r="L88" i="34"/>
  <c r="L87" i="34"/>
  <c r="H26" i="34"/>
  <c r="L25" i="34"/>
  <c r="L24" i="34"/>
  <c r="M119" i="33"/>
  <c r="N119" i="33" s="1"/>
  <c r="C119" i="33" s="1"/>
  <c r="D119" i="33" s="1"/>
  <c r="M24" i="33"/>
  <c r="N24" i="33" s="1"/>
  <c r="C24" i="33" s="1"/>
  <c r="D24" i="33" s="1"/>
  <c r="M55" i="33"/>
  <c r="N55" i="33" s="1"/>
  <c r="C55" i="33" s="1"/>
  <c r="D55" i="33" s="1"/>
  <c r="M151" i="33"/>
  <c r="N151" i="33" s="1"/>
  <c r="M87" i="33"/>
  <c r="N87" i="33" s="1"/>
  <c r="M150" i="33"/>
  <c r="N150" i="33" s="1"/>
  <c r="M88" i="33"/>
  <c r="N88" i="33" s="1"/>
  <c r="H57" i="33"/>
  <c r="H153" i="33"/>
  <c r="H90" i="33"/>
  <c r="L89" i="33"/>
  <c r="C54" i="33"/>
  <c r="D54" i="33" s="1"/>
  <c r="C53" i="33"/>
  <c r="D53" i="33" s="1"/>
  <c r="C149" i="33"/>
  <c r="D149" i="33" s="1"/>
  <c r="H26" i="33"/>
  <c r="L25" i="33"/>
  <c r="H121" i="33"/>
  <c r="M24" i="32"/>
  <c r="N24" i="32" s="1"/>
  <c r="M25" i="32"/>
  <c r="N25" i="32" s="1"/>
  <c r="M149" i="32"/>
  <c r="N149" i="32" s="1"/>
  <c r="C149" i="32" s="1"/>
  <c r="D149" i="32" s="1"/>
  <c r="M55" i="32"/>
  <c r="N55" i="32" s="1"/>
  <c r="C55" i="32" s="1"/>
  <c r="D55" i="32" s="1"/>
  <c r="M86" i="32"/>
  <c r="N86" i="32" s="1"/>
  <c r="C86" i="32" s="1"/>
  <c r="D86" i="32" s="1"/>
  <c r="M118" i="32"/>
  <c r="N118" i="32" s="1"/>
  <c r="C118" i="32" s="1"/>
  <c r="D118" i="32" s="1"/>
  <c r="H120" i="32"/>
  <c r="H27" i="32"/>
  <c r="L26" i="32"/>
  <c r="H151" i="32"/>
  <c r="L150" i="32" s="1"/>
  <c r="H57" i="32"/>
  <c r="H88" i="32"/>
  <c r="L87" i="32" s="1"/>
  <c r="C85" i="32"/>
  <c r="D85" i="32" s="1"/>
  <c r="C84" i="32"/>
  <c r="D84" i="32" s="1"/>
  <c r="C117" i="32"/>
  <c r="D117" i="32" s="1"/>
  <c r="C116" i="32"/>
  <c r="D116" i="32" s="1"/>
  <c r="C54" i="32"/>
  <c r="D54" i="32" s="1"/>
  <c r="C53" i="32"/>
  <c r="D53" i="32" s="1"/>
  <c r="C86" i="31"/>
  <c r="D86" i="31" s="1"/>
  <c r="M151" i="31"/>
  <c r="N151" i="31" s="1"/>
  <c r="M55" i="31"/>
  <c r="N55" i="31" s="1"/>
  <c r="C55" i="31" s="1"/>
  <c r="D55" i="31" s="1"/>
  <c r="M150" i="31"/>
  <c r="N150" i="31" s="1"/>
  <c r="H153" i="31"/>
  <c r="L152" i="31"/>
  <c r="H26" i="31"/>
  <c r="L25" i="31"/>
  <c r="L24" i="31"/>
  <c r="H89" i="31"/>
  <c r="L88" i="31"/>
  <c r="H121" i="31"/>
  <c r="L120" i="31"/>
  <c r="L119" i="31"/>
  <c r="L87" i="31"/>
  <c r="H57" i="31"/>
  <c r="C54" i="31"/>
  <c r="D54" i="31" s="1"/>
  <c r="C85" i="31"/>
  <c r="D85" i="31" s="1"/>
  <c r="M152" i="30"/>
  <c r="N152" i="30" s="1"/>
  <c r="M27" i="30"/>
  <c r="N27" i="30" s="1"/>
  <c r="M87" i="30"/>
  <c r="N87" i="30" s="1"/>
  <c r="C87" i="30" s="1"/>
  <c r="D87" i="30" s="1"/>
  <c r="M55" i="30"/>
  <c r="N55" i="30" s="1"/>
  <c r="C55" i="30" s="1"/>
  <c r="D55" i="30" s="1"/>
  <c r="M118" i="30"/>
  <c r="N118" i="30" s="1"/>
  <c r="C118" i="30" s="1"/>
  <c r="D118" i="30" s="1"/>
  <c r="H154" i="30"/>
  <c r="H30" i="30"/>
  <c r="L29" i="30"/>
  <c r="H89" i="30"/>
  <c r="L88" i="30" s="1"/>
  <c r="H57" i="30"/>
  <c r="C151" i="30"/>
  <c r="D151" i="30" s="1"/>
  <c r="C150" i="30"/>
  <c r="D150" i="30" s="1"/>
  <c r="C86" i="30"/>
  <c r="D86" i="30" s="1"/>
  <c r="C85" i="30"/>
  <c r="D85" i="30" s="1"/>
  <c r="C54" i="30"/>
  <c r="D54" i="30" s="1"/>
  <c r="H120" i="30"/>
  <c r="L28" i="30"/>
  <c r="C117" i="30"/>
  <c r="D117" i="30" s="1"/>
  <c r="C116" i="30"/>
  <c r="D116" i="30" s="1"/>
  <c r="M86" i="29"/>
  <c r="N86" i="29" s="1"/>
  <c r="M85" i="29"/>
  <c r="N85" i="29" s="1"/>
  <c r="M149" i="29"/>
  <c r="N149" i="29" s="1"/>
  <c r="M150" i="29"/>
  <c r="N150" i="29" s="1"/>
  <c r="M55" i="29"/>
  <c r="N55" i="29" s="1"/>
  <c r="C55" i="29" s="1"/>
  <c r="D55" i="29" s="1"/>
  <c r="M118" i="29"/>
  <c r="N118" i="29" s="1"/>
  <c r="H30" i="29"/>
  <c r="L29" i="29"/>
  <c r="L28" i="29"/>
  <c r="H152" i="29"/>
  <c r="H57" i="29"/>
  <c r="C54" i="29"/>
  <c r="D54" i="29" s="1"/>
  <c r="C53" i="29"/>
  <c r="D53" i="29" s="1"/>
  <c r="H88" i="29"/>
  <c r="H120" i="29"/>
  <c r="C27" i="29"/>
  <c r="D27" i="29" s="1"/>
  <c r="C26" i="29"/>
  <c r="D26" i="29" s="1"/>
  <c r="C23" i="28"/>
  <c r="D23" i="28" s="1"/>
  <c r="M55" i="28"/>
  <c r="N55" i="28" s="1"/>
  <c r="M152" i="28"/>
  <c r="N152" i="28" s="1"/>
  <c r="C152" i="28" s="1"/>
  <c r="D152" i="28" s="1"/>
  <c r="M54" i="28"/>
  <c r="N54" i="28" s="1"/>
  <c r="C54" i="28" s="1"/>
  <c r="D54" i="28" s="1"/>
  <c r="H26" i="28"/>
  <c r="L25" i="28"/>
  <c r="H89" i="28"/>
  <c r="L88" i="28" s="1"/>
  <c r="H57" i="28"/>
  <c r="C22" i="28"/>
  <c r="D22" i="28" s="1"/>
  <c r="H121" i="28"/>
  <c r="L120" i="28"/>
  <c r="L119" i="28"/>
  <c r="L24" i="28"/>
  <c r="L87" i="28"/>
  <c r="C151" i="28"/>
  <c r="D151" i="28" s="1"/>
  <c r="C150" i="28"/>
  <c r="D150" i="28" s="1"/>
  <c r="H154" i="28"/>
  <c r="L153" i="28" s="1"/>
  <c r="C53" i="28"/>
  <c r="D53" i="28" s="1"/>
  <c r="M24" i="27"/>
  <c r="N24" i="27" s="1"/>
  <c r="C24" i="27" s="1"/>
  <c r="D24" i="27" s="1"/>
  <c r="M150" i="27"/>
  <c r="N150" i="27" s="1"/>
  <c r="C150" i="27" s="1"/>
  <c r="D150" i="27" s="1"/>
  <c r="M86" i="27"/>
  <c r="N86" i="27" s="1"/>
  <c r="M85" i="27"/>
  <c r="N85" i="27" s="1"/>
  <c r="M55" i="27"/>
  <c r="N55" i="27" s="1"/>
  <c r="C55" i="27" s="1"/>
  <c r="D55" i="27" s="1"/>
  <c r="M116" i="27"/>
  <c r="N116" i="27" s="1"/>
  <c r="M117" i="27"/>
  <c r="N117" i="27" s="1"/>
  <c r="H152" i="27"/>
  <c r="L151" i="27" s="1"/>
  <c r="H26" i="27"/>
  <c r="L25" i="27"/>
  <c r="H57" i="27"/>
  <c r="H88" i="27"/>
  <c r="H119" i="27"/>
  <c r="L118" i="27"/>
  <c r="C23" i="27"/>
  <c r="D23" i="27" s="1"/>
  <c r="C22" i="27"/>
  <c r="D22" i="27" s="1"/>
  <c r="C54" i="27"/>
  <c r="D54" i="27" s="1"/>
  <c r="C53" i="27"/>
  <c r="D53" i="27" s="1"/>
  <c r="M148" i="26"/>
  <c r="N148" i="26" s="1"/>
  <c r="C148" i="26" s="1"/>
  <c r="D148" i="26" s="1"/>
  <c r="M55" i="26"/>
  <c r="N55" i="26" s="1"/>
  <c r="C55" i="26" s="1"/>
  <c r="D55" i="26" s="1"/>
  <c r="M85" i="26"/>
  <c r="N85" i="26" s="1"/>
  <c r="M86" i="26"/>
  <c r="N86" i="26" s="1"/>
  <c r="M25" i="26"/>
  <c r="N25" i="26" s="1"/>
  <c r="C25" i="26" s="1"/>
  <c r="D25" i="26" s="1"/>
  <c r="H121" i="26"/>
  <c r="L120" i="26"/>
  <c r="H88" i="26"/>
  <c r="H28" i="26"/>
  <c r="C147" i="26"/>
  <c r="D147" i="26" s="1"/>
  <c r="C146" i="26"/>
  <c r="D146" i="26" s="1"/>
  <c r="H150" i="26"/>
  <c r="L149" i="26" s="1"/>
  <c r="H57" i="26"/>
  <c r="L56" i="26" s="1"/>
  <c r="L119" i="26"/>
  <c r="L26" i="26"/>
  <c r="C54" i="26"/>
  <c r="D54" i="26" s="1"/>
  <c r="C53" i="26"/>
  <c r="D53" i="26" s="1"/>
  <c r="M25" i="25"/>
  <c r="N25" i="25" s="1"/>
  <c r="C25" i="25" s="1"/>
  <c r="D25" i="25" s="1"/>
  <c r="M55" i="25"/>
  <c r="N55" i="25" s="1"/>
  <c r="C55" i="25" s="1"/>
  <c r="D55" i="25" s="1"/>
  <c r="M89" i="25"/>
  <c r="N89" i="25" s="1"/>
  <c r="M151" i="25"/>
  <c r="N151" i="25" s="1"/>
  <c r="C151" i="25" s="1"/>
  <c r="D151" i="25" s="1"/>
  <c r="M118" i="25"/>
  <c r="N118" i="25" s="1"/>
  <c r="M88" i="25"/>
  <c r="N88" i="25" s="1"/>
  <c r="H153" i="25"/>
  <c r="L152" i="25" s="1"/>
  <c r="L56" i="25"/>
  <c r="H57" i="25"/>
  <c r="H120" i="25"/>
  <c r="C87" i="25"/>
  <c r="D87" i="25" s="1"/>
  <c r="C54" i="25"/>
  <c r="D54" i="25" s="1"/>
  <c r="C53" i="25"/>
  <c r="D53" i="25" s="1"/>
  <c r="C117" i="25"/>
  <c r="D117" i="25" s="1"/>
  <c r="C116" i="25"/>
  <c r="D116" i="25" s="1"/>
  <c r="H27" i="25"/>
  <c r="L26" i="25" s="1"/>
  <c r="H91" i="25"/>
  <c r="M55" i="24"/>
  <c r="N55" i="24" s="1"/>
  <c r="C55" i="24" s="1"/>
  <c r="D55" i="24" s="1"/>
  <c r="M24" i="24"/>
  <c r="N24" i="24" s="1"/>
  <c r="M118" i="24"/>
  <c r="N118" i="24" s="1"/>
  <c r="M85" i="24"/>
  <c r="N85" i="24" s="1"/>
  <c r="C85" i="24" s="1"/>
  <c r="D85" i="24" s="1"/>
  <c r="M151" i="24"/>
  <c r="N151" i="24" s="1"/>
  <c r="M25" i="24"/>
  <c r="N25" i="24" s="1"/>
  <c r="H57" i="24"/>
  <c r="L56" i="24" s="1"/>
  <c r="L119" i="24"/>
  <c r="H120" i="24"/>
  <c r="H154" i="24"/>
  <c r="L152" i="24"/>
  <c r="H88" i="24"/>
  <c r="L86" i="24"/>
  <c r="C85" i="23"/>
  <c r="D85" i="23" s="1"/>
  <c r="H27" i="24"/>
  <c r="C117" i="24"/>
  <c r="D117" i="24" s="1"/>
  <c r="C116" i="24"/>
  <c r="D116" i="24" s="1"/>
  <c r="C150" i="24"/>
  <c r="D150" i="24" s="1"/>
  <c r="C84" i="24"/>
  <c r="D84" i="24" s="1"/>
  <c r="M55" i="23"/>
  <c r="N55" i="23" s="1"/>
  <c r="C55" i="23" s="1"/>
  <c r="D55" i="23" s="1"/>
  <c r="M25" i="23"/>
  <c r="N25" i="23" s="1"/>
  <c r="C25" i="23" s="1"/>
  <c r="D25" i="23" s="1"/>
  <c r="H120" i="23"/>
  <c r="H88" i="23"/>
  <c r="H57" i="23"/>
  <c r="H151" i="23"/>
  <c r="C117" i="23"/>
  <c r="D117" i="23" s="1"/>
  <c r="C116" i="23"/>
  <c r="D116" i="23" s="1"/>
  <c r="L149" i="23"/>
  <c r="L118" i="23"/>
  <c r="H27" i="23"/>
  <c r="L26" i="23"/>
  <c r="L86" i="23"/>
  <c r="C54" i="23"/>
  <c r="D54" i="23" s="1"/>
  <c r="C53" i="23"/>
  <c r="D53" i="23" s="1"/>
  <c r="C84" i="23"/>
  <c r="D84" i="23" s="1"/>
  <c r="M117" i="22"/>
  <c r="N117" i="22" s="1"/>
  <c r="C117" i="22" s="1"/>
  <c r="D117" i="22" s="1"/>
  <c r="M89" i="22"/>
  <c r="N89" i="22" s="1"/>
  <c r="C89" i="22" s="1"/>
  <c r="D89" i="22" s="1"/>
  <c r="M55" i="22"/>
  <c r="N55" i="22" s="1"/>
  <c r="C55" i="22" s="1"/>
  <c r="D55" i="22" s="1"/>
  <c r="M148" i="22"/>
  <c r="N148" i="22" s="1"/>
  <c r="C148" i="22" s="1"/>
  <c r="D148" i="22" s="1"/>
  <c r="H27" i="22"/>
  <c r="L26" i="22" s="1"/>
  <c r="H150" i="22"/>
  <c r="L149" i="22" s="1"/>
  <c r="L25" i="22"/>
  <c r="H91" i="22"/>
  <c r="L90" i="22" s="1"/>
  <c r="H57" i="22"/>
  <c r="H119" i="22"/>
  <c r="L118" i="22"/>
  <c r="C147" i="22"/>
  <c r="D147" i="22" s="1"/>
  <c r="C146" i="22"/>
  <c r="D146" i="22" s="1"/>
  <c r="C116" i="22"/>
  <c r="D116" i="22" s="1"/>
  <c r="C115" i="22"/>
  <c r="D115" i="22" s="1"/>
  <c r="C88" i="22"/>
  <c r="D88" i="22" s="1"/>
  <c r="C55" i="21"/>
  <c r="D55" i="21" s="1"/>
  <c r="M25" i="21"/>
  <c r="N25" i="21" s="1"/>
  <c r="C25" i="21" s="1"/>
  <c r="D25" i="21" s="1"/>
  <c r="M149" i="21"/>
  <c r="N149" i="21" s="1"/>
  <c r="M150" i="21"/>
  <c r="N150" i="21" s="1"/>
  <c r="M86" i="21"/>
  <c r="N86" i="21" s="1"/>
  <c r="M56" i="21"/>
  <c r="N56" i="21" s="1"/>
  <c r="C56" i="21" s="1"/>
  <c r="D56" i="21" s="1"/>
  <c r="M87" i="21"/>
  <c r="N87" i="21" s="1"/>
  <c r="C54" i="21"/>
  <c r="D54" i="21" s="1"/>
  <c r="H121" i="21"/>
  <c r="L120" i="21"/>
  <c r="H152" i="21"/>
  <c r="L151" i="21" s="1"/>
  <c r="L119" i="21"/>
  <c r="C24" i="21"/>
  <c r="D24" i="21" s="1"/>
  <c r="C23" i="21"/>
  <c r="D23" i="21" s="1"/>
  <c r="H58" i="21"/>
  <c r="L57" i="21"/>
  <c r="H89" i="21"/>
  <c r="L88" i="21" s="1"/>
  <c r="H27" i="21"/>
  <c r="C85" i="21"/>
  <c r="D85" i="21" s="1"/>
  <c r="N149" i="8"/>
  <c r="N148" i="9"/>
  <c r="C148" i="9" s="1"/>
  <c r="D148" i="9" s="1"/>
  <c r="N24" i="9"/>
  <c r="C24" i="9" s="1"/>
  <c r="D24" i="9" s="1"/>
  <c r="L117" i="1"/>
  <c r="M117" i="1" s="1"/>
  <c r="L147" i="1"/>
  <c r="M147" i="1" s="1"/>
  <c r="C147" i="1" s="1"/>
  <c r="D147" i="1" s="1"/>
  <c r="L116" i="1"/>
  <c r="M116" i="1" s="1"/>
  <c r="L148" i="1"/>
  <c r="M148" i="1" s="1"/>
  <c r="L21" i="1"/>
  <c r="L85" i="1"/>
  <c r="M85" i="1" s="1"/>
  <c r="L86" i="1"/>
  <c r="M86" i="1" s="1"/>
  <c r="N25" i="3"/>
  <c r="N149" i="3"/>
  <c r="C149" i="3" s="1"/>
  <c r="D149" i="3" s="1"/>
  <c r="N87" i="3"/>
  <c r="M20" i="1"/>
  <c r="C20" i="1" s="1"/>
  <c r="D20" i="1" s="1"/>
  <c r="H150" i="9"/>
  <c r="L149" i="9" s="1"/>
  <c r="H88" i="9"/>
  <c r="L87" i="9" s="1"/>
  <c r="H26" i="9"/>
  <c r="L25" i="9" s="1"/>
  <c r="H60" i="9"/>
  <c r="L59" i="9"/>
  <c r="H122" i="9"/>
  <c r="L121" i="9" s="1"/>
  <c r="N23" i="8"/>
  <c r="N85" i="8"/>
  <c r="H57" i="8"/>
  <c r="L56" i="8"/>
  <c r="H26" i="8"/>
  <c r="H119" i="8"/>
  <c r="L118" i="8"/>
  <c r="H88" i="8"/>
  <c r="L87" i="8" s="1"/>
  <c r="L117" i="8"/>
  <c r="L55" i="8"/>
  <c r="C116" i="8"/>
  <c r="D116" i="8" s="1"/>
  <c r="C115" i="8"/>
  <c r="D115" i="8" s="1"/>
  <c r="H151" i="8"/>
  <c r="L150" i="8" s="1"/>
  <c r="C148" i="8"/>
  <c r="D148" i="8" s="1"/>
  <c r="C147" i="8"/>
  <c r="D147" i="8" s="1"/>
  <c r="H151" i="4"/>
  <c r="L150" i="4"/>
  <c r="L149" i="4"/>
  <c r="C148" i="4"/>
  <c r="D148" i="4" s="1"/>
  <c r="C147" i="4"/>
  <c r="D147" i="4" s="1"/>
  <c r="C87" i="4"/>
  <c r="D87" i="4" s="1"/>
  <c r="C86" i="4"/>
  <c r="D86" i="4" s="1"/>
  <c r="H26" i="4"/>
  <c r="L25" i="4"/>
  <c r="H122" i="4"/>
  <c r="L121" i="4" s="1"/>
  <c r="H57" i="4"/>
  <c r="H90" i="4"/>
  <c r="L89" i="4"/>
  <c r="N117" i="3"/>
  <c r="C117" i="3" s="1"/>
  <c r="D117" i="3" s="1"/>
  <c r="N88" i="3"/>
  <c r="H27" i="3"/>
  <c r="L26" i="3" s="1"/>
  <c r="H60" i="3"/>
  <c r="L59" i="3"/>
  <c r="C86" i="3"/>
  <c r="D86" i="3" s="1"/>
  <c r="C148" i="3"/>
  <c r="D148" i="3" s="1"/>
  <c r="H90" i="3"/>
  <c r="L58" i="3"/>
  <c r="C116" i="3"/>
  <c r="D116" i="3" s="1"/>
  <c r="C115" i="3"/>
  <c r="D115" i="3" s="1"/>
  <c r="H119" i="3"/>
  <c r="L118" i="3"/>
  <c r="H151" i="3"/>
  <c r="L150" i="3" s="1"/>
  <c r="H90" i="2"/>
  <c r="K89" i="2" s="1"/>
  <c r="H26" i="2"/>
  <c r="K25" i="2" s="1"/>
  <c r="H150" i="2"/>
  <c r="K149" i="2" s="1"/>
  <c r="H119" i="2"/>
  <c r="K117" i="2"/>
  <c r="C146" i="2"/>
  <c r="D146" i="2" s="1"/>
  <c r="H57" i="2"/>
  <c r="K56" i="2"/>
  <c r="H150" i="1"/>
  <c r="K149" i="1" s="1"/>
  <c r="C146" i="1"/>
  <c r="D146" i="1" s="1"/>
  <c r="H119" i="1"/>
  <c r="H88" i="1"/>
  <c r="H58" i="1"/>
  <c r="K57" i="1"/>
  <c r="K56" i="1"/>
  <c r="C55" i="1"/>
  <c r="D55" i="1" s="1"/>
  <c r="C54" i="1"/>
  <c r="D54" i="1" s="1"/>
  <c r="H24" i="1"/>
  <c r="K23" i="1"/>
  <c r="K22" i="1"/>
  <c r="M25" i="28" a="1"/>
  <c r="M56" i="24" a="1"/>
  <c r="M24" i="28" a="1"/>
  <c r="M117" i="8" a="1"/>
  <c r="M88" i="28" a="1"/>
  <c r="M120" i="34" a="1"/>
  <c r="M57" i="21" a="1"/>
  <c r="M118" i="3" a="1"/>
  <c r="M59" i="9" a="1"/>
  <c r="M88" i="34" a="1"/>
  <c r="M58" i="3" a="1"/>
  <c r="M87" i="9" a="1"/>
  <c r="L149" i="2" a="1"/>
  <c r="M26" i="23" a="1"/>
  <c r="M88" i="31" a="1"/>
  <c r="M149" i="26" a="1"/>
  <c r="M119" i="34" a="1"/>
  <c r="M152" i="24" a="1"/>
  <c r="M56" i="8" a="1"/>
  <c r="M28" i="30" a="1"/>
  <c r="M57" i="34" a="1"/>
  <c r="L57" i="1" a="1"/>
  <c r="L149" i="1" a="1"/>
  <c r="M25" i="9" a="1"/>
  <c r="M120" i="26" a="1"/>
  <c r="M26" i="22" a="1"/>
  <c r="L22" i="1" a="1"/>
  <c r="M149" i="22" a="1"/>
  <c r="M118" i="27" a="1"/>
  <c r="M153" i="28" a="1"/>
  <c r="M25" i="27" a="1"/>
  <c r="M87" i="32" a="1"/>
  <c r="M118" i="23" a="1"/>
  <c r="M118" i="22" a="1"/>
  <c r="L117" i="2" a="1"/>
  <c r="M25" i="33" a="1"/>
  <c r="M149" i="9" a="1"/>
  <c r="M89" i="4" a="1"/>
  <c r="M26" i="32" a="1"/>
  <c r="M119" i="31" a="1"/>
  <c r="M56" i="26" a="1"/>
  <c r="L23" i="1" a="1"/>
  <c r="M56" i="25" a="1"/>
  <c r="M55" i="8" a="1"/>
  <c r="M29" i="29" a="1"/>
  <c r="M59" i="3" a="1"/>
  <c r="M121" i="9" a="1"/>
  <c r="M151" i="27" a="1"/>
  <c r="M121" i="4" a="1"/>
  <c r="M119" i="24" a="1"/>
  <c r="M87" i="34" a="1"/>
  <c r="M150" i="32" a="1"/>
  <c r="M120" i="31" a="1"/>
  <c r="M87" i="31" a="1"/>
  <c r="M118" i="8" a="1"/>
  <c r="M29" i="30" a="1"/>
  <c r="M150" i="4" a="1"/>
  <c r="M25" i="22" a="1"/>
  <c r="M26" i="26" a="1"/>
  <c r="M87" i="28" a="1"/>
  <c r="M87" i="8" a="1"/>
  <c r="M120" i="21" a="1"/>
  <c r="M150" i="3" a="1"/>
  <c r="L89" i="2" a="1"/>
  <c r="M25" i="34" a="1"/>
  <c r="M149" i="4" a="1"/>
  <c r="M24" i="31" a="1"/>
  <c r="M88" i="21" a="1"/>
  <c r="M150" i="8" a="1"/>
  <c r="M152" i="31" a="1"/>
  <c r="M89" i="33" a="1"/>
  <c r="M149" i="23" a="1"/>
  <c r="M119" i="28" a="1"/>
  <c r="L56" i="2" a="1"/>
  <c r="M119" i="21" a="1"/>
  <c r="M90" i="22" a="1"/>
  <c r="M26" i="3" a="1"/>
  <c r="M86" i="24" a="1"/>
  <c r="M26" i="25" a="1"/>
  <c r="M25" i="4" a="1"/>
  <c r="M56" i="34" a="1"/>
  <c r="M88" i="30" a="1"/>
  <c r="M25" i="31" a="1"/>
  <c r="M119" i="26" a="1"/>
  <c r="M120" i="28" a="1"/>
  <c r="M151" i="21" a="1"/>
  <c r="M86" i="23" a="1"/>
  <c r="M24" i="34" a="1"/>
  <c r="L25" i="2" a="1"/>
  <c r="M152" i="25" a="1"/>
  <c r="L56" i="1" a="1"/>
  <c r="M153" i="34" a="1"/>
  <c r="M28" i="29" a="1"/>
  <c r="M150" i="8" l="1"/>
  <c r="M56" i="8"/>
  <c r="M118" i="8"/>
  <c r="N118" i="8" s="1"/>
  <c r="M117" i="8"/>
  <c r="N117" i="8" s="1"/>
  <c r="M87" i="8"/>
  <c r="M55" i="8"/>
  <c r="N55" i="8" s="1"/>
  <c r="C55" i="8" s="1"/>
  <c r="D55" i="8" s="1"/>
  <c r="M121" i="9"/>
  <c r="N121" i="9" s="1"/>
  <c r="C121" i="9" s="1"/>
  <c r="D121" i="9" s="1"/>
  <c r="M87" i="9"/>
  <c r="N87" i="9" s="1"/>
  <c r="C87" i="9" s="1"/>
  <c r="D87" i="9" s="1"/>
  <c r="M149" i="9"/>
  <c r="M59" i="9"/>
  <c r="N59" i="9" s="1"/>
  <c r="C59" i="9" s="1"/>
  <c r="D59" i="9" s="1"/>
  <c r="M25" i="9"/>
  <c r="M121" i="4"/>
  <c r="N121" i="4" s="1"/>
  <c r="C121" i="4" s="1"/>
  <c r="D121" i="4" s="1"/>
  <c r="M89" i="4"/>
  <c r="M25" i="4"/>
  <c r="N25" i="4" s="1"/>
  <c r="C25" i="4" s="1"/>
  <c r="D25" i="4" s="1"/>
  <c r="M149" i="4"/>
  <c r="N149" i="4" s="1"/>
  <c r="M150" i="4"/>
  <c r="N150" i="4" s="1"/>
  <c r="M58" i="3"/>
  <c r="N58" i="3" s="1"/>
  <c r="M59" i="3"/>
  <c r="N59" i="3" s="1"/>
  <c r="M150" i="3"/>
  <c r="N150" i="3" s="1"/>
  <c r="C150" i="3" s="1"/>
  <c r="D150" i="3" s="1"/>
  <c r="M118" i="3"/>
  <c r="N118" i="3" s="1"/>
  <c r="C118" i="3" s="1"/>
  <c r="D118" i="3" s="1"/>
  <c r="M26" i="3"/>
  <c r="L149" i="2"/>
  <c r="L117" i="2"/>
  <c r="L89" i="2"/>
  <c r="M89" i="2" s="1"/>
  <c r="C89" i="2" s="1"/>
  <c r="D89" i="2" s="1"/>
  <c r="L25" i="2"/>
  <c r="L56" i="2"/>
  <c r="M56" i="2" s="1"/>
  <c r="C56" i="2" s="1"/>
  <c r="D56" i="2" s="1"/>
  <c r="M25" i="34"/>
  <c r="N25" i="34" s="1"/>
  <c r="M119" i="34"/>
  <c r="N119" i="34" s="1"/>
  <c r="M24" i="34"/>
  <c r="N24" i="34" s="1"/>
  <c r="M87" i="34"/>
  <c r="N87" i="34" s="1"/>
  <c r="M88" i="34"/>
  <c r="N88" i="34" s="1"/>
  <c r="M153" i="34"/>
  <c r="N153" i="34" s="1"/>
  <c r="C153" i="34" s="1"/>
  <c r="D153" i="34" s="1"/>
  <c r="M56" i="34"/>
  <c r="N56" i="34" s="1"/>
  <c r="M57" i="34"/>
  <c r="N57" i="34" s="1"/>
  <c r="M120" i="34"/>
  <c r="N120" i="34" s="1"/>
  <c r="H27" i="34"/>
  <c r="L26" i="34"/>
  <c r="H90" i="34"/>
  <c r="L89" i="34"/>
  <c r="H155" i="34"/>
  <c r="L154" i="34"/>
  <c r="H59" i="34"/>
  <c r="L58" i="34" s="1"/>
  <c r="H122" i="34"/>
  <c r="L121" i="34"/>
  <c r="C152" i="34"/>
  <c r="D152" i="34" s="1"/>
  <c r="C151" i="34"/>
  <c r="D151" i="34" s="1"/>
  <c r="C151" i="33"/>
  <c r="D151" i="33" s="1"/>
  <c r="M25" i="33"/>
  <c r="N25" i="33" s="1"/>
  <c r="C25" i="33" s="1"/>
  <c r="D25" i="33" s="1"/>
  <c r="M89" i="33"/>
  <c r="N89" i="33" s="1"/>
  <c r="C89" i="33" s="1"/>
  <c r="D89" i="33" s="1"/>
  <c r="H154" i="33"/>
  <c r="H58" i="33"/>
  <c r="L57" i="33" s="1"/>
  <c r="H122" i="33"/>
  <c r="L121" i="33"/>
  <c r="H27" i="33"/>
  <c r="L26" i="33" s="1"/>
  <c r="C150" i="33"/>
  <c r="D150" i="33" s="1"/>
  <c r="H91" i="33"/>
  <c r="L152" i="33"/>
  <c r="L56" i="33"/>
  <c r="C88" i="33"/>
  <c r="D88" i="33" s="1"/>
  <c r="C87" i="33"/>
  <c r="D87" i="33" s="1"/>
  <c r="L120" i="33"/>
  <c r="M87" i="32"/>
  <c r="N87" i="32" s="1"/>
  <c r="C87" i="32" s="1"/>
  <c r="D87" i="32" s="1"/>
  <c r="M150" i="32"/>
  <c r="N150" i="32" s="1"/>
  <c r="C150" i="32" s="1"/>
  <c r="D150" i="32" s="1"/>
  <c r="M26" i="32"/>
  <c r="N26" i="32" s="1"/>
  <c r="C26" i="32" s="1"/>
  <c r="D26" i="32" s="1"/>
  <c r="H121" i="32"/>
  <c r="L120" i="32"/>
  <c r="L119" i="32"/>
  <c r="H89" i="32"/>
  <c r="L88" i="32" s="1"/>
  <c r="H58" i="32"/>
  <c r="L57" i="32"/>
  <c r="L56" i="32"/>
  <c r="H152" i="32"/>
  <c r="L151" i="32"/>
  <c r="H28" i="32"/>
  <c r="C25" i="32"/>
  <c r="D25" i="32" s="1"/>
  <c r="C24" i="32"/>
  <c r="D24" i="32" s="1"/>
  <c r="M24" i="31"/>
  <c r="N24" i="31" s="1"/>
  <c r="M25" i="31"/>
  <c r="N25" i="31" s="1"/>
  <c r="M152" i="31"/>
  <c r="N152" i="31" s="1"/>
  <c r="C152" i="31" s="1"/>
  <c r="D152" i="31" s="1"/>
  <c r="M87" i="31"/>
  <c r="N87" i="31" s="1"/>
  <c r="M119" i="31"/>
  <c r="N119" i="31" s="1"/>
  <c r="M120" i="31"/>
  <c r="N120" i="31" s="1"/>
  <c r="M88" i="31"/>
  <c r="N88" i="31" s="1"/>
  <c r="H58" i="31"/>
  <c r="L57" i="31"/>
  <c r="L56" i="31"/>
  <c r="H90" i="31"/>
  <c r="L89" i="31"/>
  <c r="H27" i="31"/>
  <c r="L26" i="31" s="1"/>
  <c r="H154" i="31"/>
  <c r="L153" i="31" s="1"/>
  <c r="C89" i="25"/>
  <c r="D89" i="25" s="1"/>
  <c r="C151" i="31"/>
  <c r="D151" i="31" s="1"/>
  <c r="C150" i="31"/>
  <c r="D150" i="31" s="1"/>
  <c r="H122" i="31"/>
  <c r="M88" i="30"/>
  <c r="N88" i="30" s="1"/>
  <c r="C88" i="30" s="1"/>
  <c r="D88" i="30" s="1"/>
  <c r="M29" i="30"/>
  <c r="N29" i="30" s="1"/>
  <c r="M28" i="30"/>
  <c r="N28" i="30" s="1"/>
  <c r="H58" i="30"/>
  <c r="L57" i="30"/>
  <c r="C152" i="30"/>
  <c r="D152" i="30" s="1"/>
  <c r="L56" i="30"/>
  <c r="H90" i="30"/>
  <c r="L89" i="30" s="1"/>
  <c r="H31" i="30"/>
  <c r="H155" i="30"/>
  <c r="L154" i="30"/>
  <c r="L153" i="30"/>
  <c r="H121" i="30"/>
  <c r="L120" i="30"/>
  <c r="L119" i="30"/>
  <c r="C27" i="30"/>
  <c r="D27" i="30" s="1"/>
  <c r="M28" i="29"/>
  <c r="N28" i="29" s="1"/>
  <c r="M29" i="29"/>
  <c r="N29" i="29" s="1"/>
  <c r="H153" i="29"/>
  <c r="H121" i="29"/>
  <c r="L119" i="29"/>
  <c r="H89" i="29"/>
  <c r="L88" i="29" s="1"/>
  <c r="L87" i="29"/>
  <c r="H58" i="29"/>
  <c r="L57" i="29" s="1"/>
  <c r="L56" i="29"/>
  <c r="L151" i="29"/>
  <c r="H31" i="29"/>
  <c r="C150" i="29"/>
  <c r="D150" i="29" s="1"/>
  <c r="C149" i="29"/>
  <c r="D149" i="29" s="1"/>
  <c r="C118" i="29"/>
  <c r="D118" i="29" s="1"/>
  <c r="C86" i="29"/>
  <c r="D86" i="29" s="1"/>
  <c r="C85" i="29"/>
  <c r="D85" i="29" s="1"/>
  <c r="C55" i="28"/>
  <c r="D55" i="28" s="1"/>
  <c r="M88" i="28"/>
  <c r="N88" i="28" s="1"/>
  <c r="M25" i="28"/>
  <c r="N25" i="28" s="1"/>
  <c r="M153" i="28"/>
  <c r="N153" i="28" s="1"/>
  <c r="C153" i="28" s="1"/>
  <c r="D153" i="28" s="1"/>
  <c r="M87" i="28"/>
  <c r="N87" i="28" s="1"/>
  <c r="M24" i="28"/>
  <c r="N24" i="28" s="1"/>
  <c r="M119" i="28"/>
  <c r="N119" i="28" s="1"/>
  <c r="M120" i="28"/>
  <c r="N120" i="28" s="1"/>
  <c r="H122" i="28"/>
  <c r="L121" i="28" s="1"/>
  <c r="H58" i="28"/>
  <c r="L57" i="28"/>
  <c r="L56" i="28"/>
  <c r="H90" i="28"/>
  <c r="L89" i="28" s="1"/>
  <c r="H27" i="28"/>
  <c r="L26" i="28"/>
  <c r="H155" i="28"/>
  <c r="L154" i="28"/>
  <c r="M118" i="27"/>
  <c r="N118" i="27" s="1"/>
  <c r="C118" i="27" s="1"/>
  <c r="D118" i="27" s="1"/>
  <c r="M25" i="27"/>
  <c r="N25" i="27" s="1"/>
  <c r="C25" i="27" s="1"/>
  <c r="D25" i="27" s="1"/>
  <c r="M151" i="27"/>
  <c r="N151" i="27" s="1"/>
  <c r="C151" i="27" s="1"/>
  <c r="D151" i="27" s="1"/>
  <c r="H58" i="27"/>
  <c r="L57" i="27"/>
  <c r="L56" i="27"/>
  <c r="H153" i="27"/>
  <c r="C117" i="27"/>
  <c r="D117" i="27" s="1"/>
  <c r="C116" i="27"/>
  <c r="D116" i="27" s="1"/>
  <c r="C86" i="27"/>
  <c r="D86" i="27" s="1"/>
  <c r="C85" i="27"/>
  <c r="D85" i="27" s="1"/>
  <c r="H120" i="27"/>
  <c r="L119" i="27" s="1"/>
  <c r="H89" i="27"/>
  <c r="L88" i="27"/>
  <c r="L87" i="27"/>
  <c r="H27" i="27"/>
  <c r="L26" i="27"/>
  <c r="M56" i="26"/>
  <c r="N56" i="26" s="1"/>
  <c r="C56" i="26" s="1"/>
  <c r="D56" i="26" s="1"/>
  <c r="M149" i="26"/>
  <c r="N149" i="26" s="1"/>
  <c r="C149" i="26" s="1"/>
  <c r="D149" i="26" s="1"/>
  <c r="M120" i="26"/>
  <c r="N120" i="26" s="1"/>
  <c r="M26" i="26"/>
  <c r="N26" i="26" s="1"/>
  <c r="C26" i="26" s="1"/>
  <c r="D26" i="26" s="1"/>
  <c r="M119" i="26"/>
  <c r="N119" i="26" s="1"/>
  <c r="H29" i="26"/>
  <c r="L28" i="26"/>
  <c r="L27" i="26"/>
  <c r="C86" i="26"/>
  <c r="D86" i="26" s="1"/>
  <c r="C85" i="26"/>
  <c r="D85" i="26" s="1"/>
  <c r="H58" i="26"/>
  <c r="H151" i="26"/>
  <c r="H89" i="26"/>
  <c r="L87" i="26"/>
  <c r="H122" i="26"/>
  <c r="M26" i="25"/>
  <c r="N26" i="25" s="1"/>
  <c r="C26" i="25" s="1"/>
  <c r="D26" i="25" s="1"/>
  <c r="M56" i="25"/>
  <c r="N56" i="25" s="1"/>
  <c r="C56" i="25" s="1"/>
  <c r="D56" i="25" s="1"/>
  <c r="M152" i="25"/>
  <c r="N152" i="25" s="1"/>
  <c r="C152" i="25" s="1"/>
  <c r="D152" i="25" s="1"/>
  <c r="C88" i="25"/>
  <c r="D88" i="25" s="1"/>
  <c r="H121" i="25"/>
  <c r="L120" i="25"/>
  <c r="L119" i="25"/>
  <c r="H58" i="25"/>
  <c r="L57" i="25"/>
  <c r="H154" i="25"/>
  <c r="C118" i="25"/>
  <c r="D118" i="25" s="1"/>
  <c r="H92" i="25"/>
  <c r="L90" i="25"/>
  <c r="H28" i="25"/>
  <c r="L27" i="25" s="1"/>
  <c r="M56" i="24"/>
  <c r="N56" i="24" s="1"/>
  <c r="C56" i="24" s="1"/>
  <c r="D56" i="24" s="1"/>
  <c r="M119" i="24"/>
  <c r="N119" i="24" s="1"/>
  <c r="C119" i="24" s="1"/>
  <c r="D119" i="24" s="1"/>
  <c r="M86" i="24"/>
  <c r="N86" i="24" s="1"/>
  <c r="C86" i="24" s="1"/>
  <c r="D86" i="24" s="1"/>
  <c r="M152" i="24"/>
  <c r="N152" i="24" s="1"/>
  <c r="C152" i="24" s="1"/>
  <c r="D152" i="24" s="1"/>
  <c r="H28" i="24"/>
  <c r="L26" i="24"/>
  <c r="H89" i="24"/>
  <c r="L88" i="24"/>
  <c r="L87" i="24"/>
  <c r="H155" i="24"/>
  <c r="L154" i="24" s="1"/>
  <c r="L153" i="24"/>
  <c r="H121" i="24"/>
  <c r="L120" i="24"/>
  <c r="C151" i="24"/>
  <c r="D151" i="24" s="1"/>
  <c r="C25" i="24"/>
  <c r="D25" i="24" s="1"/>
  <c r="C24" i="24"/>
  <c r="D24" i="24" s="1"/>
  <c r="H58" i="24"/>
  <c r="L57" i="24"/>
  <c r="C118" i="24"/>
  <c r="D118" i="24" s="1"/>
  <c r="M86" i="23"/>
  <c r="N86" i="23" s="1"/>
  <c r="M26" i="23"/>
  <c r="N26" i="23" s="1"/>
  <c r="C26" i="23" s="1"/>
  <c r="D26" i="23" s="1"/>
  <c r="M118" i="23"/>
  <c r="N118" i="23" s="1"/>
  <c r="M149" i="23"/>
  <c r="N149" i="23" s="1"/>
  <c r="H152" i="23"/>
  <c r="L151" i="23"/>
  <c r="L150" i="23"/>
  <c r="H28" i="23"/>
  <c r="H58" i="23"/>
  <c r="L57" i="23" s="1"/>
  <c r="L56" i="23"/>
  <c r="H89" i="23"/>
  <c r="L88" i="23"/>
  <c r="L87" i="23"/>
  <c r="H121" i="23"/>
  <c r="L120" i="23"/>
  <c r="L119" i="23"/>
  <c r="M90" i="22"/>
  <c r="N90" i="22" s="1"/>
  <c r="C90" i="22" s="1"/>
  <c r="D90" i="22" s="1"/>
  <c r="M149" i="22"/>
  <c r="N149" i="22" s="1"/>
  <c r="C149" i="22" s="1"/>
  <c r="D149" i="22" s="1"/>
  <c r="M26" i="22"/>
  <c r="N26" i="22" s="1"/>
  <c r="M118" i="22"/>
  <c r="N118" i="22" s="1"/>
  <c r="C118" i="22" s="1"/>
  <c r="D118" i="22" s="1"/>
  <c r="M25" i="22"/>
  <c r="N25" i="22" s="1"/>
  <c r="H58" i="22"/>
  <c r="L57" i="22"/>
  <c r="L119" i="22"/>
  <c r="H120" i="22"/>
  <c r="L56" i="22"/>
  <c r="H92" i="22"/>
  <c r="L91" i="22"/>
  <c r="H151" i="22"/>
  <c r="H28" i="22"/>
  <c r="C87" i="21"/>
  <c r="D87" i="21" s="1"/>
  <c r="C86" i="21"/>
  <c r="D86" i="21" s="1"/>
  <c r="M151" i="21"/>
  <c r="N151" i="21" s="1"/>
  <c r="C151" i="21" s="1"/>
  <c r="D151" i="21" s="1"/>
  <c r="M88" i="21"/>
  <c r="N88" i="21" s="1"/>
  <c r="C88" i="21" s="1"/>
  <c r="D88" i="21" s="1"/>
  <c r="M57" i="21"/>
  <c r="N57" i="21" s="1"/>
  <c r="C57" i="21" s="1"/>
  <c r="D57" i="21" s="1"/>
  <c r="M119" i="21"/>
  <c r="N119" i="21" s="1"/>
  <c r="M120" i="21"/>
  <c r="N120" i="21" s="1"/>
  <c r="H90" i="21"/>
  <c r="L89" i="21" s="1"/>
  <c r="H59" i="21"/>
  <c r="L58" i="21"/>
  <c r="H153" i="21"/>
  <c r="H122" i="21"/>
  <c r="L121" i="21" s="1"/>
  <c r="H28" i="21"/>
  <c r="L26" i="21"/>
  <c r="C150" i="21"/>
  <c r="D150" i="21" s="1"/>
  <c r="C149" i="21"/>
  <c r="D149" i="21" s="1"/>
  <c r="N150" i="8"/>
  <c r="C150" i="8" s="1"/>
  <c r="D150" i="8" s="1"/>
  <c r="N25" i="9"/>
  <c r="C25" i="9" s="1"/>
  <c r="D25" i="9" s="1"/>
  <c r="N149" i="9"/>
  <c r="C149" i="9" s="1"/>
  <c r="D149" i="9" s="1"/>
  <c r="L22" i="1"/>
  <c r="L57" i="1"/>
  <c r="M57" i="1" s="1"/>
  <c r="L23" i="1"/>
  <c r="L56" i="1"/>
  <c r="M56" i="1" s="1"/>
  <c r="L149" i="1"/>
  <c r="M149" i="1" s="1"/>
  <c r="C149" i="1" s="1"/>
  <c r="D149" i="1" s="1"/>
  <c r="C25" i="3"/>
  <c r="D25" i="3" s="1"/>
  <c r="C24" i="3"/>
  <c r="D24" i="3" s="1"/>
  <c r="M21" i="1"/>
  <c r="C21" i="1" s="1"/>
  <c r="D21" i="1" s="1"/>
  <c r="C86" i="9"/>
  <c r="D86" i="9" s="1"/>
  <c r="C85" i="9"/>
  <c r="D85" i="9" s="1"/>
  <c r="C120" i="9"/>
  <c r="D120" i="9" s="1"/>
  <c r="C119" i="9"/>
  <c r="D119" i="9" s="1"/>
  <c r="C58" i="9"/>
  <c r="D58" i="9" s="1"/>
  <c r="H89" i="9"/>
  <c r="L88" i="9" s="1"/>
  <c r="H123" i="9"/>
  <c r="H61" i="9"/>
  <c r="L26" i="9"/>
  <c r="H27" i="9"/>
  <c r="H151" i="9"/>
  <c r="L150" i="9"/>
  <c r="C57" i="9"/>
  <c r="D57" i="9" s="1"/>
  <c r="N87" i="8"/>
  <c r="C87" i="8" s="1"/>
  <c r="D87" i="8" s="1"/>
  <c r="N56" i="8"/>
  <c r="H27" i="8"/>
  <c r="L26" i="8"/>
  <c r="L25" i="8"/>
  <c r="C149" i="8"/>
  <c r="D149" i="8" s="1"/>
  <c r="H152" i="8"/>
  <c r="L151" i="8"/>
  <c r="H120" i="8"/>
  <c r="L119" i="8" s="1"/>
  <c r="C54" i="8"/>
  <c r="D54" i="8" s="1"/>
  <c r="H89" i="8"/>
  <c r="H58" i="8"/>
  <c r="L57" i="8" s="1"/>
  <c r="C86" i="8"/>
  <c r="D86" i="8" s="1"/>
  <c r="C85" i="8"/>
  <c r="D85" i="8" s="1"/>
  <c r="C24" i="8"/>
  <c r="D24" i="8" s="1"/>
  <c r="C23" i="8"/>
  <c r="D23" i="8" s="1"/>
  <c r="C88" i="3"/>
  <c r="D88" i="3" s="1"/>
  <c r="N89" i="4"/>
  <c r="H27" i="4"/>
  <c r="L26" i="4"/>
  <c r="H91" i="4"/>
  <c r="L90" i="4"/>
  <c r="H58" i="4"/>
  <c r="L57" i="4"/>
  <c r="C120" i="4"/>
  <c r="D120" i="4" s="1"/>
  <c r="C119" i="4"/>
  <c r="D119" i="4" s="1"/>
  <c r="C87" i="3"/>
  <c r="D87" i="3" s="1"/>
  <c r="L56" i="4"/>
  <c r="H152" i="4"/>
  <c r="L151" i="4"/>
  <c r="H123" i="4"/>
  <c r="L122" i="4" s="1"/>
  <c r="N26" i="3"/>
  <c r="H120" i="3"/>
  <c r="L119" i="3" s="1"/>
  <c r="H28" i="3"/>
  <c r="L27" i="3"/>
  <c r="H91" i="3"/>
  <c r="L90" i="3"/>
  <c r="H61" i="3"/>
  <c r="L60" i="3" s="1"/>
  <c r="H152" i="3"/>
  <c r="L151" i="3"/>
  <c r="L89" i="3"/>
  <c r="M25" i="2"/>
  <c r="C25" i="2" s="1"/>
  <c r="D25" i="2" s="1"/>
  <c r="M149" i="2"/>
  <c r="C149" i="2" s="1"/>
  <c r="D149" i="2" s="1"/>
  <c r="M117" i="2"/>
  <c r="H151" i="2"/>
  <c r="K150" i="2"/>
  <c r="C24" i="2"/>
  <c r="D24" i="2" s="1"/>
  <c r="C23" i="2"/>
  <c r="D23" i="2" s="1"/>
  <c r="H58" i="2"/>
  <c r="K57" i="2" s="1"/>
  <c r="H91" i="2"/>
  <c r="K90" i="2"/>
  <c r="H120" i="2"/>
  <c r="C148" i="2"/>
  <c r="D148" i="2" s="1"/>
  <c r="K118" i="2"/>
  <c r="H27" i="2"/>
  <c r="K26" i="2" s="1"/>
  <c r="H151" i="1"/>
  <c r="K150" i="1" s="1"/>
  <c r="C148" i="1"/>
  <c r="D148" i="1" s="1"/>
  <c r="H120" i="1"/>
  <c r="K119" i="1"/>
  <c r="K118" i="1"/>
  <c r="C117" i="1"/>
  <c r="D117" i="1" s="1"/>
  <c r="C116" i="1"/>
  <c r="D116" i="1" s="1"/>
  <c r="H89" i="1"/>
  <c r="K88" i="1"/>
  <c r="K87" i="1"/>
  <c r="C86" i="1"/>
  <c r="D86" i="1" s="1"/>
  <c r="C85" i="1"/>
  <c r="D85" i="1" s="1"/>
  <c r="H59" i="1"/>
  <c r="K58" i="1" s="1"/>
  <c r="H25" i="1"/>
  <c r="K24" i="1" s="1"/>
  <c r="M26" i="28" a="1"/>
  <c r="M56" i="31" a="1"/>
  <c r="M150" i="9" a="1"/>
  <c r="M152" i="33" a="1"/>
  <c r="M150" i="23" a="1"/>
  <c r="M121" i="28" a="1"/>
  <c r="M87" i="24" a="1"/>
  <c r="L24" i="1" a="1"/>
  <c r="L57" i="2" a="1"/>
  <c r="M151" i="8" a="1"/>
  <c r="M120" i="30" a="1"/>
  <c r="M119" i="22" a="1"/>
  <c r="M120" i="33" a="1"/>
  <c r="M119" i="27" a="1"/>
  <c r="M56" i="4" a="1"/>
  <c r="L90" i="2" a="1"/>
  <c r="M57" i="32" a="1"/>
  <c r="M26" i="27" a="1"/>
  <c r="M154" i="30" a="1"/>
  <c r="M57" i="30" a="1"/>
  <c r="M119" i="30" a="1"/>
  <c r="M120" i="23" a="1"/>
  <c r="L150" i="2" a="1"/>
  <c r="M89" i="28" a="1"/>
  <c r="M89" i="21" a="1"/>
  <c r="L87" i="1" a="1"/>
  <c r="M57" i="25" a="1"/>
  <c r="M27" i="3" a="1"/>
  <c r="M151" i="32" a="1"/>
  <c r="M57" i="23" a="1"/>
  <c r="M57" i="24" a="1"/>
  <c r="M56" i="28" a="1"/>
  <c r="M57" i="27" a="1"/>
  <c r="M88" i="27" a="1"/>
  <c r="M26" i="4" a="1"/>
  <c r="M57" i="28" a="1"/>
  <c r="M25" i="8" a="1"/>
  <c r="L119" i="1" a="1"/>
  <c r="M122" i="4" a="1"/>
  <c r="M90" i="3" a="1"/>
  <c r="M57" i="22" a="1"/>
  <c r="M28" i="26" a="1"/>
  <c r="M119" i="3" a="1"/>
  <c r="M153" i="30" a="1"/>
  <c r="M119" i="23" a="1"/>
  <c r="M26" i="9" a="1"/>
  <c r="M89" i="30" a="1"/>
  <c r="M89" i="31" a="1"/>
  <c r="M87" i="26" a="1"/>
  <c r="M56" i="22" a="1"/>
  <c r="M87" i="27" a="1"/>
  <c r="M56" i="23" a="1"/>
  <c r="M26" i="8" a="1"/>
  <c r="M88" i="29" a="1"/>
  <c r="M120" i="32" a="1"/>
  <c r="L58" i="1" a="1"/>
  <c r="M26" i="33" a="1"/>
  <c r="M154" i="24" a="1"/>
  <c r="M57" i="31" a="1"/>
  <c r="L118" i="2" a="1"/>
  <c r="L150" i="1" a="1"/>
  <c r="M90" i="25" a="1"/>
  <c r="M56" i="29" a="1"/>
  <c r="M88" i="24" a="1"/>
  <c r="M119" i="25" a="1"/>
  <c r="M151" i="3" a="1"/>
  <c r="M119" i="29" a="1"/>
  <c r="M56" i="32" a="1"/>
  <c r="M26" i="21" a="1"/>
  <c r="M56" i="33" a="1"/>
  <c r="M88" i="9" a="1"/>
  <c r="L26" i="2" a="1"/>
  <c r="M88" i="32" a="1"/>
  <c r="M26" i="24" a="1"/>
  <c r="M151" i="4" a="1"/>
  <c r="M87" i="29" a="1"/>
  <c r="M121" i="33" a="1"/>
  <c r="M151" i="23" a="1"/>
  <c r="M154" i="28" a="1"/>
  <c r="M154" i="34" a="1"/>
  <c r="M57" i="29" a="1"/>
  <c r="M60" i="3" a="1"/>
  <c r="M27" i="26" a="1"/>
  <c r="M153" i="31" a="1"/>
  <c r="M27" i="25" a="1"/>
  <c r="M87" i="23" a="1"/>
  <c r="M119" i="8" a="1"/>
  <c r="M57" i="4" a="1"/>
  <c r="M153" i="24" a="1"/>
  <c r="L88" i="1" a="1"/>
  <c r="M89" i="34" a="1"/>
  <c r="M57" i="33" a="1"/>
  <c r="L118" i="1" a="1"/>
  <c r="M91" i="22" a="1"/>
  <c r="M151" i="29" a="1"/>
  <c r="M89" i="3" a="1"/>
  <c r="M120" i="25" a="1"/>
  <c r="M57" i="8" a="1"/>
  <c r="M26" i="31" a="1"/>
  <c r="M90" i="4" a="1"/>
  <c r="M88" i="23" a="1"/>
  <c r="M56" i="27" a="1"/>
  <c r="M26" i="34" a="1"/>
  <c r="M58" i="34" a="1"/>
  <c r="M121" i="34" a="1"/>
  <c r="M120" i="24" a="1"/>
  <c r="M119" i="32" a="1"/>
  <c r="M121" i="21" a="1"/>
  <c r="M56" i="30" a="1"/>
  <c r="M58" i="21" a="1"/>
  <c r="M26" i="8" l="1"/>
  <c r="M57" i="8"/>
  <c r="M151" i="8"/>
  <c r="M119" i="8"/>
  <c r="N119" i="8" s="1"/>
  <c r="C119" i="8" s="1"/>
  <c r="D119" i="8" s="1"/>
  <c r="M25" i="8"/>
  <c r="N25" i="8" s="1"/>
  <c r="M88" i="9"/>
  <c r="N88" i="9" s="1"/>
  <c r="C88" i="9" s="1"/>
  <c r="D88" i="9" s="1"/>
  <c r="M150" i="9"/>
  <c r="N150" i="9" s="1"/>
  <c r="C150" i="9" s="1"/>
  <c r="D150" i="9" s="1"/>
  <c r="M26" i="9"/>
  <c r="N26" i="9" s="1"/>
  <c r="C26" i="9" s="1"/>
  <c r="D26" i="9" s="1"/>
  <c r="M57" i="4"/>
  <c r="M90" i="4"/>
  <c r="M56" i="4"/>
  <c r="N56" i="4" s="1"/>
  <c r="M26" i="4"/>
  <c r="N26" i="4" s="1"/>
  <c r="C26" i="4" s="1"/>
  <c r="D26" i="4" s="1"/>
  <c r="M151" i="4"/>
  <c r="N151" i="4" s="1"/>
  <c r="C151" i="4" s="1"/>
  <c r="D151" i="4" s="1"/>
  <c r="M122" i="4"/>
  <c r="N122" i="4" s="1"/>
  <c r="C122" i="4" s="1"/>
  <c r="D122" i="4" s="1"/>
  <c r="M27" i="3"/>
  <c r="N27" i="3" s="1"/>
  <c r="C27" i="3" s="1"/>
  <c r="M90" i="3"/>
  <c r="N90" i="3" s="1"/>
  <c r="M89" i="3"/>
  <c r="N89" i="3" s="1"/>
  <c r="M151" i="3"/>
  <c r="N151" i="3" s="1"/>
  <c r="M60" i="3"/>
  <c r="N60" i="3" s="1"/>
  <c r="C60" i="3" s="1"/>
  <c r="D60" i="3" s="1"/>
  <c r="M119" i="3"/>
  <c r="N119" i="3" s="1"/>
  <c r="C119" i="3" s="1"/>
  <c r="D119" i="3" s="1"/>
  <c r="L26" i="2"/>
  <c r="L150" i="2"/>
  <c r="L118" i="2"/>
  <c r="L90" i="2"/>
  <c r="M90" i="2" s="1"/>
  <c r="C90" i="2" s="1"/>
  <c r="D90" i="2" s="1"/>
  <c r="L57" i="2"/>
  <c r="M57" i="2" s="1"/>
  <c r="C57" i="2" s="1"/>
  <c r="D57" i="2" s="1"/>
  <c r="M154" i="34"/>
  <c r="N154" i="34" s="1"/>
  <c r="C154" i="34" s="1"/>
  <c r="D154" i="34" s="1"/>
  <c r="M26" i="34"/>
  <c r="N26" i="34" s="1"/>
  <c r="C26" i="34" s="1"/>
  <c r="D26" i="34" s="1"/>
  <c r="M121" i="34"/>
  <c r="N121" i="34" s="1"/>
  <c r="C121" i="34" s="1"/>
  <c r="D121" i="34" s="1"/>
  <c r="M58" i="34"/>
  <c r="N58" i="34" s="1"/>
  <c r="C58" i="34" s="1"/>
  <c r="D58" i="34" s="1"/>
  <c r="M89" i="34"/>
  <c r="N89" i="34" s="1"/>
  <c r="C89" i="34" s="1"/>
  <c r="D89" i="34" s="1"/>
  <c r="H60" i="34"/>
  <c r="H91" i="34"/>
  <c r="H28" i="34"/>
  <c r="H156" i="34"/>
  <c r="L156" i="34" s="1"/>
  <c r="L155" i="34"/>
  <c r="C88" i="34"/>
  <c r="D88" i="34" s="1"/>
  <c r="C87" i="34"/>
  <c r="D87" i="34" s="1"/>
  <c r="H123" i="34"/>
  <c r="L122" i="34" s="1"/>
  <c r="C57" i="34"/>
  <c r="D57" i="34" s="1"/>
  <c r="C56" i="34"/>
  <c r="D56" i="34" s="1"/>
  <c r="C25" i="34"/>
  <c r="D25" i="34" s="1"/>
  <c r="C24" i="34"/>
  <c r="D24" i="34" s="1"/>
  <c r="C120" i="34"/>
  <c r="D120" i="34" s="1"/>
  <c r="C119" i="34"/>
  <c r="D119" i="34" s="1"/>
  <c r="M26" i="33"/>
  <c r="N26" i="33" s="1"/>
  <c r="C26" i="33" s="1"/>
  <c r="D26" i="33" s="1"/>
  <c r="M56" i="33"/>
  <c r="N56" i="33" s="1"/>
  <c r="M152" i="33"/>
  <c r="N152" i="33" s="1"/>
  <c r="M121" i="33"/>
  <c r="N121" i="33" s="1"/>
  <c r="M57" i="33"/>
  <c r="N57" i="33" s="1"/>
  <c r="M120" i="33"/>
  <c r="N120" i="33" s="1"/>
  <c r="H92" i="33"/>
  <c r="L91" i="33"/>
  <c r="L90" i="33"/>
  <c r="H28" i="33"/>
  <c r="H123" i="33"/>
  <c r="H59" i="33"/>
  <c r="L58" i="33"/>
  <c r="H155" i="33"/>
  <c r="L154" i="33" s="1"/>
  <c r="L153" i="33"/>
  <c r="M57" i="32"/>
  <c r="N57" i="32" s="1"/>
  <c r="M151" i="32"/>
  <c r="N151" i="32" s="1"/>
  <c r="C151" i="32" s="1"/>
  <c r="D151" i="32" s="1"/>
  <c r="M88" i="32"/>
  <c r="N88" i="32" s="1"/>
  <c r="C88" i="32" s="1"/>
  <c r="D88" i="32" s="1"/>
  <c r="M119" i="32"/>
  <c r="N119" i="32" s="1"/>
  <c r="M56" i="32"/>
  <c r="N56" i="32" s="1"/>
  <c r="M120" i="32"/>
  <c r="N120" i="32" s="1"/>
  <c r="H59" i="32"/>
  <c r="L58" i="32" s="1"/>
  <c r="H29" i="32"/>
  <c r="L27" i="32"/>
  <c r="H153" i="32"/>
  <c r="L152" i="32"/>
  <c r="H90" i="32"/>
  <c r="L89" i="32"/>
  <c r="H122" i="32"/>
  <c r="L121" i="32"/>
  <c r="M153" i="31"/>
  <c r="N153" i="31" s="1"/>
  <c r="C153" i="31" s="1"/>
  <c r="D153" i="31" s="1"/>
  <c r="M89" i="31"/>
  <c r="N89" i="31" s="1"/>
  <c r="C89" i="31" s="1"/>
  <c r="D89" i="31" s="1"/>
  <c r="M26" i="31"/>
  <c r="N26" i="31" s="1"/>
  <c r="C26" i="31" s="1"/>
  <c r="D26" i="31" s="1"/>
  <c r="M56" i="31"/>
  <c r="N56" i="31" s="1"/>
  <c r="M57" i="31"/>
  <c r="N57" i="31" s="1"/>
  <c r="H28" i="31"/>
  <c r="H91" i="31"/>
  <c r="H59" i="31"/>
  <c r="L58" i="31"/>
  <c r="C120" i="31"/>
  <c r="D120" i="31" s="1"/>
  <c r="C119" i="31"/>
  <c r="D119" i="31" s="1"/>
  <c r="C88" i="31"/>
  <c r="D88" i="31" s="1"/>
  <c r="C87" i="31"/>
  <c r="D87" i="31" s="1"/>
  <c r="H123" i="31"/>
  <c r="H155" i="31"/>
  <c r="L121" i="31"/>
  <c r="C25" i="31"/>
  <c r="D25" i="31" s="1"/>
  <c r="C24" i="31"/>
  <c r="D24" i="31" s="1"/>
  <c r="C29" i="30"/>
  <c r="D29" i="30" s="1"/>
  <c r="M89" i="30"/>
  <c r="N89" i="30" s="1"/>
  <c r="C89" i="30" s="1"/>
  <c r="D89" i="30" s="1"/>
  <c r="M119" i="30"/>
  <c r="N119" i="30" s="1"/>
  <c r="M120" i="30"/>
  <c r="N120" i="30" s="1"/>
  <c r="M153" i="30"/>
  <c r="N153" i="30" s="1"/>
  <c r="M154" i="30"/>
  <c r="N154" i="30" s="1"/>
  <c r="M56" i="30"/>
  <c r="N56" i="30" s="1"/>
  <c r="M57" i="30"/>
  <c r="N57" i="30" s="1"/>
  <c r="H122" i="30"/>
  <c r="L121" i="30" s="1"/>
  <c r="H156" i="30"/>
  <c r="L156" i="30" s="1"/>
  <c r="L155" i="30"/>
  <c r="H32" i="30"/>
  <c r="L32" i="30" s="1"/>
  <c r="L31" i="30"/>
  <c r="L30" i="30"/>
  <c r="H91" i="30"/>
  <c r="L90" i="30" s="1"/>
  <c r="H59" i="30"/>
  <c r="L58" i="30"/>
  <c r="C28" i="30"/>
  <c r="D28" i="30" s="1"/>
  <c r="M57" i="29"/>
  <c r="N57" i="29" s="1"/>
  <c r="M151" i="29"/>
  <c r="N151" i="29" s="1"/>
  <c r="M56" i="29"/>
  <c r="N56" i="29" s="1"/>
  <c r="M87" i="29"/>
  <c r="N87" i="29" s="1"/>
  <c r="M88" i="29"/>
  <c r="N88" i="29" s="1"/>
  <c r="M119" i="29"/>
  <c r="N119" i="29" s="1"/>
  <c r="H32" i="29"/>
  <c r="L32" i="29" s="1"/>
  <c r="L30" i="29"/>
  <c r="H59" i="29"/>
  <c r="L58" i="29" s="1"/>
  <c r="H90" i="29"/>
  <c r="H122" i="29"/>
  <c r="L121" i="29"/>
  <c r="L120" i="29"/>
  <c r="H154" i="29"/>
  <c r="L152" i="29"/>
  <c r="C29" i="29"/>
  <c r="D29" i="29" s="1"/>
  <c r="C28" i="29"/>
  <c r="D28" i="29" s="1"/>
  <c r="M121" i="28"/>
  <c r="N121" i="28" s="1"/>
  <c r="C121" i="28" s="1"/>
  <c r="D121" i="28" s="1"/>
  <c r="M154" i="28"/>
  <c r="N154" i="28" s="1"/>
  <c r="C154" i="28" s="1"/>
  <c r="D154" i="28" s="1"/>
  <c r="M26" i="28"/>
  <c r="N26" i="28" s="1"/>
  <c r="C26" i="28" s="1"/>
  <c r="D26" i="28" s="1"/>
  <c r="M89" i="28"/>
  <c r="N89" i="28" s="1"/>
  <c r="C89" i="28" s="1"/>
  <c r="D89" i="28" s="1"/>
  <c r="M56" i="28"/>
  <c r="N56" i="28" s="1"/>
  <c r="M57" i="28"/>
  <c r="N57" i="28" s="1"/>
  <c r="C25" i="28"/>
  <c r="D25" i="28" s="1"/>
  <c r="C24" i="28"/>
  <c r="D24" i="28" s="1"/>
  <c r="C88" i="28"/>
  <c r="D88" i="28" s="1"/>
  <c r="C87" i="28"/>
  <c r="D87" i="28" s="1"/>
  <c r="H156" i="28"/>
  <c r="L156" i="28" s="1"/>
  <c r="L155" i="28"/>
  <c r="H28" i="28"/>
  <c r="H91" i="28"/>
  <c r="H59" i="28"/>
  <c r="L58" i="28" s="1"/>
  <c r="H123" i="28"/>
  <c r="L122" i="28" s="1"/>
  <c r="C120" i="28"/>
  <c r="D120" i="28" s="1"/>
  <c r="C119" i="28"/>
  <c r="D119" i="28" s="1"/>
  <c r="M119" i="27"/>
  <c r="N119" i="27" s="1"/>
  <c r="C119" i="27" s="1"/>
  <c r="D119" i="27" s="1"/>
  <c r="M88" i="27"/>
  <c r="N88" i="27" s="1"/>
  <c r="M56" i="27"/>
  <c r="N56" i="27" s="1"/>
  <c r="M57" i="27"/>
  <c r="N57" i="27" s="1"/>
  <c r="M26" i="27"/>
  <c r="N26" i="27" s="1"/>
  <c r="C26" i="27" s="1"/>
  <c r="D26" i="27" s="1"/>
  <c r="M87" i="27"/>
  <c r="N87" i="27" s="1"/>
  <c r="H90" i="27"/>
  <c r="L27" i="27"/>
  <c r="H28" i="27"/>
  <c r="H121" i="27"/>
  <c r="L120" i="27"/>
  <c r="H154" i="27"/>
  <c r="L153" i="27"/>
  <c r="L152" i="27"/>
  <c r="H59" i="27"/>
  <c r="L58" i="27"/>
  <c r="M87" i="26"/>
  <c r="N87" i="26" s="1"/>
  <c r="M27" i="26"/>
  <c r="N27" i="26" s="1"/>
  <c r="C27" i="26" s="1"/>
  <c r="D27" i="26" s="1"/>
  <c r="M28" i="26"/>
  <c r="N28" i="26" s="1"/>
  <c r="H123" i="26"/>
  <c r="H90" i="26"/>
  <c r="L88" i="26"/>
  <c r="H152" i="26"/>
  <c r="L151" i="26" s="1"/>
  <c r="L150" i="26"/>
  <c r="H59" i="26"/>
  <c r="L58" i="26"/>
  <c r="L57" i="26"/>
  <c r="H30" i="26"/>
  <c r="C120" i="26"/>
  <c r="D120" i="26" s="1"/>
  <c r="C119" i="26"/>
  <c r="D119" i="26" s="1"/>
  <c r="L121" i="26"/>
  <c r="M57" i="25"/>
  <c r="N57" i="25" s="1"/>
  <c r="C57" i="25" s="1"/>
  <c r="D57" i="25" s="1"/>
  <c r="M27" i="25"/>
  <c r="N27" i="25" s="1"/>
  <c r="C27" i="25" s="1"/>
  <c r="D27" i="25" s="1"/>
  <c r="M90" i="25"/>
  <c r="N90" i="25" s="1"/>
  <c r="M119" i="25"/>
  <c r="N119" i="25" s="1"/>
  <c r="M120" i="25"/>
  <c r="N120" i="25" s="1"/>
  <c r="H93" i="25"/>
  <c r="L92" i="25"/>
  <c r="L91" i="25"/>
  <c r="H155" i="25"/>
  <c r="L153" i="25"/>
  <c r="H59" i="25"/>
  <c r="L58" i="25"/>
  <c r="H122" i="25"/>
  <c r="L121" i="25"/>
  <c r="H29" i="25"/>
  <c r="L28" i="25"/>
  <c r="M120" i="24"/>
  <c r="N120" i="24" s="1"/>
  <c r="C120" i="24" s="1"/>
  <c r="D120" i="24" s="1"/>
  <c r="M153" i="24"/>
  <c r="N153" i="24" s="1"/>
  <c r="C153" i="24" s="1"/>
  <c r="D153" i="24" s="1"/>
  <c r="M154" i="24"/>
  <c r="N154" i="24" s="1"/>
  <c r="M87" i="24"/>
  <c r="N87" i="24" s="1"/>
  <c r="C87" i="24" s="1"/>
  <c r="D87" i="24" s="1"/>
  <c r="M88" i="24"/>
  <c r="N88" i="24" s="1"/>
  <c r="M26" i="24"/>
  <c r="N26" i="24" s="1"/>
  <c r="M57" i="24"/>
  <c r="N57" i="24" s="1"/>
  <c r="H122" i="24"/>
  <c r="L121" i="24"/>
  <c r="H156" i="24"/>
  <c r="L156" i="24" s="1"/>
  <c r="H90" i="24"/>
  <c r="H29" i="24"/>
  <c r="L28" i="24"/>
  <c r="L27" i="24"/>
  <c r="H59" i="24"/>
  <c r="L58" i="24"/>
  <c r="M119" i="23"/>
  <c r="N119" i="23" s="1"/>
  <c r="C119" i="23" s="1"/>
  <c r="D119" i="23" s="1"/>
  <c r="M56" i="23"/>
  <c r="N56" i="23" s="1"/>
  <c r="M120" i="23"/>
  <c r="N120" i="23" s="1"/>
  <c r="M87" i="23"/>
  <c r="N87" i="23" s="1"/>
  <c r="C87" i="23" s="1"/>
  <c r="D87" i="23" s="1"/>
  <c r="M88" i="23"/>
  <c r="N88" i="23" s="1"/>
  <c r="M57" i="23"/>
  <c r="N57" i="23" s="1"/>
  <c r="M150" i="23"/>
  <c r="N150" i="23" s="1"/>
  <c r="M151" i="23"/>
  <c r="N151" i="23" s="1"/>
  <c r="H122" i="23"/>
  <c r="L121" i="23" s="1"/>
  <c r="H90" i="23"/>
  <c r="L89" i="23"/>
  <c r="H59" i="23"/>
  <c r="L58" i="23"/>
  <c r="H29" i="23"/>
  <c r="L28" i="23"/>
  <c r="L27" i="23"/>
  <c r="H153" i="23"/>
  <c r="L152" i="23"/>
  <c r="C149" i="23"/>
  <c r="D149" i="23" s="1"/>
  <c r="C118" i="23"/>
  <c r="D118" i="23" s="1"/>
  <c r="C86" i="23"/>
  <c r="D86" i="23" s="1"/>
  <c r="M91" i="22"/>
  <c r="N91" i="22" s="1"/>
  <c r="C91" i="22" s="1"/>
  <c r="D91" i="22" s="1"/>
  <c r="M56" i="22"/>
  <c r="N56" i="22" s="1"/>
  <c r="M119" i="22"/>
  <c r="N119" i="22" s="1"/>
  <c r="C119" i="22" s="1"/>
  <c r="D119" i="22" s="1"/>
  <c r="M57" i="22"/>
  <c r="N57" i="22" s="1"/>
  <c r="H29" i="22"/>
  <c r="L28" i="22"/>
  <c r="L27" i="22"/>
  <c r="H152" i="22"/>
  <c r="L150" i="22"/>
  <c r="H93" i="22"/>
  <c r="H121" i="22"/>
  <c r="L120" i="22"/>
  <c r="H59" i="22"/>
  <c r="L58" i="22"/>
  <c r="C26" i="22"/>
  <c r="D26" i="22" s="1"/>
  <c r="C25" i="22"/>
  <c r="D25" i="22" s="1"/>
  <c r="M121" i="21"/>
  <c r="N121" i="21" s="1"/>
  <c r="C121" i="21" s="1"/>
  <c r="D121" i="21" s="1"/>
  <c r="M89" i="21"/>
  <c r="N89" i="21" s="1"/>
  <c r="M26" i="21"/>
  <c r="N26" i="21" s="1"/>
  <c r="M58" i="21"/>
  <c r="N58" i="21" s="1"/>
  <c r="C58" i="21" s="1"/>
  <c r="D58" i="21" s="1"/>
  <c r="H29" i="21"/>
  <c r="L28" i="21"/>
  <c r="L27" i="21"/>
  <c r="H123" i="21"/>
  <c r="L122" i="21" s="1"/>
  <c r="H154" i="21"/>
  <c r="L153" i="21" s="1"/>
  <c r="L152" i="21"/>
  <c r="H60" i="21"/>
  <c r="L59" i="21"/>
  <c r="H91" i="21"/>
  <c r="C120" i="21"/>
  <c r="D120" i="21" s="1"/>
  <c r="C119" i="21"/>
  <c r="D119" i="21" s="1"/>
  <c r="N151" i="8"/>
  <c r="C151" i="8" s="1"/>
  <c r="D151" i="8" s="1"/>
  <c r="L58" i="1"/>
  <c r="M58" i="1" s="1"/>
  <c r="C58" i="1" s="1"/>
  <c r="D58" i="1" s="1"/>
  <c r="L87" i="1"/>
  <c r="M87" i="1" s="1"/>
  <c r="L88" i="1"/>
  <c r="M88" i="1" s="1"/>
  <c r="L118" i="1"/>
  <c r="M118" i="1" s="1"/>
  <c r="L119" i="1"/>
  <c r="M119" i="1" s="1"/>
  <c r="L150" i="1"/>
  <c r="M150" i="1" s="1"/>
  <c r="C150" i="1" s="1"/>
  <c r="D150" i="1" s="1"/>
  <c r="L24" i="1"/>
  <c r="C26" i="3"/>
  <c r="D26" i="3" s="1"/>
  <c r="M22" i="1"/>
  <c r="C22" i="1" s="1"/>
  <c r="D22" i="1" s="1"/>
  <c r="M23" i="1"/>
  <c r="H152" i="9"/>
  <c r="L151" i="9"/>
  <c r="H124" i="9"/>
  <c r="L123" i="9" s="1"/>
  <c r="H28" i="9"/>
  <c r="L27" i="9"/>
  <c r="L122" i="9"/>
  <c r="H90" i="9"/>
  <c r="L89" i="9"/>
  <c r="H62" i="9"/>
  <c r="L61" i="9"/>
  <c r="L60" i="9"/>
  <c r="N57" i="8"/>
  <c r="C57" i="8" s="1"/>
  <c r="D57" i="8" s="1"/>
  <c r="N26" i="8"/>
  <c r="H153" i="8"/>
  <c r="L152" i="8" s="1"/>
  <c r="C118" i="8"/>
  <c r="D118" i="8" s="1"/>
  <c r="C117" i="8"/>
  <c r="D117" i="8" s="1"/>
  <c r="H90" i="8"/>
  <c r="L89" i="8" s="1"/>
  <c r="H28" i="8"/>
  <c r="L27" i="8"/>
  <c r="H59" i="8"/>
  <c r="L58" i="8" s="1"/>
  <c r="L88" i="8"/>
  <c r="C56" i="8"/>
  <c r="D56" i="8" s="1"/>
  <c r="H121" i="8"/>
  <c r="L120" i="8" s="1"/>
  <c r="N57" i="4"/>
  <c r="N90" i="4"/>
  <c r="C90" i="4" s="1"/>
  <c r="D90" i="4" s="1"/>
  <c r="H59" i="4"/>
  <c r="L58" i="4" s="1"/>
  <c r="H28" i="4"/>
  <c r="L27" i="4" s="1"/>
  <c r="H124" i="4"/>
  <c r="L123" i="4" s="1"/>
  <c r="C89" i="4"/>
  <c r="D89" i="4" s="1"/>
  <c r="C150" i="4"/>
  <c r="D150" i="4" s="1"/>
  <c r="C149" i="4"/>
  <c r="D149" i="4" s="1"/>
  <c r="H92" i="4"/>
  <c r="L91" i="4"/>
  <c r="H153" i="4"/>
  <c r="L152" i="4"/>
  <c r="H92" i="3"/>
  <c r="H29" i="3"/>
  <c r="L28" i="3"/>
  <c r="C59" i="3"/>
  <c r="D59" i="3" s="1"/>
  <c r="C58" i="3"/>
  <c r="D58" i="3" s="1"/>
  <c r="H153" i="3"/>
  <c r="L152" i="3"/>
  <c r="H121" i="3"/>
  <c r="L120" i="3"/>
  <c r="H62" i="3"/>
  <c r="L61" i="3"/>
  <c r="M118" i="2"/>
  <c r="C118" i="2" s="1"/>
  <c r="D118" i="2" s="1"/>
  <c r="M26" i="2"/>
  <c r="C26" i="2" s="1"/>
  <c r="D26" i="2" s="1"/>
  <c r="M150" i="2"/>
  <c r="C150" i="2" s="1"/>
  <c r="D150" i="2" s="1"/>
  <c r="H92" i="2"/>
  <c r="K91" i="2"/>
  <c r="H59" i="2"/>
  <c r="K58" i="2"/>
  <c r="H121" i="2"/>
  <c r="K120" i="2"/>
  <c r="H152" i="2"/>
  <c r="K151" i="2"/>
  <c r="H28" i="2"/>
  <c r="K27" i="2"/>
  <c r="C117" i="2"/>
  <c r="D117" i="2" s="1"/>
  <c r="K119" i="2"/>
  <c r="H152" i="1"/>
  <c r="K151" i="1"/>
  <c r="H121" i="1"/>
  <c r="K120" i="1"/>
  <c r="H90" i="1"/>
  <c r="K89" i="1"/>
  <c r="H60" i="1"/>
  <c r="C57" i="1"/>
  <c r="D57" i="1" s="1"/>
  <c r="C56" i="1"/>
  <c r="D56" i="1" s="1"/>
  <c r="H26" i="1"/>
  <c r="K25" i="1" s="1"/>
  <c r="M156" i="34" a="1"/>
  <c r="M156" i="28" a="1"/>
  <c r="M32" i="29" a="1"/>
  <c r="M151" i="9" a="1"/>
  <c r="M150" i="22" a="1"/>
  <c r="M58" i="25" a="1"/>
  <c r="M60" i="9" a="1"/>
  <c r="M28" i="23" a="1"/>
  <c r="M91" i="33" a="1"/>
  <c r="M152" i="4" a="1"/>
  <c r="L151" i="2" a="1"/>
  <c r="M153" i="27" a="1"/>
  <c r="M61" i="9" a="1"/>
  <c r="M121" i="25" a="1"/>
  <c r="M90" i="33" a="1"/>
  <c r="M153" i="33" a="1"/>
  <c r="M154" i="33" a="1"/>
  <c r="M122" i="21" a="1"/>
  <c r="M58" i="4" a="1"/>
  <c r="M153" i="25" a="1"/>
  <c r="M91" i="4" a="1"/>
  <c r="M27" i="32" a="1"/>
  <c r="L27" i="2" a="1"/>
  <c r="M120" i="8" a="1"/>
  <c r="M152" i="8" a="1"/>
  <c r="M58" i="30" a="1"/>
  <c r="M120" i="29" a="1"/>
  <c r="M88" i="8" a="1"/>
  <c r="M156" i="24" a="1"/>
  <c r="M152" i="23" a="1"/>
  <c r="M152" i="32" a="1"/>
  <c r="M150" i="26" a="1"/>
  <c r="M120" i="27" a="1"/>
  <c r="M58" i="33" a="1"/>
  <c r="M152" i="29" a="1"/>
  <c r="M27" i="4" a="1"/>
  <c r="M27" i="21" a="1"/>
  <c r="M123" i="4" a="1"/>
  <c r="M121" i="29" a="1"/>
  <c r="M58" i="23" a="1"/>
  <c r="M59" i="21" a="1"/>
  <c r="M27" i="8" a="1"/>
  <c r="M155" i="30" a="1"/>
  <c r="M30" i="29" a="1"/>
  <c r="M58" i="32" a="1"/>
  <c r="M121" i="32" a="1"/>
  <c r="M90" i="30" a="1"/>
  <c r="M121" i="30" a="1"/>
  <c r="M58" i="22" a="1"/>
  <c r="M61" i="3" a="1"/>
  <c r="M121" i="24" a="1"/>
  <c r="M120" i="3" a="1"/>
  <c r="M28" i="24" a="1"/>
  <c r="M28" i="3" a="1"/>
  <c r="M58" i="8" a="1"/>
  <c r="M123" i="9" a="1"/>
  <c r="M122" i="9" a="1"/>
  <c r="M122" i="34" a="1"/>
  <c r="M120" i="22" a="1"/>
  <c r="M91" i="25" a="1"/>
  <c r="M58" i="29" a="1"/>
  <c r="M152" i="21" a="1"/>
  <c r="M152" i="27" a="1"/>
  <c r="M27" i="27" a="1"/>
  <c r="M27" i="22" a="1"/>
  <c r="M28" i="21" a="1"/>
  <c r="M122" i="28" a="1"/>
  <c r="L91" i="2" a="1"/>
  <c r="M155" i="28" a="1"/>
  <c r="M153" i="21" a="1"/>
  <c r="M58" i="28" a="1"/>
  <c r="M89" i="8" a="1"/>
  <c r="M121" i="31" a="1"/>
  <c r="M58" i="26" a="1"/>
  <c r="M152" i="3" a="1"/>
  <c r="M57" i="26" a="1"/>
  <c r="M89" i="23" a="1"/>
  <c r="M27" i="24" a="1"/>
  <c r="M31" i="30" a="1"/>
  <c r="M58" i="31" a="1"/>
  <c r="L120" i="2" a="1"/>
  <c r="L119" i="2" a="1"/>
  <c r="M58" i="27" a="1"/>
  <c r="M156" i="30" a="1"/>
  <c r="M30" i="30" a="1"/>
  <c r="L58" i="2" a="1"/>
  <c r="M27" i="23" a="1"/>
  <c r="M27" i="9" a="1"/>
  <c r="L89" i="1" a="1"/>
  <c r="M121" i="23" a="1"/>
  <c r="L25" i="1" a="1"/>
  <c r="M121" i="26" a="1"/>
  <c r="M151" i="26" a="1"/>
  <c r="M155" i="34" a="1"/>
  <c r="M32" i="30" a="1"/>
  <c r="M88" i="26" a="1"/>
  <c r="L151" i="1" a="1"/>
  <c r="M58" i="24" a="1"/>
  <c r="L120" i="1" a="1"/>
  <c r="M92" i="25" a="1"/>
  <c r="M28" i="25" a="1"/>
  <c r="M89" i="9" a="1"/>
  <c r="M89" i="32" a="1"/>
  <c r="M28" i="22" a="1"/>
  <c r="M120" i="8" l="1"/>
  <c r="M88" i="8"/>
  <c r="M27" i="8"/>
  <c r="M58" i="8"/>
  <c r="M89" i="8"/>
  <c r="M152" i="8"/>
  <c r="M151" i="9"/>
  <c r="N151" i="9" s="1"/>
  <c r="C151" i="9" s="1"/>
  <c r="D151" i="9" s="1"/>
  <c r="M60" i="9"/>
  <c r="M61" i="9"/>
  <c r="N61" i="9" s="1"/>
  <c r="M89" i="9"/>
  <c r="N89" i="9" s="1"/>
  <c r="C89" i="9" s="1"/>
  <c r="D89" i="9" s="1"/>
  <c r="M122" i="9"/>
  <c r="N122" i="9" s="1"/>
  <c r="M27" i="9"/>
  <c r="N27" i="9" s="1"/>
  <c r="C27" i="9" s="1"/>
  <c r="D27" i="9" s="1"/>
  <c r="M123" i="9"/>
  <c r="N123" i="9" s="1"/>
  <c r="M27" i="4"/>
  <c r="N27" i="4" s="1"/>
  <c r="M152" i="4"/>
  <c r="M91" i="4"/>
  <c r="M123" i="4"/>
  <c r="M58" i="4"/>
  <c r="N58" i="4" s="1"/>
  <c r="C58" i="4" s="1"/>
  <c r="D58" i="4" s="1"/>
  <c r="M152" i="3"/>
  <c r="N152" i="3" s="1"/>
  <c r="C152" i="3" s="1"/>
  <c r="D152" i="3" s="1"/>
  <c r="M28" i="3"/>
  <c r="N28" i="3" s="1"/>
  <c r="C28" i="3" s="1"/>
  <c r="M120" i="3"/>
  <c r="M61" i="3"/>
  <c r="L120" i="2"/>
  <c r="L119" i="2"/>
  <c r="M119" i="2" s="1"/>
  <c r="L27" i="2"/>
  <c r="L91" i="2"/>
  <c r="M91" i="2" s="1"/>
  <c r="C91" i="2" s="1"/>
  <c r="D91" i="2" s="1"/>
  <c r="L151" i="2"/>
  <c r="L58" i="2"/>
  <c r="M122" i="34"/>
  <c r="N122" i="34" s="1"/>
  <c r="C122" i="34" s="1"/>
  <c r="D122" i="34" s="1"/>
  <c r="M156" i="34"/>
  <c r="N156" i="34" s="1"/>
  <c r="M155" i="34"/>
  <c r="N155" i="34" s="1"/>
  <c r="C156" i="34" s="1"/>
  <c r="D156" i="34" s="1"/>
  <c r="H29" i="34"/>
  <c r="L28" i="34"/>
  <c r="L27" i="34"/>
  <c r="H92" i="34"/>
  <c r="L91" i="34"/>
  <c r="L90" i="34"/>
  <c r="H61" i="34"/>
  <c r="L60" i="34"/>
  <c r="L59" i="34"/>
  <c r="H124" i="34"/>
  <c r="L123" i="34"/>
  <c r="M91" i="33"/>
  <c r="N91" i="33" s="1"/>
  <c r="M153" i="33"/>
  <c r="N153" i="33" s="1"/>
  <c r="C153" i="33" s="1"/>
  <c r="D153" i="33" s="1"/>
  <c r="M154" i="33"/>
  <c r="N154" i="33" s="1"/>
  <c r="M58" i="33"/>
  <c r="N58" i="33" s="1"/>
  <c r="M90" i="33"/>
  <c r="N90" i="33" s="1"/>
  <c r="C121" i="33"/>
  <c r="D121" i="33" s="1"/>
  <c r="C120" i="33"/>
  <c r="D120" i="33" s="1"/>
  <c r="H156" i="33"/>
  <c r="L156" i="33" s="1"/>
  <c r="L155" i="33"/>
  <c r="H60" i="33"/>
  <c r="H124" i="33"/>
  <c r="L123" i="33"/>
  <c r="L122" i="33"/>
  <c r="H29" i="33"/>
  <c r="L28" i="33"/>
  <c r="L27" i="33"/>
  <c r="H93" i="33"/>
  <c r="L92" i="33"/>
  <c r="C152" i="33"/>
  <c r="D152" i="33" s="1"/>
  <c r="C57" i="33"/>
  <c r="D57" i="33" s="1"/>
  <c r="C56" i="33"/>
  <c r="D56" i="33" s="1"/>
  <c r="M121" i="32"/>
  <c r="N121" i="32" s="1"/>
  <c r="C121" i="32" s="1"/>
  <c r="D121" i="32" s="1"/>
  <c r="M89" i="32"/>
  <c r="N89" i="32" s="1"/>
  <c r="C89" i="32" s="1"/>
  <c r="D89" i="32" s="1"/>
  <c r="M152" i="32"/>
  <c r="N152" i="32" s="1"/>
  <c r="C152" i="32" s="1"/>
  <c r="D152" i="32" s="1"/>
  <c r="M27" i="32"/>
  <c r="N27" i="32" s="1"/>
  <c r="M58" i="32"/>
  <c r="N58" i="32" s="1"/>
  <c r="H123" i="32"/>
  <c r="H91" i="32"/>
  <c r="H154" i="32"/>
  <c r="H30" i="32"/>
  <c r="L29" i="32"/>
  <c r="H60" i="32"/>
  <c r="C120" i="32"/>
  <c r="D120" i="32" s="1"/>
  <c r="C119" i="32"/>
  <c r="D119" i="32" s="1"/>
  <c r="L28" i="32"/>
  <c r="C57" i="32"/>
  <c r="D57" i="32" s="1"/>
  <c r="C56" i="32"/>
  <c r="D56" i="32" s="1"/>
  <c r="M58" i="31"/>
  <c r="N58" i="31" s="1"/>
  <c r="C58" i="31" s="1"/>
  <c r="D58" i="31" s="1"/>
  <c r="M121" i="31"/>
  <c r="N121" i="31" s="1"/>
  <c r="H124" i="31"/>
  <c r="L123" i="31"/>
  <c r="H60" i="31"/>
  <c r="H92" i="31"/>
  <c r="L91" i="31" s="1"/>
  <c r="H29" i="31"/>
  <c r="L28" i="31"/>
  <c r="C57" i="31"/>
  <c r="D57" i="31" s="1"/>
  <c r="C56" i="31"/>
  <c r="D56" i="31" s="1"/>
  <c r="H156" i="31"/>
  <c r="L156" i="31" s="1"/>
  <c r="L155" i="31"/>
  <c r="L122" i="31"/>
  <c r="L90" i="31"/>
  <c r="L27" i="31"/>
  <c r="L154" i="31"/>
  <c r="M90" i="30"/>
  <c r="N90" i="30" s="1"/>
  <c r="C90" i="30" s="1"/>
  <c r="D90" i="30" s="1"/>
  <c r="M30" i="30"/>
  <c r="N30" i="30" s="1"/>
  <c r="M32" i="30"/>
  <c r="N32" i="30" s="1"/>
  <c r="M155" i="30"/>
  <c r="N155" i="30" s="1"/>
  <c r="C156" i="30" s="1"/>
  <c r="D156" i="30" s="1"/>
  <c r="M156" i="30"/>
  <c r="N156" i="30" s="1"/>
  <c r="M31" i="30"/>
  <c r="N31" i="30" s="1"/>
  <c r="C32" i="30" s="1"/>
  <c r="D32" i="30" s="1"/>
  <c r="M121" i="30"/>
  <c r="N121" i="30" s="1"/>
  <c r="C121" i="30" s="1"/>
  <c r="D121" i="30" s="1"/>
  <c r="M58" i="30"/>
  <c r="N58" i="30" s="1"/>
  <c r="C58" i="30" s="1"/>
  <c r="D58" i="30" s="1"/>
  <c r="H60" i="30"/>
  <c r="L59" i="30" s="1"/>
  <c r="H123" i="30"/>
  <c r="C57" i="30"/>
  <c r="D57" i="30" s="1"/>
  <c r="C56" i="30"/>
  <c r="D56" i="30" s="1"/>
  <c r="C154" i="30"/>
  <c r="D154" i="30" s="1"/>
  <c r="C153" i="30"/>
  <c r="D153" i="30" s="1"/>
  <c r="C120" i="30"/>
  <c r="D120" i="30" s="1"/>
  <c r="C119" i="30"/>
  <c r="D119" i="30" s="1"/>
  <c r="H92" i="30"/>
  <c r="M58" i="29"/>
  <c r="N58" i="29" s="1"/>
  <c r="C58" i="29" s="1"/>
  <c r="D58" i="29" s="1"/>
  <c r="M30" i="29"/>
  <c r="N30" i="29" s="1"/>
  <c r="M152" i="29"/>
  <c r="N152" i="29" s="1"/>
  <c r="C152" i="29" s="1"/>
  <c r="D152" i="29" s="1"/>
  <c r="M120" i="29"/>
  <c r="N120" i="29" s="1"/>
  <c r="M121" i="29"/>
  <c r="N121" i="29" s="1"/>
  <c r="M32" i="29"/>
  <c r="N32" i="29" s="1"/>
  <c r="H155" i="29"/>
  <c r="L154" i="29" s="1"/>
  <c r="L153" i="29"/>
  <c r="H123" i="29"/>
  <c r="L122" i="29" s="1"/>
  <c r="H91" i="29"/>
  <c r="L90" i="29" s="1"/>
  <c r="L89" i="29"/>
  <c r="H60" i="29"/>
  <c r="L59" i="29"/>
  <c r="L31" i="29"/>
  <c r="C88" i="29"/>
  <c r="D88" i="29" s="1"/>
  <c r="C87" i="29"/>
  <c r="D87" i="29" s="1"/>
  <c r="C57" i="29"/>
  <c r="D57" i="29" s="1"/>
  <c r="C56" i="29"/>
  <c r="D56" i="29" s="1"/>
  <c r="C119" i="29"/>
  <c r="D119" i="29" s="1"/>
  <c r="C151" i="29"/>
  <c r="D151" i="29" s="1"/>
  <c r="M122" i="28"/>
  <c r="N122" i="28" s="1"/>
  <c r="C122" i="28" s="1"/>
  <c r="D122" i="28" s="1"/>
  <c r="M58" i="28"/>
  <c r="N58" i="28" s="1"/>
  <c r="C58" i="28" s="1"/>
  <c r="D58" i="28" s="1"/>
  <c r="M155" i="28"/>
  <c r="N155" i="28" s="1"/>
  <c r="C156" i="28" s="1"/>
  <c r="D156" i="28" s="1"/>
  <c r="M156" i="28"/>
  <c r="N156" i="28" s="1"/>
  <c r="H60" i="28"/>
  <c r="L59" i="28" s="1"/>
  <c r="H92" i="28"/>
  <c r="L91" i="28"/>
  <c r="L90" i="28"/>
  <c r="H29" i="28"/>
  <c r="L28" i="28"/>
  <c r="L27" i="28"/>
  <c r="C57" i="28"/>
  <c r="D57" i="28" s="1"/>
  <c r="C56" i="28"/>
  <c r="D56" i="28" s="1"/>
  <c r="H124" i="28"/>
  <c r="L123" i="28"/>
  <c r="M58" i="27"/>
  <c r="N58" i="27" s="1"/>
  <c r="C58" i="27" s="1"/>
  <c r="D58" i="27" s="1"/>
  <c r="M152" i="27"/>
  <c r="N152" i="27" s="1"/>
  <c r="M153" i="27"/>
  <c r="N153" i="27" s="1"/>
  <c r="M120" i="27"/>
  <c r="N120" i="27" s="1"/>
  <c r="C120" i="27" s="1"/>
  <c r="D120" i="27" s="1"/>
  <c r="M27" i="27"/>
  <c r="N27" i="27" s="1"/>
  <c r="C27" i="27" s="1"/>
  <c r="D27" i="27" s="1"/>
  <c r="H122" i="27"/>
  <c r="L121" i="27"/>
  <c r="H29" i="27"/>
  <c r="L28" i="27"/>
  <c r="H60" i="27"/>
  <c r="L59" i="27"/>
  <c r="H155" i="27"/>
  <c r="H91" i="27"/>
  <c r="L90" i="27" s="1"/>
  <c r="L89" i="27"/>
  <c r="C88" i="27"/>
  <c r="D88" i="27" s="1"/>
  <c r="C87" i="27"/>
  <c r="D87" i="27" s="1"/>
  <c r="C57" i="27"/>
  <c r="D57" i="27" s="1"/>
  <c r="C56" i="27"/>
  <c r="D56" i="27" s="1"/>
  <c r="M151" i="26"/>
  <c r="N151" i="26" s="1"/>
  <c r="M57" i="26"/>
  <c r="N57" i="26" s="1"/>
  <c r="M58" i="26"/>
  <c r="N58" i="26" s="1"/>
  <c r="M150" i="26"/>
  <c r="N150" i="26" s="1"/>
  <c r="M88" i="26"/>
  <c r="N88" i="26" s="1"/>
  <c r="M121" i="26"/>
  <c r="N121" i="26" s="1"/>
  <c r="H31" i="26"/>
  <c r="L30" i="26" s="1"/>
  <c r="L29" i="26"/>
  <c r="H60" i="26"/>
  <c r="L59" i="26"/>
  <c r="H153" i="26"/>
  <c r="H91" i="26"/>
  <c r="L89" i="26"/>
  <c r="H124" i="26"/>
  <c r="L122" i="26"/>
  <c r="C28" i="26"/>
  <c r="D28" i="26" s="1"/>
  <c r="C87" i="26"/>
  <c r="D87" i="26" s="1"/>
  <c r="M28" i="25"/>
  <c r="N28" i="25" s="1"/>
  <c r="C28" i="25" s="1"/>
  <c r="D28" i="25" s="1"/>
  <c r="M121" i="25"/>
  <c r="N121" i="25" s="1"/>
  <c r="C121" i="25" s="1"/>
  <c r="D121" i="25" s="1"/>
  <c r="M58" i="25"/>
  <c r="N58" i="25" s="1"/>
  <c r="C58" i="25" s="1"/>
  <c r="D58" i="25" s="1"/>
  <c r="M153" i="25"/>
  <c r="N153" i="25" s="1"/>
  <c r="M91" i="25"/>
  <c r="N91" i="25" s="1"/>
  <c r="M92" i="25"/>
  <c r="N92" i="25" s="1"/>
  <c r="H156" i="25"/>
  <c r="L156" i="25" s="1"/>
  <c r="L155" i="25"/>
  <c r="H30" i="25"/>
  <c r="L29" i="25" s="1"/>
  <c r="H123" i="25"/>
  <c r="H60" i="25"/>
  <c r="L154" i="25"/>
  <c r="H94" i="25"/>
  <c r="L94" i="25" s="1"/>
  <c r="C120" i="25"/>
  <c r="D120" i="25" s="1"/>
  <c r="C119" i="25"/>
  <c r="D119" i="25" s="1"/>
  <c r="C90" i="25"/>
  <c r="D90" i="25" s="1"/>
  <c r="M58" i="24"/>
  <c r="N58" i="24" s="1"/>
  <c r="C58" i="24" s="1"/>
  <c r="D58" i="24" s="1"/>
  <c r="M27" i="24"/>
  <c r="N27" i="24" s="1"/>
  <c r="C27" i="24" s="1"/>
  <c r="D27" i="24" s="1"/>
  <c r="M156" i="24"/>
  <c r="N156" i="24" s="1"/>
  <c r="M121" i="24"/>
  <c r="N121" i="24" s="1"/>
  <c r="C121" i="24" s="1"/>
  <c r="D121" i="24" s="1"/>
  <c r="M28" i="24"/>
  <c r="N28" i="24" s="1"/>
  <c r="H91" i="24"/>
  <c r="L89" i="24"/>
  <c r="H123" i="24"/>
  <c r="L122" i="24" s="1"/>
  <c r="C26" i="24"/>
  <c r="D26" i="24" s="1"/>
  <c r="H60" i="24"/>
  <c r="L59" i="24"/>
  <c r="H30" i="24"/>
  <c r="L29" i="24"/>
  <c r="L155" i="24"/>
  <c r="C88" i="24"/>
  <c r="D88" i="24" s="1"/>
  <c r="C57" i="24"/>
  <c r="D57" i="24" s="1"/>
  <c r="C154" i="24"/>
  <c r="D154" i="24" s="1"/>
  <c r="C151" i="23"/>
  <c r="D151" i="23" s="1"/>
  <c r="M28" i="23"/>
  <c r="N28" i="23" s="1"/>
  <c r="M58" i="23"/>
  <c r="N58" i="23" s="1"/>
  <c r="C58" i="23" s="1"/>
  <c r="D58" i="23" s="1"/>
  <c r="M89" i="23"/>
  <c r="N89" i="23" s="1"/>
  <c r="C89" i="23" s="1"/>
  <c r="D89" i="23" s="1"/>
  <c r="M152" i="23"/>
  <c r="N152" i="23" s="1"/>
  <c r="C152" i="23" s="1"/>
  <c r="D152" i="23" s="1"/>
  <c r="M27" i="23"/>
  <c r="N27" i="23" s="1"/>
  <c r="M121" i="23"/>
  <c r="N121" i="23" s="1"/>
  <c r="H154" i="23"/>
  <c r="H60" i="23"/>
  <c r="L59" i="23"/>
  <c r="H91" i="23"/>
  <c r="C150" i="23"/>
  <c r="D150" i="23" s="1"/>
  <c r="H30" i="23"/>
  <c r="L29" i="23"/>
  <c r="H123" i="23"/>
  <c r="L122" i="23" s="1"/>
  <c r="C88" i="23"/>
  <c r="D88" i="23" s="1"/>
  <c r="C57" i="23"/>
  <c r="D57" i="23" s="1"/>
  <c r="C56" i="23"/>
  <c r="D56" i="23" s="1"/>
  <c r="C120" i="23"/>
  <c r="D120" i="23" s="1"/>
  <c r="M27" i="22"/>
  <c r="N27" i="22" s="1"/>
  <c r="M58" i="22"/>
  <c r="N58" i="22" s="1"/>
  <c r="M120" i="22"/>
  <c r="N120" i="22" s="1"/>
  <c r="M150" i="22"/>
  <c r="N150" i="22" s="1"/>
  <c r="M28" i="22"/>
  <c r="N28" i="22" s="1"/>
  <c r="H153" i="22"/>
  <c r="H30" i="22"/>
  <c r="L29" i="22"/>
  <c r="H60" i="22"/>
  <c r="L59" i="22"/>
  <c r="H122" i="22"/>
  <c r="L121" i="22" s="1"/>
  <c r="H94" i="22"/>
  <c r="L94" i="22" s="1"/>
  <c r="L92" i="22"/>
  <c r="L151" i="22"/>
  <c r="C57" i="22"/>
  <c r="D57" i="22" s="1"/>
  <c r="C56" i="22"/>
  <c r="D56" i="22" s="1"/>
  <c r="M153" i="21"/>
  <c r="N153" i="21" s="1"/>
  <c r="M59" i="21"/>
  <c r="N59" i="21" s="1"/>
  <c r="C59" i="21" s="1"/>
  <c r="D59" i="21" s="1"/>
  <c r="M152" i="21"/>
  <c r="N152" i="21" s="1"/>
  <c r="M28" i="21"/>
  <c r="N28" i="21" s="1"/>
  <c r="M122" i="21"/>
  <c r="N122" i="21" s="1"/>
  <c r="M27" i="21"/>
  <c r="N27" i="21" s="1"/>
  <c r="H92" i="21"/>
  <c r="L91" i="21"/>
  <c r="L90" i="21"/>
  <c r="H61" i="21"/>
  <c r="H155" i="21"/>
  <c r="L154" i="21"/>
  <c r="H124" i="21"/>
  <c r="L123" i="21" s="1"/>
  <c r="H30" i="21"/>
  <c r="L29" i="21"/>
  <c r="C26" i="21"/>
  <c r="D26" i="21" s="1"/>
  <c r="C89" i="21"/>
  <c r="D89" i="21" s="1"/>
  <c r="N88" i="8"/>
  <c r="N60" i="9"/>
  <c r="L25" i="1"/>
  <c r="L120" i="1"/>
  <c r="M120" i="1" s="1"/>
  <c r="C120" i="1" s="1"/>
  <c r="D120" i="1" s="1"/>
  <c r="L151" i="1"/>
  <c r="M151" i="1" s="1"/>
  <c r="C151" i="1" s="1"/>
  <c r="D151" i="1" s="1"/>
  <c r="L89" i="1"/>
  <c r="M89" i="1" s="1"/>
  <c r="C89" i="1" s="1"/>
  <c r="D89" i="1" s="1"/>
  <c r="D27" i="3"/>
  <c r="N152" i="4"/>
  <c r="C152" i="4" s="1"/>
  <c r="D152" i="4" s="1"/>
  <c r="N91" i="4"/>
  <c r="C91" i="4" s="1"/>
  <c r="D91" i="4" s="1"/>
  <c r="N123" i="4"/>
  <c r="C123" i="4" s="1"/>
  <c r="D123" i="4" s="1"/>
  <c r="N61" i="3"/>
  <c r="C61" i="3" s="1"/>
  <c r="D61" i="3" s="1"/>
  <c r="N120" i="3"/>
  <c r="C120" i="3" s="1"/>
  <c r="D120" i="3" s="1"/>
  <c r="C23" i="1"/>
  <c r="D23" i="1" s="1"/>
  <c r="M24" i="1"/>
  <c r="C24" i="1" s="1"/>
  <c r="D24" i="1" s="1"/>
  <c r="H125" i="9"/>
  <c r="L125" i="9" s="1"/>
  <c r="H29" i="9"/>
  <c r="L28" i="9"/>
  <c r="H63" i="9"/>
  <c r="L63" i="9" s="1"/>
  <c r="H153" i="9"/>
  <c r="L152" i="9" s="1"/>
  <c r="H91" i="9"/>
  <c r="L90" i="9"/>
  <c r="N152" i="8"/>
  <c r="C152" i="8" s="1"/>
  <c r="D152" i="8" s="1"/>
  <c r="N27" i="8"/>
  <c r="C27" i="8" s="1"/>
  <c r="D27" i="8" s="1"/>
  <c r="N89" i="8"/>
  <c r="N58" i="8"/>
  <c r="C58" i="8" s="1"/>
  <c r="D58" i="8" s="1"/>
  <c r="N120" i="8"/>
  <c r="C120" i="8" s="1"/>
  <c r="D120" i="8" s="1"/>
  <c r="L90" i="8"/>
  <c r="H91" i="8"/>
  <c r="H122" i="8"/>
  <c r="L121" i="8"/>
  <c r="C26" i="8"/>
  <c r="D26" i="8" s="1"/>
  <c r="C25" i="8"/>
  <c r="D25" i="8" s="1"/>
  <c r="H29" i="8"/>
  <c r="H154" i="8"/>
  <c r="L153" i="8"/>
  <c r="H60" i="8"/>
  <c r="L59" i="8"/>
  <c r="H29" i="4"/>
  <c r="L28" i="4"/>
  <c r="H60" i="4"/>
  <c r="L59" i="4"/>
  <c r="H154" i="4"/>
  <c r="L153" i="4"/>
  <c r="C57" i="4"/>
  <c r="D57" i="4" s="1"/>
  <c r="C56" i="4"/>
  <c r="D56" i="4" s="1"/>
  <c r="H93" i="4"/>
  <c r="L92" i="4" s="1"/>
  <c r="H125" i="4"/>
  <c r="L125" i="4" s="1"/>
  <c r="H154" i="3"/>
  <c r="L153" i="3"/>
  <c r="H30" i="3"/>
  <c r="L29" i="3" s="1"/>
  <c r="H63" i="3"/>
  <c r="L63" i="3" s="1"/>
  <c r="L62" i="3"/>
  <c r="H93" i="3"/>
  <c r="L92" i="3" s="1"/>
  <c r="L91" i="3"/>
  <c r="H122" i="3"/>
  <c r="L121" i="3" s="1"/>
  <c r="C90" i="3"/>
  <c r="D90" i="3" s="1"/>
  <c r="C89" i="3"/>
  <c r="D89" i="3" s="1"/>
  <c r="C151" i="3"/>
  <c r="D151" i="3" s="1"/>
  <c r="M120" i="2"/>
  <c r="M151" i="2"/>
  <c r="C151" i="2" s="1"/>
  <c r="D151" i="2" s="1"/>
  <c r="M27" i="2"/>
  <c r="M58" i="2"/>
  <c r="H153" i="2"/>
  <c r="K152" i="2"/>
  <c r="H122" i="2"/>
  <c r="H60" i="2"/>
  <c r="K59" i="2"/>
  <c r="H93" i="2"/>
  <c r="K92" i="2" s="1"/>
  <c r="H29" i="2"/>
  <c r="K28" i="2" s="1"/>
  <c r="H153" i="1"/>
  <c r="K152" i="1"/>
  <c r="H122" i="1"/>
  <c r="K121" i="1"/>
  <c r="C119" i="1"/>
  <c r="D119" i="1" s="1"/>
  <c r="C118" i="1"/>
  <c r="D118" i="1" s="1"/>
  <c r="H91" i="1"/>
  <c r="C88" i="1"/>
  <c r="D88" i="1" s="1"/>
  <c r="C87" i="1"/>
  <c r="D87" i="1" s="1"/>
  <c r="H61" i="1"/>
  <c r="K60" i="1" s="1"/>
  <c r="K59" i="1"/>
  <c r="H27" i="1"/>
  <c r="K26" i="1"/>
  <c r="M59" i="27" a="1"/>
  <c r="M154" i="31" a="1"/>
  <c r="M28" i="34" a="1"/>
  <c r="M90" i="9" a="1"/>
  <c r="L152" i="2" a="1"/>
  <c r="M28" i="4" a="1"/>
  <c r="M92" i="3" a="1"/>
  <c r="M122" i="23" a="1"/>
  <c r="L28" i="2" a="1"/>
  <c r="M27" i="31" a="1"/>
  <c r="L60" i="1" a="1"/>
  <c r="M122" i="24" a="1"/>
  <c r="M121" i="22" a="1"/>
  <c r="M89" i="24" a="1"/>
  <c r="M122" i="26" a="1"/>
  <c r="M28" i="33" a="1"/>
  <c r="M29" i="32" a="1"/>
  <c r="M59" i="29" a="1"/>
  <c r="M59" i="30" a="1"/>
  <c r="M29" i="3" a="1"/>
  <c r="M31" i="29" a="1"/>
  <c r="M123" i="28" a="1"/>
  <c r="M92" i="22" a="1"/>
  <c r="M92" i="33" a="1"/>
  <c r="M29" i="24" a="1"/>
  <c r="M91" i="21" a="1"/>
  <c r="M59" i="8" a="1"/>
  <c r="M60" i="34" a="1"/>
  <c r="M63" i="9" a="1"/>
  <c r="M121" i="27" a="1"/>
  <c r="M91" i="3" a="1"/>
  <c r="M90" i="8" a="1"/>
  <c r="M59" i="26" a="1"/>
  <c r="M28" i="32" a="1"/>
  <c r="M29" i="26" a="1"/>
  <c r="L92" i="2" a="1"/>
  <c r="M153" i="4" a="1"/>
  <c r="M28" i="9" a="1"/>
  <c r="M92" i="4" a="1"/>
  <c r="M122" i="29" a="1"/>
  <c r="M27" i="28" a="1"/>
  <c r="M153" i="3" a="1"/>
  <c r="L59" i="1" a="1"/>
  <c r="M155" i="25" a="1"/>
  <c r="M63" i="3" a="1"/>
  <c r="M59" i="28" a="1"/>
  <c r="M94" i="25" a="1"/>
  <c r="M28" i="31" a="1"/>
  <c r="M94" i="22" a="1"/>
  <c r="M29" i="21" a="1"/>
  <c r="M153" i="8" a="1"/>
  <c r="L152" i="1" a="1"/>
  <c r="M29" i="23" a="1"/>
  <c r="M90" i="29" a="1"/>
  <c r="M156" i="25" a="1"/>
  <c r="M59" i="24" a="1"/>
  <c r="M30" i="26" a="1"/>
  <c r="L26" i="1" a="1"/>
  <c r="L59" i="2" a="1"/>
  <c r="M59" i="4" a="1"/>
  <c r="M123" i="31" a="1"/>
  <c r="M123" i="21" a="1"/>
  <c r="M27" i="33" a="1"/>
  <c r="M155" i="31" a="1"/>
  <c r="M90" i="31" a="1"/>
  <c r="M154" i="25" a="1"/>
  <c r="M153" i="29" a="1"/>
  <c r="M151" i="22" a="1"/>
  <c r="M155" i="33" a="1"/>
  <c r="M27" i="34" a="1"/>
  <c r="M156" i="33" a="1"/>
  <c r="M62" i="3" a="1"/>
  <c r="M156" i="31" a="1"/>
  <c r="M59" i="34" a="1"/>
  <c r="M154" i="29" a="1"/>
  <c r="M29" i="22" a="1"/>
  <c r="M154" i="21" a="1"/>
  <c r="M121" i="8" a="1"/>
  <c r="L121" i="1" a="1"/>
  <c r="M89" i="29" a="1"/>
  <c r="M59" i="22" a="1"/>
  <c r="M90" i="27" a="1"/>
  <c r="M121" i="3" a="1"/>
  <c r="M155" i="24" a="1"/>
  <c r="M91" i="28" a="1"/>
  <c r="M125" i="4" a="1"/>
  <c r="M122" i="33" a="1"/>
  <c r="M91" i="31" a="1"/>
  <c r="M90" i="21" a="1"/>
  <c r="M122" i="31" a="1"/>
  <c r="M28" i="27" a="1"/>
  <c r="M59" i="23" a="1"/>
  <c r="M125" i="9" a="1"/>
  <c r="M28" i="28" a="1"/>
  <c r="M90" i="28" a="1"/>
  <c r="M152" i="9" a="1"/>
  <c r="M91" i="34" a="1"/>
  <c r="M89" i="26" a="1"/>
  <c r="M89" i="27" a="1"/>
  <c r="M123" i="33" a="1"/>
  <c r="M29" i="25" a="1"/>
  <c r="M123" i="34" a="1"/>
  <c r="M90" i="34" a="1"/>
  <c r="M59" i="8" l="1"/>
  <c r="M121" i="8"/>
  <c r="M153" i="8"/>
  <c r="M90" i="8"/>
  <c r="N90" i="8" s="1"/>
  <c r="C90" i="8" s="1"/>
  <c r="D90" i="8" s="1"/>
  <c r="M125" i="9"/>
  <c r="M90" i="9"/>
  <c r="M152" i="9"/>
  <c r="N152" i="9" s="1"/>
  <c r="C152" i="9" s="1"/>
  <c r="D152" i="9" s="1"/>
  <c r="M28" i="9"/>
  <c r="N28" i="9" s="1"/>
  <c r="C28" i="9" s="1"/>
  <c r="D28" i="9" s="1"/>
  <c r="M63" i="9"/>
  <c r="N63" i="9" s="1"/>
  <c r="M92" i="4"/>
  <c r="N92" i="4" s="1"/>
  <c r="C92" i="4" s="1"/>
  <c r="D92" i="4" s="1"/>
  <c r="M125" i="4"/>
  <c r="N125" i="4" s="1"/>
  <c r="M59" i="4"/>
  <c r="N59" i="4" s="1"/>
  <c r="C59" i="4" s="1"/>
  <c r="D59" i="4" s="1"/>
  <c r="M28" i="4"/>
  <c r="N28" i="4" s="1"/>
  <c r="C28" i="4" s="1"/>
  <c r="D28" i="4" s="1"/>
  <c r="M153" i="4"/>
  <c r="N153" i="4" s="1"/>
  <c r="C153" i="4" s="1"/>
  <c r="D153" i="4" s="1"/>
  <c r="M121" i="3"/>
  <c r="N121" i="3" s="1"/>
  <c r="C121" i="3" s="1"/>
  <c r="D121" i="3" s="1"/>
  <c r="M63" i="3"/>
  <c r="N63" i="3" s="1"/>
  <c r="M153" i="3"/>
  <c r="N153" i="3" s="1"/>
  <c r="M92" i="3"/>
  <c r="N92" i="3" s="1"/>
  <c r="M62" i="3"/>
  <c r="N62" i="3" s="1"/>
  <c r="C63" i="3" s="1"/>
  <c r="D63" i="3" s="1"/>
  <c r="M29" i="3"/>
  <c r="N29" i="3" s="1"/>
  <c r="M91" i="3"/>
  <c r="L92" i="2"/>
  <c r="L28" i="2"/>
  <c r="L59" i="2"/>
  <c r="M59" i="2" s="1"/>
  <c r="C59" i="2" s="1"/>
  <c r="D59" i="2" s="1"/>
  <c r="L152" i="2"/>
  <c r="C155" i="34"/>
  <c r="D155" i="34" s="1"/>
  <c r="M123" i="34"/>
  <c r="N123" i="34" s="1"/>
  <c r="C123" i="34" s="1"/>
  <c r="D123" i="34" s="1"/>
  <c r="M59" i="34"/>
  <c r="N59" i="34" s="1"/>
  <c r="M60" i="34"/>
  <c r="N60" i="34" s="1"/>
  <c r="M90" i="34"/>
  <c r="N90" i="34" s="1"/>
  <c r="M91" i="34"/>
  <c r="N91" i="34" s="1"/>
  <c r="M27" i="34"/>
  <c r="N27" i="34" s="1"/>
  <c r="M28" i="34"/>
  <c r="N28" i="34" s="1"/>
  <c r="H125" i="34"/>
  <c r="L125" i="34" s="1"/>
  <c r="L124" i="34"/>
  <c r="H62" i="34"/>
  <c r="H93" i="34"/>
  <c r="L92" i="34"/>
  <c r="H30" i="34"/>
  <c r="L29" i="34"/>
  <c r="M92" i="33"/>
  <c r="N92" i="33" s="1"/>
  <c r="C92" i="33" s="1"/>
  <c r="D92" i="33" s="1"/>
  <c r="M155" i="33"/>
  <c r="N155" i="33" s="1"/>
  <c r="C156" i="33" s="1"/>
  <c r="D156" i="33" s="1"/>
  <c r="M156" i="33"/>
  <c r="N156" i="33" s="1"/>
  <c r="M27" i="33"/>
  <c r="N27" i="33" s="1"/>
  <c r="M28" i="33"/>
  <c r="N28" i="33" s="1"/>
  <c r="M122" i="33"/>
  <c r="N122" i="33" s="1"/>
  <c r="M123" i="33"/>
  <c r="N123" i="33" s="1"/>
  <c r="H30" i="33"/>
  <c r="L29" i="33"/>
  <c r="H61" i="33"/>
  <c r="L60" i="33" s="1"/>
  <c r="C91" i="33"/>
  <c r="D91" i="33" s="1"/>
  <c r="C90" i="33"/>
  <c r="D90" i="33" s="1"/>
  <c r="C154" i="33"/>
  <c r="D154" i="33" s="1"/>
  <c r="C58" i="33"/>
  <c r="D58" i="33" s="1"/>
  <c r="H94" i="33"/>
  <c r="L94" i="33" s="1"/>
  <c r="C155" i="30"/>
  <c r="D155" i="30" s="1"/>
  <c r="H125" i="33"/>
  <c r="L125" i="33" s="1"/>
  <c r="L124" i="33"/>
  <c r="L59" i="33"/>
  <c r="M28" i="32"/>
  <c r="N28" i="32" s="1"/>
  <c r="C28" i="32" s="1"/>
  <c r="D28" i="32" s="1"/>
  <c r="M29" i="32"/>
  <c r="N29" i="32" s="1"/>
  <c r="H61" i="32"/>
  <c r="L60" i="32"/>
  <c r="L59" i="32"/>
  <c r="H31" i="32"/>
  <c r="H155" i="32"/>
  <c r="L154" i="32"/>
  <c r="L153" i="32"/>
  <c r="H92" i="32"/>
  <c r="L91" i="32"/>
  <c r="L90" i="32"/>
  <c r="C27" i="32"/>
  <c r="D27" i="32" s="1"/>
  <c r="H124" i="32"/>
  <c r="L123" i="32"/>
  <c r="L122" i="32"/>
  <c r="C58" i="32"/>
  <c r="D58" i="32" s="1"/>
  <c r="M91" i="31"/>
  <c r="N91" i="31" s="1"/>
  <c r="M27" i="31"/>
  <c r="N27" i="31" s="1"/>
  <c r="M122" i="31"/>
  <c r="N122" i="31" s="1"/>
  <c r="C122" i="31" s="1"/>
  <c r="D122" i="31" s="1"/>
  <c r="M155" i="31"/>
  <c r="N155" i="31" s="1"/>
  <c r="C156" i="31" s="1"/>
  <c r="D156" i="31" s="1"/>
  <c r="M156" i="31"/>
  <c r="N156" i="31" s="1"/>
  <c r="M28" i="31"/>
  <c r="N28" i="31" s="1"/>
  <c r="M90" i="31"/>
  <c r="N90" i="31" s="1"/>
  <c r="M123" i="31"/>
  <c r="N123" i="31" s="1"/>
  <c r="M154" i="31"/>
  <c r="N154" i="31" s="1"/>
  <c r="H30" i="31"/>
  <c r="L29" i="31"/>
  <c r="H93" i="31"/>
  <c r="L92" i="31"/>
  <c r="H61" i="31"/>
  <c r="L60" i="31"/>
  <c r="L59" i="31"/>
  <c r="H125" i="31"/>
  <c r="L125" i="31" s="1"/>
  <c r="C121" i="31"/>
  <c r="D121" i="31" s="1"/>
  <c r="M59" i="30"/>
  <c r="N59" i="30" s="1"/>
  <c r="H124" i="30"/>
  <c r="L123" i="30"/>
  <c r="L122" i="30"/>
  <c r="H61" i="30"/>
  <c r="L60" i="30" s="1"/>
  <c r="H93" i="30"/>
  <c r="L92" i="30" s="1"/>
  <c r="L91" i="30"/>
  <c r="C31" i="30"/>
  <c r="D31" i="30" s="1"/>
  <c r="C30" i="30"/>
  <c r="D30" i="30" s="1"/>
  <c r="M153" i="29"/>
  <c r="N153" i="29" s="1"/>
  <c r="C153" i="29" s="1"/>
  <c r="D153" i="29" s="1"/>
  <c r="M154" i="29"/>
  <c r="N154" i="29" s="1"/>
  <c r="M31" i="29"/>
  <c r="N31" i="29" s="1"/>
  <c r="C32" i="29" s="1"/>
  <c r="D32" i="29" s="1"/>
  <c r="M59" i="29"/>
  <c r="N59" i="29" s="1"/>
  <c r="M90" i="29"/>
  <c r="N90" i="29" s="1"/>
  <c r="M122" i="29"/>
  <c r="N122" i="29" s="1"/>
  <c r="M89" i="29"/>
  <c r="N89" i="29" s="1"/>
  <c r="H61" i="29"/>
  <c r="L60" i="29"/>
  <c r="H92" i="29"/>
  <c r="L91" i="29"/>
  <c r="C30" i="29"/>
  <c r="D30" i="29" s="1"/>
  <c r="H124" i="29"/>
  <c r="L123" i="29"/>
  <c r="H156" i="29"/>
  <c r="L156" i="29" s="1"/>
  <c r="C121" i="29"/>
  <c r="D121" i="29" s="1"/>
  <c r="C120" i="29"/>
  <c r="D120" i="29" s="1"/>
  <c r="M59" i="28"/>
  <c r="N59" i="28" s="1"/>
  <c r="C59" i="28" s="1"/>
  <c r="D59" i="28" s="1"/>
  <c r="M28" i="28"/>
  <c r="N28" i="28" s="1"/>
  <c r="M90" i="28"/>
  <c r="N90" i="28" s="1"/>
  <c r="M91" i="28"/>
  <c r="N91" i="28" s="1"/>
  <c r="M123" i="28"/>
  <c r="N123" i="28" s="1"/>
  <c r="C123" i="28" s="1"/>
  <c r="D123" i="28" s="1"/>
  <c r="M27" i="28"/>
  <c r="N27" i="28" s="1"/>
  <c r="H30" i="28"/>
  <c r="L29" i="28"/>
  <c r="H93" i="28"/>
  <c r="L92" i="28" s="1"/>
  <c r="H125" i="28"/>
  <c r="L125" i="28" s="1"/>
  <c r="L124" i="28"/>
  <c r="H61" i="28"/>
  <c r="L60" i="28"/>
  <c r="C155" i="28"/>
  <c r="D155" i="28" s="1"/>
  <c r="M89" i="27"/>
  <c r="N89" i="27" s="1"/>
  <c r="M90" i="27"/>
  <c r="N90" i="27" s="1"/>
  <c r="M59" i="27"/>
  <c r="N59" i="27" s="1"/>
  <c r="M28" i="27"/>
  <c r="N28" i="27" s="1"/>
  <c r="C28" i="27" s="1"/>
  <c r="D28" i="27" s="1"/>
  <c r="M121" i="27"/>
  <c r="N121" i="27" s="1"/>
  <c r="C121" i="27" s="1"/>
  <c r="D121" i="27" s="1"/>
  <c r="H92" i="27"/>
  <c r="H156" i="27"/>
  <c r="L156" i="27" s="1"/>
  <c r="L155" i="27"/>
  <c r="L154" i="27"/>
  <c r="H61" i="27"/>
  <c r="H30" i="27"/>
  <c r="L29" i="27"/>
  <c r="H123" i="27"/>
  <c r="C153" i="27"/>
  <c r="D153" i="27" s="1"/>
  <c r="C152" i="27"/>
  <c r="D152" i="27" s="1"/>
  <c r="M30" i="26"/>
  <c r="N30" i="26" s="1"/>
  <c r="M89" i="26"/>
  <c r="N89" i="26" s="1"/>
  <c r="C89" i="26" s="1"/>
  <c r="D89" i="26" s="1"/>
  <c r="M122" i="26"/>
  <c r="N122" i="26" s="1"/>
  <c r="M59" i="26"/>
  <c r="N59" i="26" s="1"/>
  <c r="C59" i="26" s="1"/>
  <c r="D59" i="26" s="1"/>
  <c r="M29" i="26"/>
  <c r="N29" i="26" s="1"/>
  <c r="H125" i="26"/>
  <c r="L125" i="26" s="1"/>
  <c r="L124" i="26"/>
  <c r="H154" i="26"/>
  <c r="L153" i="26"/>
  <c r="H61" i="26"/>
  <c r="C151" i="26"/>
  <c r="D151" i="26" s="1"/>
  <c r="C150" i="26"/>
  <c r="D150" i="26" s="1"/>
  <c r="L123" i="26"/>
  <c r="H92" i="26"/>
  <c r="L91" i="26"/>
  <c r="L90" i="26"/>
  <c r="L152" i="26"/>
  <c r="H32" i="26"/>
  <c r="L32" i="26" s="1"/>
  <c r="L31" i="26"/>
  <c r="C121" i="26"/>
  <c r="D121" i="26" s="1"/>
  <c r="C88" i="26"/>
  <c r="D88" i="26" s="1"/>
  <c r="C58" i="26"/>
  <c r="D58" i="26" s="1"/>
  <c r="C57" i="26"/>
  <c r="D57" i="26" s="1"/>
  <c r="C28" i="21"/>
  <c r="D28" i="21" s="1"/>
  <c r="M29" i="25"/>
  <c r="N29" i="25" s="1"/>
  <c r="M94" i="25"/>
  <c r="N94" i="25" s="1"/>
  <c r="M154" i="25"/>
  <c r="N154" i="25" s="1"/>
  <c r="C154" i="25" s="1"/>
  <c r="D154" i="25" s="1"/>
  <c r="M155" i="25"/>
  <c r="N155" i="25" s="1"/>
  <c r="C156" i="25" s="1"/>
  <c r="D156" i="25" s="1"/>
  <c r="M156" i="25"/>
  <c r="N156" i="25" s="1"/>
  <c r="L93" i="25"/>
  <c r="H61" i="25"/>
  <c r="L60" i="25"/>
  <c r="L59" i="25"/>
  <c r="H124" i="25"/>
  <c r="L123" i="25"/>
  <c r="L122" i="25"/>
  <c r="H31" i="25"/>
  <c r="C92" i="25"/>
  <c r="D92" i="25" s="1"/>
  <c r="C153" i="25"/>
  <c r="D153" i="25" s="1"/>
  <c r="C91" i="25"/>
  <c r="D91" i="25" s="1"/>
  <c r="M155" i="24"/>
  <c r="N155" i="24" s="1"/>
  <c r="M29" i="24"/>
  <c r="N29" i="24" s="1"/>
  <c r="C29" i="24" s="1"/>
  <c r="D29" i="24" s="1"/>
  <c r="M59" i="24"/>
  <c r="N59" i="24" s="1"/>
  <c r="C59" i="24" s="1"/>
  <c r="D59" i="24" s="1"/>
  <c r="M122" i="24"/>
  <c r="N122" i="24" s="1"/>
  <c r="C122" i="24" s="1"/>
  <c r="D122" i="24" s="1"/>
  <c r="M89" i="24"/>
  <c r="N89" i="24" s="1"/>
  <c r="H31" i="24"/>
  <c r="H61" i="24"/>
  <c r="L60" i="24"/>
  <c r="H124" i="24"/>
  <c r="L123" i="24" s="1"/>
  <c r="H92" i="24"/>
  <c r="L91" i="24"/>
  <c r="L90" i="24"/>
  <c r="C28" i="24"/>
  <c r="D28" i="24" s="1"/>
  <c r="M122" i="23"/>
  <c r="N122" i="23" s="1"/>
  <c r="M29" i="23"/>
  <c r="N29" i="23" s="1"/>
  <c r="C29" i="23" s="1"/>
  <c r="D29" i="23" s="1"/>
  <c r="M59" i="23"/>
  <c r="N59" i="23" s="1"/>
  <c r="H31" i="23"/>
  <c r="H92" i="23"/>
  <c r="L91" i="23" s="1"/>
  <c r="L90" i="23"/>
  <c r="H61" i="23"/>
  <c r="H124" i="23"/>
  <c r="L123" i="23"/>
  <c r="H155" i="23"/>
  <c r="L154" i="23"/>
  <c r="L153" i="23"/>
  <c r="C28" i="23"/>
  <c r="D28" i="23" s="1"/>
  <c r="C27" i="23"/>
  <c r="D27" i="23" s="1"/>
  <c r="C121" i="23"/>
  <c r="D121" i="23" s="1"/>
  <c r="M29" i="22"/>
  <c r="N29" i="22" s="1"/>
  <c r="M151" i="22"/>
  <c r="N151" i="22" s="1"/>
  <c r="M92" i="22"/>
  <c r="N92" i="22" s="1"/>
  <c r="M94" i="22"/>
  <c r="N94" i="22" s="1"/>
  <c r="M121" i="22"/>
  <c r="N121" i="22" s="1"/>
  <c r="C121" i="22" s="1"/>
  <c r="D121" i="22" s="1"/>
  <c r="M59" i="22"/>
  <c r="N59" i="22" s="1"/>
  <c r="C59" i="22" s="1"/>
  <c r="D59" i="22" s="1"/>
  <c r="H31" i="22"/>
  <c r="L153" i="22"/>
  <c r="H154" i="22"/>
  <c r="L152" i="22"/>
  <c r="C150" i="22"/>
  <c r="D150" i="22" s="1"/>
  <c r="C28" i="22"/>
  <c r="D28" i="22" s="1"/>
  <c r="C27" i="22"/>
  <c r="D27" i="22" s="1"/>
  <c r="C27" i="21"/>
  <c r="D27" i="21" s="1"/>
  <c r="C120" i="22"/>
  <c r="D120" i="22" s="1"/>
  <c r="L93" i="22"/>
  <c r="H123" i="22"/>
  <c r="L122" i="22" s="1"/>
  <c r="H61" i="22"/>
  <c r="L60" i="22" s="1"/>
  <c r="C58" i="22"/>
  <c r="D58" i="22" s="1"/>
  <c r="M90" i="21"/>
  <c r="N90" i="21" s="1"/>
  <c r="M91" i="21"/>
  <c r="N91" i="21" s="1"/>
  <c r="M154" i="21"/>
  <c r="N154" i="21" s="1"/>
  <c r="C154" i="21" s="1"/>
  <c r="D154" i="21" s="1"/>
  <c r="M29" i="21"/>
  <c r="N29" i="21" s="1"/>
  <c r="C29" i="21" s="1"/>
  <c r="D29" i="21" s="1"/>
  <c r="M123" i="21"/>
  <c r="N123" i="21" s="1"/>
  <c r="C123" i="21" s="1"/>
  <c r="D123" i="21" s="1"/>
  <c r="H62" i="21"/>
  <c r="L61" i="21" s="1"/>
  <c r="H31" i="21"/>
  <c r="L30" i="21" s="1"/>
  <c r="H125" i="21"/>
  <c r="L125" i="21" s="1"/>
  <c r="H156" i="21"/>
  <c r="L156" i="21" s="1"/>
  <c r="L60" i="21"/>
  <c r="H93" i="21"/>
  <c r="C122" i="21"/>
  <c r="D122" i="21" s="1"/>
  <c r="C153" i="21"/>
  <c r="D153" i="21" s="1"/>
  <c r="C152" i="21"/>
  <c r="D152" i="21" s="1"/>
  <c r="N121" i="8"/>
  <c r="C121" i="8" s="1"/>
  <c r="D121" i="8" s="1"/>
  <c r="N90" i="9"/>
  <c r="C90" i="9" s="1"/>
  <c r="D90" i="9" s="1"/>
  <c r="L121" i="1"/>
  <c r="M121" i="1" s="1"/>
  <c r="C121" i="1" s="1"/>
  <c r="D121" i="1" s="1"/>
  <c r="L26" i="1"/>
  <c r="L60" i="1"/>
  <c r="M60" i="1" s="1"/>
  <c r="L152" i="1"/>
  <c r="M152" i="1" s="1"/>
  <c r="C152" i="1" s="1"/>
  <c r="D152" i="1" s="1"/>
  <c r="L59" i="1"/>
  <c r="M59" i="1" s="1"/>
  <c r="D28" i="3"/>
  <c r="N91" i="3"/>
  <c r="M25" i="1"/>
  <c r="C25" i="1" s="1"/>
  <c r="D25" i="1" s="1"/>
  <c r="C120" i="2"/>
  <c r="D120" i="2" s="1"/>
  <c r="N125" i="9"/>
  <c r="H30" i="9"/>
  <c r="L29" i="9"/>
  <c r="L62" i="9"/>
  <c r="L124" i="9"/>
  <c r="H154" i="9"/>
  <c r="L153" i="9"/>
  <c r="C61" i="9"/>
  <c r="D61" i="9" s="1"/>
  <c r="C60" i="9"/>
  <c r="D60" i="9" s="1"/>
  <c r="H92" i="9"/>
  <c r="L91" i="9"/>
  <c r="C123" i="9"/>
  <c r="D123" i="9" s="1"/>
  <c r="C122" i="9"/>
  <c r="D122" i="9" s="1"/>
  <c r="N59" i="8"/>
  <c r="C59" i="8" s="1"/>
  <c r="D59" i="8" s="1"/>
  <c r="N153" i="8"/>
  <c r="C153" i="8" s="1"/>
  <c r="D153" i="8" s="1"/>
  <c r="H30" i="8"/>
  <c r="L29" i="8" s="1"/>
  <c r="H123" i="8"/>
  <c r="L122" i="8" s="1"/>
  <c r="H92" i="8"/>
  <c r="L91" i="8" s="1"/>
  <c r="H61" i="8"/>
  <c r="C89" i="8"/>
  <c r="D89" i="8" s="1"/>
  <c r="C88" i="8"/>
  <c r="D88" i="8" s="1"/>
  <c r="L154" i="8"/>
  <c r="H155" i="8"/>
  <c r="L28" i="8"/>
  <c r="H30" i="4"/>
  <c r="L29" i="4"/>
  <c r="L124" i="4"/>
  <c r="H94" i="4"/>
  <c r="L94" i="4" s="1"/>
  <c r="H155" i="4"/>
  <c r="L154" i="4" s="1"/>
  <c r="C119" i="2"/>
  <c r="D119" i="2" s="1"/>
  <c r="H61" i="4"/>
  <c r="C27" i="4"/>
  <c r="D27" i="4" s="1"/>
  <c r="H31" i="3"/>
  <c r="L30" i="3"/>
  <c r="H155" i="3"/>
  <c r="H94" i="3"/>
  <c r="L94" i="3" s="1"/>
  <c r="L93" i="3"/>
  <c r="H123" i="3"/>
  <c r="M28" i="2"/>
  <c r="C28" i="2" s="1"/>
  <c r="D28" i="2" s="1"/>
  <c r="M92" i="2"/>
  <c r="C92" i="2" s="1"/>
  <c r="D92" i="2" s="1"/>
  <c r="M152" i="2"/>
  <c r="C152" i="2" s="1"/>
  <c r="D152" i="2" s="1"/>
  <c r="H61" i="2"/>
  <c r="H123" i="2"/>
  <c r="K122" i="2" s="1"/>
  <c r="C58" i="2"/>
  <c r="D58" i="2" s="1"/>
  <c r="K121" i="2"/>
  <c r="H30" i="2"/>
  <c r="K29" i="2" s="1"/>
  <c r="C27" i="2"/>
  <c r="D27" i="2" s="1"/>
  <c r="H154" i="2"/>
  <c r="K153" i="2"/>
  <c r="H94" i="2"/>
  <c r="K94" i="2" s="1"/>
  <c r="K93" i="2"/>
  <c r="H154" i="1"/>
  <c r="K153" i="1"/>
  <c r="H123" i="1"/>
  <c r="H92" i="1"/>
  <c r="K91" i="1"/>
  <c r="K90" i="1"/>
  <c r="H62" i="1"/>
  <c r="H28" i="1"/>
  <c r="K27" i="1" s="1"/>
  <c r="M123" i="29" a="1"/>
  <c r="M29" i="8" a="1"/>
  <c r="M29" i="4" a="1"/>
  <c r="L29" i="2" a="1"/>
  <c r="M60" i="33" a="1"/>
  <c r="L27" i="1" a="1"/>
  <c r="M91" i="9" a="1"/>
  <c r="M154" i="27" a="1"/>
  <c r="M59" i="31" a="1"/>
  <c r="L93" i="2" a="1"/>
  <c r="M153" i="23" a="1"/>
  <c r="M154" i="8" a="1"/>
  <c r="M125" i="21" a="1"/>
  <c r="M155" i="27" a="1"/>
  <c r="M92" i="30" a="1"/>
  <c r="M91" i="32" a="1"/>
  <c r="M152" i="26" a="1"/>
  <c r="M156" i="21" a="1"/>
  <c r="M60" i="24" a="1"/>
  <c r="M152" i="22" a="1"/>
  <c r="L122" i="2" a="1"/>
  <c r="M123" i="30" a="1"/>
  <c r="M154" i="23" a="1"/>
  <c r="M29" i="9" a="1"/>
  <c r="M60" i="29" a="1"/>
  <c r="M122" i="8" a="1"/>
  <c r="M32" i="26" a="1"/>
  <c r="M90" i="24" a="1"/>
  <c r="M60" i="22" a="1"/>
  <c r="M60" i="31" a="1"/>
  <c r="M91" i="29" a="1"/>
  <c r="L153" i="1" a="1"/>
  <c r="M154" i="4" a="1"/>
  <c r="M156" i="27" a="1"/>
  <c r="M125" i="31" a="1"/>
  <c r="M123" i="32" a="1"/>
  <c r="M60" i="25" a="1"/>
  <c r="M124" i="28" a="1"/>
  <c r="M30" i="21" a="1"/>
  <c r="M122" i="32" a="1"/>
  <c r="M156" i="29" a="1"/>
  <c r="M29" i="33" a="1"/>
  <c r="M123" i="25" a="1"/>
  <c r="M61" i="21" a="1"/>
  <c r="M122" i="25" a="1"/>
  <c r="M92" i="34" a="1"/>
  <c r="M90" i="23" a="1"/>
  <c r="M154" i="32" a="1"/>
  <c r="L91" i="1" a="1"/>
  <c r="M124" i="4" a="1"/>
  <c r="L153" i="2" a="1"/>
  <c r="M30" i="3" a="1"/>
  <c r="M90" i="32" a="1"/>
  <c r="M91" i="30" a="1"/>
  <c r="L90" i="1" a="1"/>
  <c r="M124" i="33" a="1"/>
  <c r="M94" i="3" a="1"/>
  <c r="M94" i="4" a="1"/>
  <c r="M29" i="31" a="1"/>
  <c r="M31" i="26" a="1"/>
  <c r="M93" i="25" a="1"/>
  <c r="M93" i="22" a="1"/>
  <c r="L121" i="2" a="1"/>
  <c r="M29" i="34" a="1"/>
  <c r="M62" i="9" a="1"/>
  <c r="M94" i="33" a="1"/>
  <c r="M29" i="28" a="1"/>
  <c r="M125" i="34" a="1"/>
  <c r="M60" i="21" a="1"/>
  <c r="M123" i="26" a="1"/>
  <c r="M125" i="26" a="1"/>
  <c r="M28" i="8" a="1"/>
  <c r="M124" i="26" a="1"/>
  <c r="M153" i="32" a="1"/>
  <c r="M124" i="9" a="1"/>
  <c r="M122" i="22" a="1"/>
  <c r="M59" i="32" a="1"/>
  <c r="M123" i="23" a="1"/>
  <c r="M59" i="25" a="1"/>
  <c r="M92" i="31" a="1"/>
  <c r="M93" i="3" a="1"/>
  <c r="M153" i="9" a="1"/>
  <c r="M125" i="33" a="1"/>
  <c r="M91" i="24" a="1"/>
  <c r="L94" i="2" a="1"/>
  <c r="M124" i="34" a="1"/>
  <c r="M91" i="8" a="1"/>
  <c r="M122" i="30" a="1"/>
  <c r="M125" i="28" a="1"/>
  <c r="M91" i="26" a="1"/>
  <c r="M153" i="26" a="1"/>
  <c r="M60" i="28" a="1"/>
  <c r="M60" i="30" a="1"/>
  <c r="M59" i="33" a="1"/>
  <c r="M60" i="32" a="1"/>
  <c r="M29" i="27" a="1"/>
  <c r="M90" i="26" a="1"/>
  <c r="M123" i="24" a="1"/>
  <c r="M153" i="22" a="1"/>
  <c r="M92" i="28" a="1"/>
  <c r="M91" i="23" a="1"/>
  <c r="L124" i="31" l="1"/>
  <c r="M122" i="8"/>
  <c r="M29" i="8"/>
  <c r="M154" i="8"/>
  <c r="N154" i="8" s="1"/>
  <c r="C154" i="8" s="1"/>
  <c r="D154" i="8" s="1"/>
  <c r="M91" i="8"/>
  <c r="M28" i="8"/>
  <c r="N28" i="8" s="1"/>
  <c r="M62" i="9"/>
  <c r="N62" i="9" s="1"/>
  <c r="M153" i="9"/>
  <c r="N153" i="9" s="1"/>
  <c r="C153" i="9" s="1"/>
  <c r="D153" i="9" s="1"/>
  <c r="M124" i="9"/>
  <c r="M29" i="9"/>
  <c r="M91" i="9"/>
  <c r="M124" i="4"/>
  <c r="M94" i="4"/>
  <c r="N94" i="4" s="1"/>
  <c r="M154" i="4"/>
  <c r="N154" i="4" s="1"/>
  <c r="C154" i="4" s="1"/>
  <c r="D154" i="4" s="1"/>
  <c r="M29" i="4"/>
  <c r="N29" i="4" s="1"/>
  <c r="C29" i="4" s="1"/>
  <c r="D29" i="4" s="1"/>
  <c r="L93" i="4"/>
  <c r="M94" i="3"/>
  <c r="N94" i="3" s="1"/>
  <c r="M30" i="3"/>
  <c r="N30" i="3" s="1"/>
  <c r="M93" i="3"/>
  <c r="N93" i="3" s="1"/>
  <c r="C94" i="3" s="1"/>
  <c r="D94" i="3" s="1"/>
  <c r="L29" i="2"/>
  <c r="M29" i="2" s="1"/>
  <c r="L153" i="2"/>
  <c r="M153" i="2" s="1"/>
  <c r="C153" i="2" s="1"/>
  <c r="D153" i="2" s="1"/>
  <c r="L94" i="2"/>
  <c r="L121" i="2"/>
  <c r="L122" i="2"/>
  <c r="L93" i="2"/>
  <c r="M29" i="34"/>
  <c r="N29" i="34" s="1"/>
  <c r="C29" i="34" s="1"/>
  <c r="D29" i="34" s="1"/>
  <c r="M124" i="34"/>
  <c r="N124" i="34" s="1"/>
  <c r="C125" i="34" s="1"/>
  <c r="D125" i="34" s="1"/>
  <c r="M125" i="34"/>
  <c r="N125" i="34" s="1"/>
  <c r="M92" i="34"/>
  <c r="N92" i="34" s="1"/>
  <c r="C92" i="34" s="1"/>
  <c r="D92" i="34" s="1"/>
  <c r="H63" i="34"/>
  <c r="L63" i="34" s="1"/>
  <c r="L62" i="34"/>
  <c r="L61" i="34"/>
  <c r="C28" i="34"/>
  <c r="D28" i="34" s="1"/>
  <c r="C27" i="34"/>
  <c r="D27" i="34" s="1"/>
  <c r="H31" i="34"/>
  <c r="H94" i="34"/>
  <c r="L94" i="34" s="1"/>
  <c r="C91" i="34"/>
  <c r="D91" i="34" s="1"/>
  <c r="C90" i="34"/>
  <c r="D90" i="34" s="1"/>
  <c r="C60" i="34"/>
  <c r="D60" i="34" s="1"/>
  <c r="C59" i="34"/>
  <c r="D59" i="34" s="1"/>
  <c r="C155" i="33"/>
  <c r="D155" i="33" s="1"/>
  <c r="M60" i="33"/>
  <c r="N60" i="33" s="1"/>
  <c r="M94" i="33"/>
  <c r="N94" i="33" s="1"/>
  <c r="M29" i="33"/>
  <c r="N29" i="33" s="1"/>
  <c r="C29" i="33" s="1"/>
  <c r="D29" i="33" s="1"/>
  <c r="M59" i="33"/>
  <c r="N59" i="33" s="1"/>
  <c r="M124" i="33"/>
  <c r="N124" i="33" s="1"/>
  <c r="C125" i="33" s="1"/>
  <c r="D125" i="33" s="1"/>
  <c r="M125" i="33"/>
  <c r="N125" i="33" s="1"/>
  <c r="L93" i="33"/>
  <c r="H62" i="33"/>
  <c r="H31" i="33"/>
  <c r="L30" i="33" s="1"/>
  <c r="C123" i="33"/>
  <c r="D123" i="33" s="1"/>
  <c r="C122" i="33"/>
  <c r="D122" i="33" s="1"/>
  <c r="C28" i="33"/>
  <c r="D28" i="33" s="1"/>
  <c r="C27" i="33"/>
  <c r="D27" i="33" s="1"/>
  <c r="M122" i="32"/>
  <c r="N122" i="32" s="1"/>
  <c r="M123" i="32"/>
  <c r="N123" i="32" s="1"/>
  <c r="M90" i="32"/>
  <c r="N90" i="32" s="1"/>
  <c r="M91" i="32"/>
  <c r="N91" i="32" s="1"/>
  <c r="M154" i="32"/>
  <c r="N154" i="32" s="1"/>
  <c r="M59" i="32"/>
  <c r="N59" i="32" s="1"/>
  <c r="M60" i="32"/>
  <c r="N60" i="32" s="1"/>
  <c r="M153" i="32"/>
  <c r="N153" i="32" s="1"/>
  <c r="H125" i="32"/>
  <c r="L125" i="32" s="1"/>
  <c r="L124" i="32"/>
  <c r="H93" i="32"/>
  <c r="L92" i="32"/>
  <c r="H156" i="32"/>
  <c r="L156" i="32" s="1"/>
  <c r="L155" i="32"/>
  <c r="H32" i="32"/>
  <c r="L32" i="32" s="1"/>
  <c r="L30" i="32"/>
  <c r="H62" i="32"/>
  <c r="C29" i="32"/>
  <c r="D29" i="32" s="1"/>
  <c r="M125" i="31"/>
  <c r="N125" i="31" s="1"/>
  <c r="M60" i="31"/>
  <c r="N60" i="31" s="1"/>
  <c r="M92" i="31"/>
  <c r="N92" i="31" s="1"/>
  <c r="C92" i="31" s="1"/>
  <c r="D92" i="31" s="1"/>
  <c r="M59" i="31"/>
  <c r="N59" i="31" s="1"/>
  <c r="M29" i="31"/>
  <c r="N29" i="31" s="1"/>
  <c r="C29" i="31" s="1"/>
  <c r="D29" i="31" s="1"/>
  <c r="H94" i="31"/>
  <c r="L94" i="31" s="1"/>
  <c r="H31" i="31"/>
  <c r="H62" i="31"/>
  <c r="C155" i="31"/>
  <c r="D155" i="31" s="1"/>
  <c r="C154" i="31"/>
  <c r="D154" i="31" s="1"/>
  <c r="C91" i="31"/>
  <c r="D91" i="31" s="1"/>
  <c r="C90" i="31"/>
  <c r="D90" i="31" s="1"/>
  <c r="C123" i="31"/>
  <c r="D123" i="31" s="1"/>
  <c r="C28" i="31"/>
  <c r="D28" i="31" s="1"/>
  <c r="C27" i="31"/>
  <c r="D27" i="31" s="1"/>
  <c r="M92" i="30"/>
  <c r="N92" i="30" s="1"/>
  <c r="M91" i="30"/>
  <c r="N91" i="30" s="1"/>
  <c r="M60" i="30"/>
  <c r="N60" i="30" s="1"/>
  <c r="C60" i="30" s="1"/>
  <c r="D60" i="30" s="1"/>
  <c r="M122" i="30"/>
  <c r="N122" i="30" s="1"/>
  <c r="M123" i="30"/>
  <c r="N123" i="30" s="1"/>
  <c r="H94" i="30"/>
  <c r="L94" i="30" s="1"/>
  <c r="C59" i="30"/>
  <c r="D59" i="30" s="1"/>
  <c r="H62" i="30"/>
  <c r="H125" i="30"/>
  <c r="L125" i="30" s="1"/>
  <c r="L124" i="30"/>
  <c r="M60" i="29"/>
  <c r="N60" i="29" s="1"/>
  <c r="M156" i="29"/>
  <c r="N156" i="29" s="1"/>
  <c r="M123" i="29"/>
  <c r="N123" i="29" s="1"/>
  <c r="C123" i="29" s="1"/>
  <c r="D123" i="29" s="1"/>
  <c r="M91" i="29"/>
  <c r="N91" i="29" s="1"/>
  <c r="C91" i="29" s="1"/>
  <c r="D91" i="29" s="1"/>
  <c r="H62" i="29"/>
  <c r="L61" i="29"/>
  <c r="C90" i="29"/>
  <c r="D90" i="29" s="1"/>
  <c r="C89" i="29"/>
  <c r="D89" i="29" s="1"/>
  <c r="C59" i="29"/>
  <c r="D59" i="29" s="1"/>
  <c r="C154" i="29"/>
  <c r="D154" i="29" s="1"/>
  <c r="C122" i="29"/>
  <c r="D122" i="29" s="1"/>
  <c r="L155" i="29"/>
  <c r="H125" i="29"/>
  <c r="L125" i="29" s="1"/>
  <c r="L124" i="29"/>
  <c r="C31" i="29"/>
  <c r="D31" i="29" s="1"/>
  <c r="H93" i="29"/>
  <c r="L92" i="29"/>
  <c r="M92" i="28"/>
  <c r="N92" i="28" s="1"/>
  <c r="C92" i="28" s="1"/>
  <c r="D92" i="28" s="1"/>
  <c r="M60" i="28"/>
  <c r="N60" i="28" s="1"/>
  <c r="C60" i="28" s="1"/>
  <c r="D60" i="28" s="1"/>
  <c r="M124" i="28"/>
  <c r="N124" i="28" s="1"/>
  <c r="C125" i="28" s="1"/>
  <c r="D125" i="28" s="1"/>
  <c r="M125" i="28"/>
  <c r="N125" i="28" s="1"/>
  <c r="M29" i="28"/>
  <c r="N29" i="28" s="1"/>
  <c r="C29" i="28" s="1"/>
  <c r="D29" i="28" s="1"/>
  <c r="H62" i="28"/>
  <c r="H31" i="28"/>
  <c r="C91" i="28"/>
  <c r="D91" i="28" s="1"/>
  <c r="C90" i="28"/>
  <c r="D90" i="28" s="1"/>
  <c r="H94" i="28"/>
  <c r="L94" i="28" s="1"/>
  <c r="C28" i="28"/>
  <c r="D28" i="28" s="1"/>
  <c r="C27" i="28"/>
  <c r="D27" i="28" s="1"/>
  <c r="M29" i="27"/>
  <c r="N29" i="27" s="1"/>
  <c r="C29" i="27" s="1"/>
  <c r="D29" i="27" s="1"/>
  <c r="M154" i="27"/>
  <c r="N154" i="27" s="1"/>
  <c r="M155" i="27"/>
  <c r="N155" i="27" s="1"/>
  <c r="C156" i="27" s="1"/>
  <c r="D156" i="27" s="1"/>
  <c r="M156" i="27"/>
  <c r="N156" i="27" s="1"/>
  <c r="H124" i="27"/>
  <c r="L123" i="27"/>
  <c r="L122" i="27"/>
  <c r="H31" i="27"/>
  <c r="H62" i="27"/>
  <c r="L60" i="27"/>
  <c r="H93" i="27"/>
  <c r="L92" i="27"/>
  <c r="L91" i="27"/>
  <c r="C59" i="27"/>
  <c r="D59" i="27" s="1"/>
  <c r="C90" i="27"/>
  <c r="D90" i="27" s="1"/>
  <c r="C89" i="27"/>
  <c r="D89" i="27" s="1"/>
  <c r="M31" i="26"/>
  <c r="N31" i="26" s="1"/>
  <c r="C32" i="26" s="1"/>
  <c r="D32" i="26" s="1"/>
  <c r="M32" i="26"/>
  <c r="N32" i="26" s="1"/>
  <c r="M152" i="26"/>
  <c r="N152" i="26" s="1"/>
  <c r="M90" i="26"/>
  <c r="N90" i="26" s="1"/>
  <c r="M91" i="26"/>
  <c r="N91" i="26" s="1"/>
  <c r="M123" i="26"/>
  <c r="N123" i="26" s="1"/>
  <c r="M153" i="26"/>
  <c r="N153" i="26" s="1"/>
  <c r="M124" i="26"/>
  <c r="N124" i="26" s="1"/>
  <c r="C125" i="26" s="1"/>
  <c r="D125" i="26" s="1"/>
  <c r="M125" i="26"/>
  <c r="N125" i="26" s="1"/>
  <c r="H93" i="26"/>
  <c r="H62" i="26"/>
  <c r="L60" i="26"/>
  <c r="H155" i="26"/>
  <c r="L154" i="26"/>
  <c r="C30" i="26"/>
  <c r="D30" i="26" s="1"/>
  <c r="C29" i="26"/>
  <c r="D29" i="26" s="1"/>
  <c r="C122" i="26"/>
  <c r="D122" i="26" s="1"/>
  <c r="M59" i="25"/>
  <c r="N59" i="25" s="1"/>
  <c r="M122" i="25"/>
  <c r="N122" i="25" s="1"/>
  <c r="M123" i="25"/>
  <c r="N123" i="25" s="1"/>
  <c r="M60" i="25"/>
  <c r="N60" i="25" s="1"/>
  <c r="M93" i="25"/>
  <c r="N93" i="25" s="1"/>
  <c r="H62" i="25"/>
  <c r="H32" i="25"/>
  <c r="L32" i="25" s="1"/>
  <c r="L30" i="25"/>
  <c r="H125" i="25"/>
  <c r="L125" i="25" s="1"/>
  <c r="L124" i="25"/>
  <c r="C155" i="25"/>
  <c r="D155" i="25" s="1"/>
  <c r="C29" i="25"/>
  <c r="D29" i="25" s="1"/>
  <c r="M90" i="24"/>
  <c r="N90" i="24" s="1"/>
  <c r="C90" i="24" s="1"/>
  <c r="D90" i="24" s="1"/>
  <c r="M91" i="24"/>
  <c r="N91" i="24" s="1"/>
  <c r="M123" i="24"/>
  <c r="N123" i="24" s="1"/>
  <c r="C123" i="24" s="1"/>
  <c r="D123" i="24" s="1"/>
  <c r="M60" i="24"/>
  <c r="N60" i="24" s="1"/>
  <c r="C60" i="24" s="1"/>
  <c r="D60" i="24" s="1"/>
  <c r="H93" i="24"/>
  <c r="H125" i="24"/>
  <c r="L125" i="24" s="1"/>
  <c r="L124" i="24"/>
  <c r="H62" i="24"/>
  <c r="L61" i="24" s="1"/>
  <c r="H32" i="24"/>
  <c r="L32" i="24" s="1"/>
  <c r="L30" i="24"/>
  <c r="C89" i="24"/>
  <c r="D89" i="24" s="1"/>
  <c r="C156" i="24"/>
  <c r="D156" i="24" s="1"/>
  <c r="C155" i="24"/>
  <c r="D155" i="24" s="1"/>
  <c r="M90" i="23"/>
  <c r="N90" i="23" s="1"/>
  <c r="M91" i="23"/>
  <c r="N91" i="23" s="1"/>
  <c r="M153" i="23"/>
  <c r="N153" i="23" s="1"/>
  <c r="M154" i="23"/>
  <c r="N154" i="23" s="1"/>
  <c r="M123" i="23"/>
  <c r="N123" i="23" s="1"/>
  <c r="C123" i="23" s="1"/>
  <c r="D123" i="23" s="1"/>
  <c r="H62" i="23"/>
  <c r="L60" i="23"/>
  <c r="H93" i="23"/>
  <c r="L92" i="23"/>
  <c r="H32" i="23"/>
  <c r="L32" i="23" s="1"/>
  <c r="L31" i="23"/>
  <c r="L30" i="23"/>
  <c r="C59" i="23"/>
  <c r="D59" i="23" s="1"/>
  <c r="C122" i="23"/>
  <c r="D122" i="23" s="1"/>
  <c r="H156" i="23"/>
  <c r="L156" i="23" s="1"/>
  <c r="L155" i="23"/>
  <c r="H125" i="23"/>
  <c r="L125" i="23" s="1"/>
  <c r="L124" i="23"/>
  <c r="M153" i="22"/>
  <c r="N153" i="22" s="1"/>
  <c r="M122" i="22"/>
  <c r="N122" i="22" s="1"/>
  <c r="C122" i="22" s="1"/>
  <c r="D122" i="22" s="1"/>
  <c r="M93" i="22"/>
  <c r="N93" i="22" s="1"/>
  <c r="C94" i="22" s="1"/>
  <c r="D94" i="22" s="1"/>
  <c r="M152" i="22"/>
  <c r="N152" i="22" s="1"/>
  <c r="C152" i="22" s="1"/>
  <c r="D152" i="22" s="1"/>
  <c r="M60" i="22"/>
  <c r="N60" i="22" s="1"/>
  <c r="C60" i="22" s="1"/>
  <c r="D60" i="22" s="1"/>
  <c r="H32" i="22"/>
  <c r="L32" i="22" s="1"/>
  <c r="L31" i="22"/>
  <c r="L30" i="22"/>
  <c r="C151" i="22"/>
  <c r="D151" i="22" s="1"/>
  <c r="C29" i="22"/>
  <c r="D29" i="22" s="1"/>
  <c r="H155" i="22"/>
  <c r="L154" i="22"/>
  <c r="H62" i="22"/>
  <c r="L61" i="22"/>
  <c r="H124" i="22"/>
  <c r="C92" i="22"/>
  <c r="D92" i="22" s="1"/>
  <c r="M61" i="21"/>
  <c r="N61" i="21" s="1"/>
  <c r="M30" i="21"/>
  <c r="N30" i="21" s="1"/>
  <c r="C30" i="21" s="1"/>
  <c r="D30" i="21" s="1"/>
  <c r="M125" i="21"/>
  <c r="N125" i="21" s="1"/>
  <c r="M60" i="21"/>
  <c r="N60" i="21" s="1"/>
  <c r="M156" i="21"/>
  <c r="N156" i="21" s="1"/>
  <c r="H94" i="21"/>
  <c r="L94" i="21" s="1"/>
  <c r="L124" i="21"/>
  <c r="L155" i="21"/>
  <c r="H32" i="21"/>
  <c r="L32" i="21" s="1"/>
  <c r="L31" i="21"/>
  <c r="L92" i="21"/>
  <c r="H63" i="21"/>
  <c r="L63" i="21" s="1"/>
  <c r="L62" i="21"/>
  <c r="C91" i="21"/>
  <c r="D91" i="21" s="1"/>
  <c r="C90" i="21"/>
  <c r="D90" i="21" s="1"/>
  <c r="N91" i="8"/>
  <c r="C91" i="8" s="1"/>
  <c r="D91" i="8" s="1"/>
  <c r="N122" i="8"/>
  <c r="C122" i="8" s="1"/>
  <c r="D122" i="8" s="1"/>
  <c r="N124" i="9"/>
  <c r="N29" i="9"/>
  <c r="C29" i="9" s="1"/>
  <c r="D29" i="9" s="1"/>
  <c r="N91" i="9"/>
  <c r="C91" i="9" s="1"/>
  <c r="D91" i="9" s="1"/>
  <c r="L27" i="1"/>
  <c r="L90" i="1"/>
  <c r="M90" i="1" s="1"/>
  <c r="L91" i="1"/>
  <c r="M91" i="1" s="1"/>
  <c r="L153" i="1"/>
  <c r="M153" i="1" s="1"/>
  <c r="C153" i="1" s="1"/>
  <c r="D153" i="1" s="1"/>
  <c r="C29" i="3"/>
  <c r="D29" i="3" s="1"/>
  <c r="M26" i="1"/>
  <c r="C26" i="1" s="1"/>
  <c r="D26" i="1" s="1"/>
  <c r="H155" i="9"/>
  <c r="L154" i="9" s="1"/>
  <c r="H93" i="9"/>
  <c r="L92" i="9" s="1"/>
  <c r="H31" i="9"/>
  <c r="N29" i="8"/>
  <c r="H62" i="8"/>
  <c r="L61" i="8"/>
  <c r="L60" i="8"/>
  <c r="H124" i="8"/>
  <c r="L123" i="8"/>
  <c r="H31" i="8"/>
  <c r="L30" i="8" s="1"/>
  <c r="H156" i="8"/>
  <c r="L156" i="8" s="1"/>
  <c r="H93" i="8"/>
  <c r="L92" i="8" s="1"/>
  <c r="N124" i="4"/>
  <c r="H156" i="4"/>
  <c r="L156" i="4" s="1"/>
  <c r="L155" i="4"/>
  <c r="H62" i="4"/>
  <c r="L61" i="4" s="1"/>
  <c r="H31" i="4"/>
  <c r="C62" i="3"/>
  <c r="D62" i="3" s="1"/>
  <c r="L60" i="4"/>
  <c r="C153" i="3"/>
  <c r="D153" i="3" s="1"/>
  <c r="H124" i="3"/>
  <c r="L123" i="3"/>
  <c r="C92" i="3"/>
  <c r="D92" i="3" s="1"/>
  <c r="C91" i="3"/>
  <c r="D91" i="3" s="1"/>
  <c r="H156" i="3"/>
  <c r="L156" i="3" s="1"/>
  <c r="L154" i="3"/>
  <c r="H32" i="3"/>
  <c r="L32" i="3" s="1"/>
  <c r="L31" i="3"/>
  <c r="L122" i="3"/>
  <c r="M122" i="2"/>
  <c r="M94" i="2"/>
  <c r="M121" i="2"/>
  <c r="M93" i="2"/>
  <c r="C94" i="2" s="1"/>
  <c r="D94" i="2" s="1"/>
  <c r="H31" i="2"/>
  <c r="K30" i="2" s="1"/>
  <c r="H62" i="2"/>
  <c r="K61" i="2" s="1"/>
  <c r="H124" i="2"/>
  <c r="K123" i="2" s="1"/>
  <c r="K60" i="2"/>
  <c r="H155" i="2"/>
  <c r="K154" i="2" s="1"/>
  <c r="H155" i="1"/>
  <c r="K154" i="1" s="1"/>
  <c r="H124" i="1"/>
  <c r="K123" i="1"/>
  <c r="K122" i="1"/>
  <c r="H93" i="1"/>
  <c r="H63" i="1"/>
  <c r="K63" i="1" s="1"/>
  <c r="K62" i="1"/>
  <c r="K61" i="1"/>
  <c r="C60" i="1"/>
  <c r="D60" i="1" s="1"/>
  <c r="C59" i="1"/>
  <c r="D59" i="1" s="1"/>
  <c r="H29" i="1"/>
  <c r="M32" i="21" a="1"/>
  <c r="M122" i="27" a="1"/>
  <c r="M124" i="23" a="1"/>
  <c r="M155" i="32" a="1"/>
  <c r="M154" i="22" a="1"/>
  <c r="M63" i="34" a="1"/>
  <c r="M124" i="29" a="1"/>
  <c r="M30" i="23" a="1"/>
  <c r="M125" i="30" a="1"/>
  <c r="M123" i="3" a="1"/>
  <c r="M60" i="8" a="1"/>
  <c r="L123" i="2" a="1"/>
  <c r="M123" i="27" a="1"/>
  <c r="L63" i="1" a="1"/>
  <c r="M155" i="29" a="1"/>
  <c r="M30" i="33" a="1"/>
  <c r="M92" i="27" a="1"/>
  <c r="M154" i="9" a="1"/>
  <c r="M30" i="32" a="1"/>
  <c r="M124" i="24" a="1"/>
  <c r="M30" i="22" a="1"/>
  <c r="M30" i="24" a="1"/>
  <c r="M94" i="31" a="1"/>
  <c r="L154" i="1" a="1"/>
  <c r="M93" i="4" a="1"/>
  <c r="M94" i="21" a="1"/>
  <c r="M31" i="3" a="1"/>
  <c r="M155" i="21" a="1"/>
  <c r="M154" i="26" a="1"/>
  <c r="M124" i="25" a="1"/>
  <c r="M154" i="3" a="1"/>
  <c r="M155" i="4" a="1"/>
  <c r="M92" i="29" a="1"/>
  <c r="M125" i="29" a="1"/>
  <c r="M124" i="30" a="1"/>
  <c r="M125" i="25" a="1"/>
  <c r="M62" i="21" a="1"/>
  <c r="M156" i="4" a="1"/>
  <c r="M61" i="4" a="1"/>
  <c r="M92" i="8" a="1"/>
  <c r="M61" i="8" a="1"/>
  <c r="M94" i="28" a="1"/>
  <c r="M31" i="21" a="1"/>
  <c r="M32" i="24" a="1"/>
  <c r="M92" i="9" a="1"/>
  <c r="M125" i="24" a="1"/>
  <c r="M123" i="8" a="1"/>
  <c r="M31" i="23" a="1"/>
  <c r="L61" i="1" a="1"/>
  <c r="M32" i="22" a="1"/>
  <c r="M156" i="3" a="1"/>
  <c r="M61" i="22" a="1"/>
  <c r="M32" i="32" a="1"/>
  <c r="M61" i="34" a="1"/>
  <c r="M60" i="4" a="1"/>
  <c r="M30" i="25" a="1"/>
  <c r="M155" i="23" a="1"/>
  <c r="M92" i="21" a="1"/>
  <c r="M92" i="32" a="1"/>
  <c r="M30" i="8" a="1"/>
  <c r="M63" i="21" a="1"/>
  <c r="M32" i="25" a="1"/>
  <c r="L30" i="2" a="1"/>
  <c r="M125" i="32" a="1"/>
  <c r="L123" i="1" a="1"/>
  <c r="M32" i="3" a="1"/>
  <c r="L61" i="2" a="1"/>
  <c r="M124" i="21" a="1"/>
  <c r="L62" i="1" a="1"/>
  <c r="M92" i="23" a="1"/>
  <c r="L154" i="2" a="1"/>
  <c r="M62" i="34" a="1"/>
  <c r="M125" i="23" a="1"/>
  <c r="M156" i="32" a="1"/>
  <c r="M124" i="31" a="1"/>
  <c r="M32" i="23" a="1"/>
  <c r="M122" i="3" a="1"/>
  <c r="M31" i="22" a="1"/>
  <c r="M61" i="29" a="1"/>
  <c r="M94" i="34" a="1"/>
  <c r="M156" i="23" a="1"/>
  <c r="M156" i="8" a="1"/>
  <c r="L122" i="1" a="1"/>
  <c r="M91" i="27" a="1"/>
  <c r="M60" i="27" a="1"/>
  <c r="M60" i="23" a="1"/>
  <c r="M94" i="30" a="1"/>
  <c r="M60" i="26" a="1"/>
  <c r="L60" i="2" a="1"/>
  <c r="M61" i="24" a="1"/>
  <c r="M93" i="33" a="1"/>
  <c r="M124" i="32" a="1"/>
  <c r="L31" i="32" l="1"/>
  <c r="M124" i="31"/>
  <c r="N124" i="31" s="1"/>
  <c r="C125" i="31" s="1"/>
  <c r="D125" i="31" s="1"/>
  <c r="L31" i="24"/>
  <c r="L93" i="21"/>
  <c r="M30" i="8"/>
  <c r="N30" i="8" s="1"/>
  <c r="M92" i="8"/>
  <c r="N92" i="8" s="1"/>
  <c r="C92" i="8" s="1"/>
  <c r="D92" i="8" s="1"/>
  <c r="M123" i="8"/>
  <c r="N123" i="8" s="1"/>
  <c r="C123" i="8" s="1"/>
  <c r="D123" i="8" s="1"/>
  <c r="M60" i="8"/>
  <c r="N60" i="8" s="1"/>
  <c r="M156" i="8"/>
  <c r="N156" i="8" s="1"/>
  <c r="M61" i="8"/>
  <c r="N61" i="8" s="1"/>
  <c r="M92" i="9"/>
  <c r="M154" i="9"/>
  <c r="M60" i="4"/>
  <c r="N60" i="4" s="1"/>
  <c r="M61" i="4"/>
  <c r="N61" i="4" s="1"/>
  <c r="M93" i="4"/>
  <c r="N93" i="4" s="1"/>
  <c r="C94" i="4" s="1"/>
  <c r="D94" i="4" s="1"/>
  <c r="M156" i="4"/>
  <c r="N156" i="4" s="1"/>
  <c r="M155" i="4"/>
  <c r="N155" i="4" s="1"/>
  <c r="C156" i="4" s="1"/>
  <c r="D156" i="4" s="1"/>
  <c r="M122" i="3"/>
  <c r="N122" i="3" s="1"/>
  <c r="M32" i="3"/>
  <c r="N32" i="3" s="1"/>
  <c r="M156" i="3"/>
  <c r="N156" i="3" s="1"/>
  <c r="M123" i="3"/>
  <c r="M31" i="3"/>
  <c r="M154" i="3"/>
  <c r="N154" i="3" s="1"/>
  <c r="L155" i="3"/>
  <c r="L30" i="2"/>
  <c r="M30" i="2" s="1"/>
  <c r="C30" i="2" s="1"/>
  <c r="D30" i="2" s="1"/>
  <c r="L123" i="2"/>
  <c r="M123" i="2" s="1"/>
  <c r="C123" i="2" s="1"/>
  <c r="D123" i="2" s="1"/>
  <c r="L154" i="2"/>
  <c r="M154" i="2" s="1"/>
  <c r="C154" i="2" s="1"/>
  <c r="D154" i="2" s="1"/>
  <c r="L60" i="2"/>
  <c r="M60" i="2" s="1"/>
  <c r="L61" i="2"/>
  <c r="M61" i="2" s="1"/>
  <c r="M94" i="34"/>
  <c r="N94" i="34" s="1"/>
  <c r="M61" i="34"/>
  <c r="N61" i="34" s="1"/>
  <c r="M62" i="34"/>
  <c r="N62" i="34" s="1"/>
  <c r="C63" i="34" s="1"/>
  <c r="D63" i="34" s="1"/>
  <c r="M63" i="34"/>
  <c r="N63" i="34" s="1"/>
  <c r="L93" i="34"/>
  <c r="H32" i="34"/>
  <c r="L32" i="34" s="1"/>
  <c r="L31" i="34"/>
  <c r="L30" i="34"/>
  <c r="C124" i="31"/>
  <c r="D124" i="31" s="1"/>
  <c r="C124" i="34"/>
  <c r="D124" i="34" s="1"/>
  <c r="M30" i="33"/>
  <c r="N30" i="33" s="1"/>
  <c r="C30" i="33" s="1"/>
  <c r="D30" i="33" s="1"/>
  <c r="M93" i="33"/>
  <c r="N93" i="33" s="1"/>
  <c r="C124" i="33"/>
  <c r="D124" i="33" s="1"/>
  <c r="H32" i="33"/>
  <c r="L32" i="33" s="1"/>
  <c r="L31" i="33"/>
  <c r="H63" i="33"/>
  <c r="L63" i="33" s="1"/>
  <c r="L62" i="33"/>
  <c r="C60" i="33"/>
  <c r="D60" i="33" s="1"/>
  <c r="C59" i="33"/>
  <c r="D59" i="33" s="1"/>
  <c r="L61" i="33"/>
  <c r="M32" i="32"/>
  <c r="N32" i="32" s="1"/>
  <c r="M156" i="32"/>
  <c r="N156" i="32" s="1"/>
  <c r="M92" i="32"/>
  <c r="N92" i="32" s="1"/>
  <c r="C92" i="32" s="1"/>
  <c r="D92" i="32" s="1"/>
  <c r="M30" i="32"/>
  <c r="N30" i="32" s="1"/>
  <c r="M155" i="32"/>
  <c r="N155" i="32" s="1"/>
  <c r="C156" i="32" s="1"/>
  <c r="D156" i="32" s="1"/>
  <c r="M124" i="32"/>
  <c r="N124" i="32" s="1"/>
  <c r="C125" i="32" s="1"/>
  <c r="D125" i="32" s="1"/>
  <c r="M125" i="32"/>
  <c r="N125" i="32" s="1"/>
  <c r="C123" i="32"/>
  <c r="D123" i="32" s="1"/>
  <c r="C122" i="32"/>
  <c r="D122" i="32" s="1"/>
  <c r="H63" i="32"/>
  <c r="L63" i="32" s="1"/>
  <c r="C91" i="32"/>
  <c r="D91" i="32" s="1"/>
  <c r="C90" i="32"/>
  <c r="D90" i="32" s="1"/>
  <c r="L61" i="32"/>
  <c r="H94" i="32"/>
  <c r="L94" i="32" s="1"/>
  <c r="C154" i="32"/>
  <c r="D154" i="32" s="1"/>
  <c r="C153" i="32"/>
  <c r="D153" i="32" s="1"/>
  <c r="C60" i="32"/>
  <c r="D60" i="32" s="1"/>
  <c r="C59" i="32"/>
  <c r="D59" i="32" s="1"/>
  <c r="M94" i="31"/>
  <c r="N94" i="31" s="1"/>
  <c r="H63" i="31"/>
  <c r="L63" i="31" s="1"/>
  <c r="L61" i="31"/>
  <c r="H32" i="31"/>
  <c r="L32" i="31" s="1"/>
  <c r="L31" i="31"/>
  <c r="L93" i="31"/>
  <c r="C60" i="31"/>
  <c r="D60" i="31" s="1"/>
  <c r="C59" i="31"/>
  <c r="D59" i="31" s="1"/>
  <c r="L30" i="31"/>
  <c r="M94" i="30"/>
  <c r="N94" i="30" s="1"/>
  <c r="M124" i="30"/>
  <c r="N124" i="30" s="1"/>
  <c r="C125" i="30" s="1"/>
  <c r="D125" i="30" s="1"/>
  <c r="M125" i="30"/>
  <c r="N125" i="30" s="1"/>
  <c r="L93" i="30"/>
  <c r="H63" i="30"/>
  <c r="L63" i="30" s="1"/>
  <c r="L62" i="30"/>
  <c r="L61" i="30"/>
  <c r="C123" i="30"/>
  <c r="D123" i="30" s="1"/>
  <c r="C122" i="30"/>
  <c r="D122" i="30" s="1"/>
  <c r="C92" i="30"/>
  <c r="D92" i="30" s="1"/>
  <c r="C91" i="30"/>
  <c r="D91" i="30" s="1"/>
  <c r="M61" i="29"/>
  <c r="N61" i="29" s="1"/>
  <c r="C61" i="29" s="1"/>
  <c r="D61" i="29" s="1"/>
  <c r="M92" i="29"/>
  <c r="N92" i="29" s="1"/>
  <c r="C92" i="29" s="1"/>
  <c r="D92" i="29" s="1"/>
  <c r="M124" i="29"/>
  <c r="N124" i="29" s="1"/>
  <c r="C125" i="29" s="1"/>
  <c r="D125" i="29" s="1"/>
  <c r="M125" i="29"/>
  <c r="N125" i="29" s="1"/>
  <c r="M155" i="29"/>
  <c r="N155" i="29" s="1"/>
  <c r="H94" i="29"/>
  <c r="L94" i="29" s="1"/>
  <c r="C60" i="29"/>
  <c r="D60" i="29" s="1"/>
  <c r="H63" i="29"/>
  <c r="L63" i="29" s="1"/>
  <c r="L62" i="29"/>
  <c r="M94" i="28"/>
  <c r="N94" i="28" s="1"/>
  <c r="L93" i="28"/>
  <c r="C124" i="28"/>
  <c r="D124" i="28" s="1"/>
  <c r="H32" i="28"/>
  <c r="L32" i="28" s="1"/>
  <c r="L31" i="28"/>
  <c r="L30" i="28"/>
  <c r="H63" i="28"/>
  <c r="L63" i="28" s="1"/>
  <c r="L62" i="28"/>
  <c r="L61" i="28"/>
  <c r="M91" i="27"/>
  <c r="N91" i="27" s="1"/>
  <c r="M92" i="27"/>
  <c r="N92" i="27" s="1"/>
  <c r="M60" i="27"/>
  <c r="N60" i="27" s="1"/>
  <c r="M122" i="27"/>
  <c r="N122" i="27" s="1"/>
  <c r="M123" i="27"/>
  <c r="N123" i="27" s="1"/>
  <c r="H94" i="27"/>
  <c r="L94" i="27" s="1"/>
  <c r="H63" i="27"/>
  <c r="L63" i="27" s="1"/>
  <c r="L62" i="27"/>
  <c r="L61" i="27"/>
  <c r="H32" i="27"/>
  <c r="L32" i="27" s="1"/>
  <c r="L30" i="27"/>
  <c r="H125" i="27"/>
  <c r="L125" i="27" s="1"/>
  <c r="L124" i="27"/>
  <c r="C155" i="27"/>
  <c r="D155" i="27" s="1"/>
  <c r="C154" i="27"/>
  <c r="D154" i="27" s="1"/>
  <c r="C31" i="26"/>
  <c r="D31" i="26" s="1"/>
  <c r="M154" i="26"/>
  <c r="N154" i="26" s="1"/>
  <c r="M60" i="26"/>
  <c r="N60" i="26" s="1"/>
  <c r="H156" i="26"/>
  <c r="L156" i="26" s="1"/>
  <c r="H63" i="26"/>
  <c r="L63" i="26" s="1"/>
  <c r="L61" i="26"/>
  <c r="H94" i="26"/>
  <c r="L94" i="26" s="1"/>
  <c r="L92" i="26"/>
  <c r="C124" i="26"/>
  <c r="D124" i="26" s="1"/>
  <c r="C91" i="26"/>
  <c r="D91" i="26" s="1"/>
  <c r="C90" i="26"/>
  <c r="D90" i="26" s="1"/>
  <c r="C153" i="26"/>
  <c r="D153" i="26" s="1"/>
  <c r="C152" i="26"/>
  <c r="D152" i="26" s="1"/>
  <c r="C123" i="26"/>
  <c r="D123" i="26" s="1"/>
  <c r="M124" i="25"/>
  <c r="N124" i="25" s="1"/>
  <c r="C125" i="25" s="1"/>
  <c r="D125" i="25" s="1"/>
  <c r="M125" i="25"/>
  <c r="N125" i="25" s="1"/>
  <c r="M30" i="25"/>
  <c r="N30" i="25" s="1"/>
  <c r="M32" i="25"/>
  <c r="N32" i="25" s="1"/>
  <c r="L31" i="25"/>
  <c r="H63" i="25"/>
  <c r="L63" i="25" s="1"/>
  <c r="L61" i="25"/>
  <c r="C94" i="25"/>
  <c r="D94" i="25" s="1"/>
  <c r="C93" i="25"/>
  <c r="D93" i="25" s="1"/>
  <c r="C123" i="25"/>
  <c r="D123" i="25" s="1"/>
  <c r="C122" i="25"/>
  <c r="D122" i="25" s="1"/>
  <c r="C60" i="25"/>
  <c r="D60" i="25" s="1"/>
  <c r="C59" i="25"/>
  <c r="D59" i="25" s="1"/>
  <c r="M30" i="24"/>
  <c r="N30" i="24" s="1"/>
  <c r="M32" i="24"/>
  <c r="N32" i="24" s="1"/>
  <c r="M61" i="24"/>
  <c r="N61" i="24" s="1"/>
  <c r="M124" i="24"/>
  <c r="N124" i="24" s="1"/>
  <c r="C125" i="24" s="1"/>
  <c r="D125" i="24" s="1"/>
  <c r="M125" i="24"/>
  <c r="N125" i="24" s="1"/>
  <c r="H63" i="24"/>
  <c r="L63" i="24" s="1"/>
  <c r="L62" i="24"/>
  <c r="H94" i="24"/>
  <c r="L94" i="24" s="1"/>
  <c r="L92" i="24"/>
  <c r="C91" i="24"/>
  <c r="D91" i="24" s="1"/>
  <c r="M156" i="23"/>
  <c r="N156" i="23" s="1"/>
  <c r="M92" i="23"/>
  <c r="N92" i="23" s="1"/>
  <c r="M155" i="23"/>
  <c r="N155" i="23" s="1"/>
  <c r="C156" i="23" s="1"/>
  <c r="D156" i="23" s="1"/>
  <c r="M30" i="23"/>
  <c r="N30" i="23" s="1"/>
  <c r="M31" i="23"/>
  <c r="N31" i="23" s="1"/>
  <c r="C32" i="23" s="1"/>
  <c r="D32" i="23" s="1"/>
  <c r="M32" i="23"/>
  <c r="N32" i="23" s="1"/>
  <c r="M60" i="23"/>
  <c r="N60" i="23" s="1"/>
  <c r="M124" i="23"/>
  <c r="N124" i="23" s="1"/>
  <c r="C125" i="23" s="1"/>
  <c r="D125" i="23" s="1"/>
  <c r="M125" i="23"/>
  <c r="N125" i="23" s="1"/>
  <c r="H94" i="23"/>
  <c r="L94" i="23" s="1"/>
  <c r="H63" i="23"/>
  <c r="L63" i="23" s="1"/>
  <c r="L62" i="23"/>
  <c r="L61" i="23"/>
  <c r="C154" i="23"/>
  <c r="D154" i="23" s="1"/>
  <c r="C153" i="23"/>
  <c r="D153" i="23" s="1"/>
  <c r="C91" i="23"/>
  <c r="D91" i="23" s="1"/>
  <c r="C90" i="23"/>
  <c r="D90" i="23" s="1"/>
  <c r="C153" i="22"/>
  <c r="D153" i="22" s="1"/>
  <c r="M61" i="22"/>
  <c r="N61" i="22" s="1"/>
  <c r="C61" i="22" s="1"/>
  <c r="D61" i="22" s="1"/>
  <c r="M154" i="22"/>
  <c r="N154" i="22" s="1"/>
  <c r="C154" i="22" s="1"/>
  <c r="D154" i="22" s="1"/>
  <c r="M30" i="22"/>
  <c r="N30" i="22" s="1"/>
  <c r="M31" i="22"/>
  <c r="N31" i="22" s="1"/>
  <c r="C32" i="22" s="1"/>
  <c r="D32" i="22" s="1"/>
  <c r="M32" i="22"/>
  <c r="N32" i="22" s="1"/>
  <c r="H125" i="22"/>
  <c r="L125" i="22" s="1"/>
  <c r="L124" i="22"/>
  <c r="L123" i="22"/>
  <c r="H156" i="22"/>
  <c r="L156" i="22" s="1"/>
  <c r="H63" i="22"/>
  <c r="L63" i="22" s="1"/>
  <c r="C93" i="22"/>
  <c r="D93" i="22" s="1"/>
  <c r="M31" i="21"/>
  <c r="N31" i="21" s="1"/>
  <c r="C32" i="21" s="1"/>
  <c r="D32" i="21" s="1"/>
  <c r="M155" i="21"/>
  <c r="N155" i="21" s="1"/>
  <c r="M124" i="21"/>
  <c r="N124" i="21" s="1"/>
  <c r="M94" i="21"/>
  <c r="N94" i="21" s="1"/>
  <c r="M63" i="21"/>
  <c r="N63" i="21" s="1"/>
  <c r="M32" i="21"/>
  <c r="N32" i="21" s="1"/>
  <c r="M62" i="21"/>
  <c r="N62" i="21" s="1"/>
  <c r="C63" i="21" s="1"/>
  <c r="D63" i="21" s="1"/>
  <c r="M92" i="21"/>
  <c r="N92" i="21" s="1"/>
  <c r="C61" i="21"/>
  <c r="D61" i="21" s="1"/>
  <c r="C60" i="21"/>
  <c r="D60" i="21" s="1"/>
  <c r="N154" i="9"/>
  <c r="C154" i="9" s="1"/>
  <c r="D154" i="9" s="1"/>
  <c r="N92" i="9"/>
  <c r="C92" i="9" s="1"/>
  <c r="D92" i="9" s="1"/>
  <c r="L154" i="1"/>
  <c r="M154" i="1" s="1"/>
  <c r="C154" i="1" s="1"/>
  <c r="D154" i="1" s="1"/>
  <c r="L62" i="1"/>
  <c r="M62" i="1" s="1"/>
  <c r="C63" i="1" s="1"/>
  <c r="D63" i="1" s="1"/>
  <c r="L61" i="1"/>
  <c r="M61" i="1" s="1"/>
  <c r="L63" i="1"/>
  <c r="M63" i="1" s="1"/>
  <c r="L122" i="1"/>
  <c r="M122" i="1" s="1"/>
  <c r="L123" i="1"/>
  <c r="M123" i="1" s="1"/>
  <c r="C30" i="3"/>
  <c r="D30" i="3" s="1"/>
  <c r="N123" i="3"/>
  <c r="N31" i="3"/>
  <c r="M27" i="1"/>
  <c r="C27" i="1" s="1"/>
  <c r="D27" i="1" s="1"/>
  <c r="H32" i="9"/>
  <c r="L32" i="9" s="1"/>
  <c r="L31" i="9"/>
  <c r="L30" i="9"/>
  <c r="C125" i="9"/>
  <c r="D125" i="9" s="1"/>
  <c r="C124" i="9"/>
  <c r="D124" i="9" s="1"/>
  <c r="H94" i="9"/>
  <c r="L94" i="9" s="1"/>
  <c r="H156" i="9"/>
  <c r="L156" i="9" s="1"/>
  <c r="L155" i="9"/>
  <c r="C63" i="9"/>
  <c r="D63" i="9" s="1"/>
  <c r="C62" i="9"/>
  <c r="D62" i="9" s="1"/>
  <c r="H63" i="8"/>
  <c r="L63" i="8" s="1"/>
  <c r="H32" i="8"/>
  <c r="L32" i="8" s="1"/>
  <c r="L31" i="8"/>
  <c r="H125" i="8"/>
  <c r="L125" i="8" s="1"/>
  <c r="C29" i="8"/>
  <c r="D29" i="8" s="1"/>
  <c r="C28" i="8"/>
  <c r="D28" i="8" s="1"/>
  <c r="H94" i="8"/>
  <c r="L94" i="8" s="1"/>
  <c r="L93" i="8"/>
  <c r="L155" i="8"/>
  <c r="C93" i="3"/>
  <c r="D93" i="3" s="1"/>
  <c r="H32" i="4"/>
  <c r="L32" i="4" s="1"/>
  <c r="L31" i="4"/>
  <c r="H63" i="4"/>
  <c r="L63" i="4" s="1"/>
  <c r="L30" i="4"/>
  <c r="C125" i="4"/>
  <c r="D125" i="4" s="1"/>
  <c r="C124" i="4"/>
  <c r="D124" i="4" s="1"/>
  <c r="H125" i="3"/>
  <c r="L125" i="3" s="1"/>
  <c r="L124" i="3"/>
  <c r="K62" i="2"/>
  <c r="H63" i="2"/>
  <c r="K63" i="2" s="1"/>
  <c r="H32" i="2"/>
  <c r="K32" i="2" s="1"/>
  <c r="K31" i="2"/>
  <c r="C29" i="2"/>
  <c r="D29" i="2" s="1"/>
  <c r="C122" i="2"/>
  <c r="D122" i="2" s="1"/>
  <c r="C121" i="2"/>
  <c r="D121" i="2" s="1"/>
  <c r="H125" i="2"/>
  <c r="K125" i="2" s="1"/>
  <c r="C93" i="2"/>
  <c r="D93" i="2" s="1"/>
  <c r="H156" i="2"/>
  <c r="K156" i="2" s="1"/>
  <c r="K155" i="2"/>
  <c r="H156" i="1"/>
  <c r="K156" i="1" s="1"/>
  <c r="K155" i="1"/>
  <c r="H125" i="1"/>
  <c r="K125" i="1" s="1"/>
  <c r="H94" i="1"/>
  <c r="K94" i="1" s="1"/>
  <c r="K93" i="1"/>
  <c r="K92" i="1"/>
  <c r="C91" i="1"/>
  <c r="D91" i="1" s="1"/>
  <c r="C90" i="1"/>
  <c r="D90" i="1" s="1"/>
  <c r="H30" i="1"/>
  <c r="K28" i="1"/>
  <c r="M94" i="32" a="1"/>
  <c r="M93" i="31" a="1"/>
  <c r="M93" i="21" a="1"/>
  <c r="M94" i="27" a="1"/>
  <c r="M30" i="31" a="1"/>
  <c r="M30" i="9" a="1"/>
  <c r="M61" i="33" a="1"/>
  <c r="M156" i="9" a="1"/>
  <c r="L94" i="1" a="1"/>
  <c r="M63" i="31" a="1"/>
  <c r="M61" i="27" a="1"/>
  <c r="M62" i="30" a="1"/>
  <c r="M62" i="27" a="1"/>
  <c r="M124" i="3" a="1"/>
  <c r="M62" i="28" a="1"/>
  <c r="M32" i="27" a="1"/>
  <c r="M31" i="4" a="1"/>
  <c r="M61" i="28" a="1"/>
  <c r="M30" i="27" a="1"/>
  <c r="M156" i="22" a="1"/>
  <c r="M92" i="26" a="1"/>
  <c r="M63" i="27" a="1"/>
  <c r="M32" i="28" a="1"/>
  <c r="M62" i="23" a="1"/>
  <c r="M155" i="3" a="1"/>
  <c r="M123" i="22" a="1"/>
  <c r="M32" i="9" a="1"/>
  <c r="L63" i="2" a="1"/>
  <c r="M63" i="32" a="1"/>
  <c r="M30" i="28" a="1"/>
  <c r="M32" i="34" a="1"/>
  <c r="M31" i="25" a="1"/>
  <c r="M156" i="26" a="1"/>
  <c r="M93" i="8" a="1"/>
  <c r="L28" i="1" a="1"/>
  <c r="M93" i="30" a="1"/>
  <c r="M31" i="24" a="1"/>
  <c r="M61" i="26" a="1"/>
  <c r="M32" i="4" a="1"/>
  <c r="M62" i="29" a="1"/>
  <c r="M94" i="24" a="1"/>
  <c r="M31" i="31" a="1"/>
  <c r="M31" i="33" a="1"/>
  <c r="M30" i="4" a="1"/>
  <c r="M155" i="9" a="1"/>
  <c r="M94" i="8" a="1"/>
  <c r="M124" i="27" a="1"/>
  <c r="M61" i="30" a="1"/>
  <c r="M94" i="26" a="1"/>
  <c r="M31" i="28" a="1"/>
  <c r="M124" i="22" a="1"/>
  <c r="M92" i="24" a="1"/>
  <c r="M125" i="3" a="1"/>
  <c r="L93" i="1" a="1"/>
  <c r="M32" i="33" a="1"/>
  <c r="L155" i="1" a="1"/>
  <c r="M61" i="31" a="1"/>
  <c r="M125" i="27" a="1"/>
  <c r="M31" i="32" a="1"/>
  <c r="M155" i="8" a="1"/>
  <c r="L125" i="2" a="1"/>
  <c r="M31" i="9" a="1"/>
  <c r="L125" i="1" a="1"/>
  <c r="L62" i="2" a="1"/>
  <c r="M31" i="8" a="1"/>
  <c r="M94" i="29" a="1"/>
  <c r="M63" i="22" a="1"/>
  <c r="M62" i="24" a="1"/>
  <c r="M30" i="34" a="1"/>
  <c r="L156" i="2" a="1"/>
  <c r="L155" i="2" a="1"/>
  <c r="M94" i="23" a="1"/>
  <c r="M63" i="29" a="1"/>
  <c r="M93" i="34" a="1"/>
  <c r="M63" i="33" a="1"/>
  <c r="M61" i="32" a="1"/>
  <c r="M63" i="8" a="1"/>
  <c r="M93" i="28" a="1"/>
  <c r="L31" i="2" a="1"/>
  <c r="M61" i="25" a="1"/>
  <c r="M63" i="28" a="1"/>
  <c r="M125" i="8" a="1"/>
  <c r="M61" i="23" a="1"/>
  <c r="M125" i="22" a="1"/>
  <c r="M63" i="4" a="1"/>
  <c r="L92" i="1" a="1"/>
  <c r="M31" i="34" a="1"/>
  <c r="M94" i="9" a="1"/>
  <c r="L156" i="1" a="1"/>
  <c r="M63" i="26" a="1"/>
  <c r="M63" i="25" a="1"/>
  <c r="M63" i="24" a="1"/>
  <c r="L32" i="2" a="1"/>
  <c r="M32" i="31" a="1"/>
  <c r="M63" i="23" a="1"/>
  <c r="M32" i="8" a="1"/>
  <c r="M62" i="33" a="1"/>
  <c r="M63" i="30" a="1"/>
  <c r="M31" i="32" l="1"/>
  <c r="N31" i="32" s="1"/>
  <c r="C32" i="32" s="1"/>
  <c r="D32" i="32" s="1"/>
  <c r="L62" i="32"/>
  <c r="L62" i="31"/>
  <c r="C124" i="30"/>
  <c r="D124" i="30" s="1"/>
  <c r="L62" i="25"/>
  <c r="M31" i="24"/>
  <c r="N31" i="24" s="1"/>
  <c r="C32" i="24" s="1"/>
  <c r="D32" i="24" s="1"/>
  <c r="L93" i="24"/>
  <c r="M93" i="21"/>
  <c r="N93" i="21" s="1"/>
  <c r="C94" i="21" s="1"/>
  <c r="D94" i="21" s="1"/>
  <c r="M94" i="8"/>
  <c r="N94" i="8" s="1"/>
  <c r="M32" i="8"/>
  <c r="N32" i="8" s="1"/>
  <c r="M93" i="8"/>
  <c r="N93" i="8" s="1"/>
  <c r="C94" i="8" s="1"/>
  <c r="D94" i="8" s="1"/>
  <c r="M125" i="8"/>
  <c r="N125" i="8" s="1"/>
  <c r="M31" i="8"/>
  <c r="N31" i="8" s="1"/>
  <c r="C32" i="8" s="1"/>
  <c r="D32" i="8" s="1"/>
  <c r="M63" i="8"/>
  <c r="N63" i="8" s="1"/>
  <c r="M155" i="8"/>
  <c r="N155" i="8" s="1"/>
  <c r="M156" i="9"/>
  <c r="N156" i="9" s="1"/>
  <c r="M155" i="9"/>
  <c r="N155" i="9" s="1"/>
  <c r="C156" i="9" s="1"/>
  <c r="D156" i="9" s="1"/>
  <c r="M31" i="9"/>
  <c r="M30" i="9"/>
  <c r="N30" i="9" s="1"/>
  <c r="M94" i="9"/>
  <c r="N94" i="9" s="1"/>
  <c r="M32" i="9"/>
  <c r="L93" i="9"/>
  <c r="M31" i="4"/>
  <c r="N31" i="4" s="1"/>
  <c r="C32" i="4" s="1"/>
  <c r="D32" i="4" s="1"/>
  <c r="M30" i="4"/>
  <c r="M32" i="4"/>
  <c r="M63" i="4"/>
  <c r="N63" i="4" s="1"/>
  <c r="C93" i="4"/>
  <c r="D93" i="4" s="1"/>
  <c r="M155" i="3"/>
  <c r="N155" i="3" s="1"/>
  <c r="C156" i="3" s="1"/>
  <c r="D156" i="3" s="1"/>
  <c r="M124" i="3"/>
  <c r="M125" i="3"/>
  <c r="L155" i="2"/>
  <c r="L156" i="2"/>
  <c r="M156" i="2" s="1"/>
  <c r="L32" i="2"/>
  <c r="M32" i="2" s="1"/>
  <c r="L63" i="2"/>
  <c r="M63" i="2" s="1"/>
  <c r="L62" i="2"/>
  <c r="M62" i="2" s="1"/>
  <c r="C63" i="2" s="1"/>
  <c r="D63" i="2" s="1"/>
  <c r="L31" i="2"/>
  <c r="M31" i="2" s="1"/>
  <c r="C32" i="2" s="1"/>
  <c r="D32" i="2" s="1"/>
  <c r="L125" i="2"/>
  <c r="M125" i="2" s="1"/>
  <c r="M30" i="34"/>
  <c r="N30" i="34" s="1"/>
  <c r="M31" i="34"/>
  <c r="N31" i="34" s="1"/>
  <c r="C32" i="34" s="1"/>
  <c r="D32" i="34" s="1"/>
  <c r="M93" i="34"/>
  <c r="N93" i="34" s="1"/>
  <c r="M32" i="34"/>
  <c r="N32" i="34" s="1"/>
  <c r="C62" i="34"/>
  <c r="D62" i="34" s="1"/>
  <c r="C61" i="34"/>
  <c r="D61" i="34" s="1"/>
  <c r="M62" i="33"/>
  <c r="N62" i="33" s="1"/>
  <c r="C63" i="33" s="1"/>
  <c r="D63" i="33" s="1"/>
  <c r="M31" i="33"/>
  <c r="N31" i="33" s="1"/>
  <c r="C32" i="33" s="1"/>
  <c r="D32" i="33" s="1"/>
  <c r="M61" i="33"/>
  <c r="N61" i="33" s="1"/>
  <c r="M63" i="33"/>
  <c r="N63" i="33" s="1"/>
  <c r="M32" i="33"/>
  <c r="N32" i="33" s="1"/>
  <c r="C94" i="33"/>
  <c r="D94" i="33" s="1"/>
  <c r="C93" i="33"/>
  <c r="D93" i="33" s="1"/>
  <c r="C124" i="32"/>
  <c r="D124" i="32" s="1"/>
  <c r="M63" i="32"/>
  <c r="N63" i="32" s="1"/>
  <c r="M94" i="32"/>
  <c r="N94" i="32" s="1"/>
  <c r="M61" i="32"/>
  <c r="N61" i="32" s="1"/>
  <c r="L93" i="32"/>
  <c r="C155" i="32"/>
  <c r="D155" i="32" s="1"/>
  <c r="C30" i="32"/>
  <c r="D30" i="32" s="1"/>
  <c r="M93" i="31"/>
  <c r="N93" i="31" s="1"/>
  <c r="M31" i="31"/>
  <c r="N31" i="31" s="1"/>
  <c r="C32" i="31" s="1"/>
  <c r="D32" i="31" s="1"/>
  <c r="M32" i="31"/>
  <c r="N32" i="31" s="1"/>
  <c r="M61" i="31"/>
  <c r="N61" i="31" s="1"/>
  <c r="M63" i="31"/>
  <c r="N63" i="31" s="1"/>
  <c r="M30" i="31"/>
  <c r="N30" i="31" s="1"/>
  <c r="M61" i="30"/>
  <c r="N61" i="30" s="1"/>
  <c r="M62" i="30"/>
  <c r="N62" i="30" s="1"/>
  <c r="C63" i="30" s="1"/>
  <c r="D63" i="30" s="1"/>
  <c r="M63" i="30"/>
  <c r="N63" i="30" s="1"/>
  <c r="M93" i="30"/>
  <c r="N93" i="30" s="1"/>
  <c r="C124" i="23"/>
  <c r="D124" i="23" s="1"/>
  <c r="C124" i="29"/>
  <c r="D124" i="29" s="1"/>
  <c r="M62" i="29"/>
  <c r="N62" i="29" s="1"/>
  <c r="C63" i="29" s="1"/>
  <c r="D63" i="29" s="1"/>
  <c r="M63" i="29"/>
  <c r="N63" i="29" s="1"/>
  <c r="M94" i="29"/>
  <c r="N94" i="29" s="1"/>
  <c r="L93" i="29"/>
  <c r="C156" i="29"/>
  <c r="D156" i="29" s="1"/>
  <c r="C155" i="29"/>
  <c r="D155" i="29" s="1"/>
  <c r="M30" i="28"/>
  <c r="N30" i="28" s="1"/>
  <c r="M31" i="28"/>
  <c r="N31" i="28" s="1"/>
  <c r="C32" i="28" s="1"/>
  <c r="D32" i="28" s="1"/>
  <c r="M32" i="28"/>
  <c r="N32" i="28" s="1"/>
  <c r="M93" i="28"/>
  <c r="N93" i="28" s="1"/>
  <c r="M61" i="28"/>
  <c r="N61" i="28" s="1"/>
  <c r="M62" i="28"/>
  <c r="N62" i="28" s="1"/>
  <c r="C63" i="28" s="1"/>
  <c r="D63" i="28" s="1"/>
  <c r="M63" i="28"/>
  <c r="N63" i="28" s="1"/>
  <c r="M124" i="27"/>
  <c r="N124" i="27" s="1"/>
  <c r="C125" i="27" s="1"/>
  <c r="D125" i="27" s="1"/>
  <c r="M125" i="27"/>
  <c r="N125" i="27" s="1"/>
  <c r="M30" i="27"/>
  <c r="N30" i="27" s="1"/>
  <c r="M32" i="27"/>
  <c r="N32" i="27" s="1"/>
  <c r="M61" i="27"/>
  <c r="N61" i="27" s="1"/>
  <c r="C61" i="27" s="1"/>
  <c r="D61" i="27" s="1"/>
  <c r="M62" i="27"/>
  <c r="N62" i="27" s="1"/>
  <c r="C63" i="27" s="1"/>
  <c r="D63" i="27" s="1"/>
  <c r="M63" i="27"/>
  <c r="N63" i="27" s="1"/>
  <c r="M94" i="27"/>
  <c r="N94" i="27" s="1"/>
  <c r="C92" i="27"/>
  <c r="D92" i="27" s="1"/>
  <c r="C91" i="27"/>
  <c r="D91" i="27" s="1"/>
  <c r="L31" i="27"/>
  <c r="L93" i="27"/>
  <c r="C123" i="27"/>
  <c r="D123" i="27" s="1"/>
  <c r="C122" i="27"/>
  <c r="D122" i="27" s="1"/>
  <c r="C60" i="27"/>
  <c r="D60" i="27" s="1"/>
  <c r="M92" i="26"/>
  <c r="N92" i="26" s="1"/>
  <c r="M94" i="26"/>
  <c r="N94" i="26" s="1"/>
  <c r="M61" i="26"/>
  <c r="N61" i="26" s="1"/>
  <c r="C61" i="26" s="1"/>
  <c r="D61" i="26" s="1"/>
  <c r="M63" i="26"/>
  <c r="N63" i="26" s="1"/>
  <c r="M156" i="26"/>
  <c r="N156" i="26" s="1"/>
  <c r="C60" i="26"/>
  <c r="D60" i="26" s="1"/>
  <c r="C154" i="26"/>
  <c r="D154" i="26" s="1"/>
  <c r="L93" i="26"/>
  <c r="L62" i="26"/>
  <c r="L155" i="26"/>
  <c r="M61" i="25"/>
  <c r="N61" i="25" s="1"/>
  <c r="M31" i="25"/>
  <c r="N31" i="25" s="1"/>
  <c r="C32" i="25" s="1"/>
  <c r="D32" i="25" s="1"/>
  <c r="M63" i="25"/>
  <c r="N63" i="25" s="1"/>
  <c r="C30" i="25"/>
  <c r="D30" i="25" s="1"/>
  <c r="C124" i="25"/>
  <c r="D124" i="25" s="1"/>
  <c r="M62" i="24"/>
  <c r="N62" i="24" s="1"/>
  <c r="C63" i="24" s="1"/>
  <c r="D63" i="24" s="1"/>
  <c r="M63" i="24"/>
  <c r="N63" i="24" s="1"/>
  <c r="M92" i="24"/>
  <c r="N92" i="24" s="1"/>
  <c r="M94" i="24"/>
  <c r="N94" i="24" s="1"/>
  <c r="C30" i="24"/>
  <c r="D30" i="24" s="1"/>
  <c r="C124" i="24"/>
  <c r="D124" i="24" s="1"/>
  <c r="C61" i="24"/>
  <c r="D61" i="24" s="1"/>
  <c r="C155" i="23"/>
  <c r="D155" i="23" s="1"/>
  <c r="M61" i="23"/>
  <c r="N61" i="23" s="1"/>
  <c r="M62" i="23"/>
  <c r="N62" i="23" s="1"/>
  <c r="C63" i="23" s="1"/>
  <c r="D63" i="23" s="1"/>
  <c r="M63" i="23"/>
  <c r="N63" i="23" s="1"/>
  <c r="M94" i="23"/>
  <c r="N94" i="23" s="1"/>
  <c r="C92" i="23"/>
  <c r="D92" i="23" s="1"/>
  <c r="L93" i="23"/>
  <c r="C60" i="23"/>
  <c r="D60" i="23" s="1"/>
  <c r="C31" i="23"/>
  <c r="D31" i="23" s="1"/>
  <c r="C30" i="23"/>
  <c r="D30" i="23" s="1"/>
  <c r="M63" i="22"/>
  <c r="N63" i="22" s="1"/>
  <c r="M156" i="22"/>
  <c r="N156" i="22" s="1"/>
  <c r="M123" i="22"/>
  <c r="N123" i="22" s="1"/>
  <c r="M124" i="22"/>
  <c r="N124" i="22" s="1"/>
  <c r="C125" i="22" s="1"/>
  <c r="D125" i="22" s="1"/>
  <c r="M125" i="22"/>
  <c r="N125" i="22" s="1"/>
  <c r="L62" i="22"/>
  <c r="L155" i="22"/>
  <c r="C31" i="22"/>
  <c r="D31" i="22" s="1"/>
  <c r="C30" i="22"/>
  <c r="D30" i="22" s="1"/>
  <c r="C125" i="21"/>
  <c r="D125" i="21" s="1"/>
  <c r="C124" i="21"/>
  <c r="D124" i="21" s="1"/>
  <c r="C62" i="21"/>
  <c r="D62" i="21" s="1"/>
  <c r="C31" i="21"/>
  <c r="D31" i="21" s="1"/>
  <c r="C156" i="21"/>
  <c r="D156" i="21" s="1"/>
  <c r="C155" i="21"/>
  <c r="D155" i="21" s="1"/>
  <c r="C92" i="21"/>
  <c r="D92" i="21" s="1"/>
  <c r="L155" i="1"/>
  <c r="M155" i="1" s="1"/>
  <c r="C156" i="1" s="1"/>
  <c r="D156" i="1" s="1"/>
  <c r="L92" i="1"/>
  <c r="M92" i="1" s="1"/>
  <c r="L93" i="1"/>
  <c r="M93" i="1" s="1"/>
  <c r="C94" i="1" s="1"/>
  <c r="D94" i="1" s="1"/>
  <c r="L94" i="1"/>
  <c r="M94" i="1" s="1"/>
  <c r="L125" i="1"/>
  <c r="M125" i="1" s="1"/>
  <c r="L156" i="1"/>
  <c r="M156" i="1" s="1"/>
  <c r="L28" i="1"/>
  <c r="C32" i="3"/>
  <c r="D32" i="3" s="1"/>
  <c r="C31" i="3"/>
  <c r="D31" i="3" s="1"/>
  <c r="N32" i="4"/>
  <c r="N124" i="3"/>
  <c r="C125" i="3" s="1"/>
  <c r="D125" i="3" s="1"/>
  <c r="N31" i="9"/>
  <c r="C32" i="9" s="1"/>
  <c r="D32" i="9" s="1"/>
  <c r="N32" i="9"/>
  <c r="L124" i="8"/>
  <c r="L62" i="8"/>
  <c r="C61" i="8"/>
  <c r="D61" i="8" s="1"/>
  <c r="C60" i="8"/>
  <c r="D60" i="8" s="1"/>
  <c r="C30" i="8"/>
  <c r="D30" i="8" s="1"/>
  <c r="C155" i="4"/>
  <c r="D155" i="4" s="1"/>
  <c r="N30" i="4"/>
  <c r="L62" i="4"/>
  <c r="C61" i="4"/>
  <c r="D61" i="4" s="1"/>
  <c r="C60" i="4"/>
  <c r="D60" i="4" s="1"/>
  <c r="N125" i="3"/>
  <c r="C154" i="3"/>
  <c r="D154" i="3" s="1"/>
  <c r="C123" i="3"/>
  <c r="D123" i="3" s="1"/>
  <c r="C122" i="3"/>
  <c r="D122" i="3" s="1"/>
  <c r="M155" i="2"/>
  <c r="C156" i="2" s="1"/>
  <c r="D156" i="2" s="1"/>
  <c r="K124" i="2"/>
  <c r="C61" i="2"/>
  <c r="D61" i="2" s="1"/>
  <c r="C60" i="2"/>
  <c r="D60" i="2" s="1"/>
  <c r="K124" i="1"/>
  <c r="C123" i="1"/>
  <c r="D123" i="1" s="1"/>
  <c r="C122" i="1"/>
  <c r="D122" i="1" s="1"/>
  <c r="C62" i="1"/>
  <c r="D62" i="1" s="1"/>
  <c r="C61" i="1"/>
  <c r="D61" i="1" s="1"/>
  <c r="H31" i="1"/>
  <c r="K30" i="1" s="1"/>
  <c r="K29" i="1"/>
  <c r="M155" i="26" a="1"/>
  <c r="M62" i="25" a="1"/>
  <c r="M93" i="32" a="1"/>
  <c r="L124" i="1" a="1"/>
  <c r="M93" i="26" a="1"/>
  <c r="M62" i="31" a="1"/>
  <c r="M31" i="27" a="1"/>
  <c r="M93" i="24" a="1"/>
  <c r="M93" i="23" a="1"/>
  <c r="M62" i="22" a="1"/>
  <c r="L29" i="1" a="1"/>
  <c r="M155" i="22" a="1"/>
  <c r="M62" i="8" a="1"/>
  <c r="L124" i="2" a="1"/>
  <c r="M62" i="32" a="1"/>
  <c r="L30" i="1" a="1"/>
  <c r="M93" i="29" a="1"/>
  <c r="M93" i="27" a="1"/>
  <c r="M62" i="26" a="1"/>
  <c r="M62" i="4" a="1"/>
  <c r="M124" i="8" a="1"/>
  <c r="M93" i="9" a="1"/>
  <c r="C155" i="3" l="1"/>
  <c r="D155" i="3" s="1"/>
  <c r="C31" i="32"/>
  <c r="D31" i="32" s="1"/>
  <c r="C31" i="24"/>
  <c r="D31" i="24" s="1"/>
  <c r="C93" i="21"/>
  <c r="D93" i="21" s="1"/>
  <c r="M62" i="32"/>
  <c r="N62" i="32" s="1"/>
  <c r="C63" i="32" s="1"/>
  <c r="D63" i="32" s="1"/>
  <c r="M62" i="31"/>
  <c r="N62" i="31" s="1"/>
  <c r="C63" i="31" s="1"/>
  <c r="D63" i="31" s="1"/>
  <c r="M62" i="25"/>
  <c r="N62" i="25" s="1"/>
  <c r="C63" i="25" s="1"/>
  <c r="D63" i="25" s="1"/>
  <c r="M93" i="24"/>
  <c r="N93" i="24" s="1"/>
  <c r="C94" i="24" s="1"/>
  <c r="D94" i="24" s="1"/>
  <c r="M62" i="8"/>
  <c r="N62" i="8" s="1"/>
  <c r="M124" i="8"/>
  <c r="N124" i="8" s="1"/>
  <c r="M93" i="9"/>
  <c r="N93" i="9" s="1"/>
  <c r="C94" i="9" s="1"/>
  <c r="D94" i="9" s="1"/>
  <c r="M62" i="4"/>
  <c r="N62" i="4" s="1"/>
  <c r="L124" i="2"/>
  <c r="M124" i="2" s="1"/>
  <c r="C31" i="33"/>
  <c r="D31" i="33" s="1"/>
  <c r="C62" i="29"/>
  <c r="D62" i="29" s="1"/>
  <c r="C94" i="34"/>
  <c r="D94" i="34" s="1"/>
  <c r="C93" i="34"/>
  <c r="D93" i="34" s="1"/>
  <c r="C31" i="34"/>
  <c r="D31" i="34" s="1"/>
  <c r="C30" i="34"/>
  <c r="D30" i="34" s="1"/>
  <c r="C62" i="33"/>
  <c r="D62" i="33" s="1"/>
  <c r="C61" i="33"/>
  <c r="D61" i="33" s="1"/>
  <c r="M93" i="32"/>
  <c r="N93" i="32" s="1"/>
  <c r="C61" i="32"/>
  <c r="D61" i="32" s="1"/>
  <c r="C31" i="31"/>
  <c r="D31" i="31" s="1"/>
  <c r="C30" i="31"/>
  <c r="D30" i="31" s="1"/>
  <c r="C61" i="31"/>
  <c r="D61" i="31" s="1"/>
  <c r="C94" i="31"/>
  <c r="D94" i="31" s="1"/>
  <c r="C93" i="31"/>
  <c r="D93" i="31" s="1"/>
  <c r="C62" i="30"/>
  <c r="D62" i="30" s="1"/>
  <c r="C61" i="30"/>
  <c r="D61" i="30" s="1"/>
  <c r="C94" i="30"/>
  <c r="D94" i="30" s="1"/>
  <c r="C93" i="30"/>
  <c r="D93" i="30" s="1"/>
  <c r="M93" i="29"/>
  <c r="N93" i="29" s="1"/>
  <c r="C62" i="28"/>
  <c r="D62" i="28" s="1"/>
  <c r="C61" i="28"/>
  <c r="D61" i="28" s="1"/>
  <c r="C94" i="28"/>
  <c r="D94" i="28" s="1"/>
  <c r="C93" i="28"/>
  <c r="D93" i="28" s="1"/>
  <c r="C31" i="28"/>
  <c r="D31" i="28" s="1"/>
  <c r="C30" i="28"/>
  <c r="D30" i="28" s="1"/>
  <c r="M93" i="27"/>
  <c r="N93" i="27" s="1"/>
  <c r="M31" i="27"/>
  <c r="N31" i="27" s="1"/>
  <c r="C32" i="27" s="1"/>
  <c r="D32" i="27" s="1"/>
  <c r="C124" i="27"/>
  <c r="D124" i="27" s="1"/>
  <c r="C62" i="27"/>
  <c r="D62" i="27" s="1"/>
  <c r="C30" i="27"/>
  <c r="D30" i="27" s="1"/>
  <c r="M155" i="26"/>
  <c r="N155" i="26" s="1"/>
  <c r="M62" i="26"/>
  <c r="N62" i="26" s="1"/>
  <c r="C63" i="26" s="1"/>
  <c r="D63" i="26" s="1"/>
  <c r="M93" i="26"/>
  <c r="N93" i="26" s="1"/>
  <c r="C94" i="26" s="1"/>
  <c r="D94" i="26" s="1"/>
  <c r="C92" i="26"/>
  <c r="D92" i="26" s="1"/>
  <c r="C31" i="25"/>
  <c r="D31" i="25" s="1"/>
  <c r="C61" i="25"/>
  <c r="D61" i="25" s="1"/>
  <c r="C62" i="24"/>
  <c r="D62" i="24" s="1"/>
  <c r="C92" i="24"/>
  <c r="D92" i="24" s="1"/>
  <c r="C62" i="23"/>
  <c r="D62" i="23" s="1"/>
  <c r="M93" i="23"/>
  <c r="N93" i="23" s="1"/>
  <c r="C61" i="23"/>
  <c r="D61" i="23" s="1"/>
  <c r="M155" i="22"/>
  <c r="N155" i="22" s="1"/>
  <c r="M62" i="22"/>
  <c r="N62" i="22" s="1"/>
  <c r="C124" i="22"/>
  <c r="D124" i="22" s="1"/>
  <c r="C123" i="22"/>
  <c r="D123" i="22" s="1"/>
  <c r="L30" i="1"/>
  <c r="L124" i="1"/>
  <c r="M124" i="1" s="1"/>
  <c r="L29" i="1"/>
  <c r="M28" i="1"/>
  <c r="C28" i="1" s="1"/>
  <c r="D28" i="1" s="1"/>
  <c r="C155" i="9"/>
  <c r="D155" i="9" s="1"/>
  <c r="C31" i="9"/>
  <c r="D31" i="9" s="1"/>
  <c r="C30" i="9"/>
  <c r="D30" i="9" s="1"/>
  <c r="C31" i="8"/>
  <c r="D31" i="8" s="1"/>
  <c r="C156" i="8"/>
  <c r="D156" i="8" s="1"/>
  <c r="C155" i="8"/>
  <c r="D155" i="8" s="1"/>
  <c r="C93" i="8"/>
  <c r="D93" i="8" s="1"/>
  <c r="C31" i="2"/>
  <c r="D31" i="2" s="1"/>
  <c r="C62" i="2"/>
  <c r="D62" i="2" s="1"/>
  <c r="C124" i="3"/>
  <c r="D124" i="3" s="1"/>
  <c r="C155" i="2"/>
  <c r="D155" i="2" s="1"/>
  <c r="C31" i="4"/>
  <c r="D31" i="4" s="1"/>
  <c r="C30" i="4"/>
  <c r="D30" i="4" s="1"/>
  <c r="C155" i="1"/>
  <c r="D155" i="1" s="1"/>
  <c r="C93" i="1"/>
  <c r="D93" i="1" s="1"/>
  <c r="C92" i="1"/>
  <c r="D92" i="1" s="1"/>
  <c r="H32" i="1"/>
  <c r="K32" i="1" s="1"/>
  <c r="L32" i="1" a="1"/>
  <c r="C62" i="31" l="1"/>
  <c r="D62" i="31" s="1"/>
  <c r="C93" i="9"/>
  <c r="D93" i="9" s="1"/>
  <c r="C93" i="24"/>
  <c r="D93" i="24" s="1"/>
  <c r="C62" i="25"/>
  <c r="D62" i="25" s="1"/>
  <c r="C62" i="32"/>
  <c r="D62" i="32" s="1"/>
  <c r="C93" i="26"/>
  <c r="D93" i="26" s="1"/>
  <c r="C94" i="32"/>
  <c r="D94" i="32" s="1"/>
  <c r="C93" i="32"/>
  <c r="D93" i="32" s="1"/>
  <c r="C62" i="26"/>
  <c r="D62" i="26" s="1"/>
  <c r="C94" i="29"/>
  <c r="D94" i="29" s="1"/>
  <c r="C93" i="29"/>
  <c r="D93" i="29" s="1"/>
  <c r="C31" i="27"/>
  <c r="D31" i="27" s="1"/>
  <c r="C94" i="27"/>
  <c r="D94" i="27" s="1"/>
  <c r="C93" i="27"/>
  <c r="D93" i="27" s="1"/>
  <c r="C156" i="26"/>
  <c r="D156" i="26" s="1"/>
  <c r="C155" i="26"/>
  <c r="D155" i="26" s="1"/>
  <c r="C94" i="23"/>
  <c r="D94" i="23" s="1"/>
  <c r="C93" i="23"/>
  <c r="D93" i="23" s="1"/>
  <c r="C63" i="22"/>
  <c r="D63" i="22" s="1"/>
  <c r="C62" i="22"/>
  <c r="D62" i="22" s="1"/>
  <c r="C156" i="22"/>
  <c r="D156" i="22" s="1"/>
  <c r="C155" i="22"/>
  <c r="D155" i="22" s="1"/>
  <c r="L32" i="1"/>
  <c r="K31" i="1"/>
  <c r="M29" i="1"/>
  <c r="C29" i="1" s="1"/>
  <c r="D29" i="1" s="1"/>
  <c r="M30" i="1"/>
  <c r="C125" i="8"/>
  <c r="D125" i="8" s="1"/>
  <c r="C124" i="8"/>
  <c r="D124" i="8" s="1"/>
  <c r="C63" i="8"/>
  <c r="D63" i="8" s="1"/>
  <c r="C62" i="8"/>
  <c r="D62" i="8" s="1"/>
  <c r="C63" i="4"/>
  <c r="D63" i="4" s="1"/>
  <c r="C62" i="4"/>
  <c r="D62" i="4" s="1"/>
  <c r="C125" i="2"/>
  <c r="D125" i="2" s="1"/>
  <c r="C124" i="2"/>
  <c r="D124" i="2" s="1"/>
  <c r="C125" i="1"/>
  <c r="D125" i="1" s="1"/>
  <c r="C124" i="1"/>
  <c r="D124" i="1" s="1"/>
  <c r="L31" i="1" a="1"/>
  <c r="L31" i="1" l="1"/>
  <c r="M31" i="1" s="1"/>
  <c r="C32" i="1" s="1"/>
  <c r="D32" i="1" s="1"/>
  <c r="C30" i="1"/>
  <c r="D30" i="1" s="1"/>
  <c r="M32" i="1"/>
  <c r="C31" i="1" l="1"/>
  <c r="D31"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<sst xmlns="http://schemas.openxmlformats.org/spreadsheetml/2006/main" count="10489" uniqueCount="99">
  <si>
    <t>Scenario</t>
  </si>
  <si>
    <t>Volume</t>
  </si>
  <si>
    <t>Herhalingstijd</t>
  </si>
  <si>
    <t>Ov.Freq</t>
  </si>
  <si>
    <t>Zichtjaar</t>
  </si>
  <si>
    <t>corner</t>
  </si>
  <si>
    <t>lower</t>
  </si>
  <si>
    <t>center</t>
  </si>
  <si>
    <t>upper</t>
  </si>
  <si>
    <t>GL</t>
  </si>
  <si>
    <t>WL</t>
  </si>
  <si>
    <t>GH</t>
  </si>
  <si>
    <t>WH</t>
  </si>
  <si>
    <t>Bovengrens</t>
  </si>
  <si>
    <t>DUUR</t>
  </si>
  <si>
    <t>KANS</t>
  </si>
  <si>
    <t>KANSCORR</t>
  </si>
  <si>
    <t>KLIMAATSCENARIO</t>
  </si>
  <si>
    <t>SEIZOEN</t>
  </si>
  <si>
    <t>winter</t>
  </si>
  <si>
    <t>USE</t>
  </si>
  <si>
    <t>zomer</t>
  </si>
  <si>
    <t>VOLUME</t>
  </si>
  <si>
    <t>STOWA2019_2030_LOWER</t>
  </si>
  <si>
    <t>STOWA2024_HUIDIG</t>
  </si>
  <si>
    <t>L</t>
  </si>
  <si>
    <t>STOWA2024_2033L</t>
  </si>
  <si>
    <t>STOWA2024_2050L</t>
  </si>
  <si>
    <t>M</t>
  </si>
  <si>
    <t>STOWA2024_2050M</t>
  </si>
  <si>
    <t>STOWA2024_2050H</t>
  </si>
  <si>
    <t>H</t>
  </si>
  <si>
    <t>STOWA2024_2100L</t>
  </si>
  <si>
    <t>STOWA2024_2100M</t>
  </si>
  <si>
    <t>STOWA2024_2100H</t>
  </si>
  <si>
    <t>STOWA2024_2150M</t>
  </si>
  <si>
    <t>STOWA2024_2150H</t>
  </si>
  <si>
    <t>Dit werkboek produceert en exporteert de neerslagstatistieken van STOWA uit 2024 naar CSV.</t>
  </si>
  <si>
    <t>Het resulterende bestand kan worden geïmporteerd in de database van De Nieuwe Stochastentool (https://github.com/SiebeBosch/DeNieuweStochastentool)</t>
  </si>
  <si>
    <t xml:space="preserve">De toegevoegde waarde hiervan in een stochastenanalyse is dat ieder neerslagvolume slechts éénmaal hydrologisch hoeft te worden doorgerekend. </t>
  </si>
  <si>
    <t>Het analyseren van klimaateffecten is alleen nog een kwestie van de aangepaste herhalingstijden/kansen toekennen en het resultaat opnieuw nabewerken.</t>
  </si>
  <si>
    <t>Siebe Bosch, 2 mei 2024</t>
  </si>
  <si>
    <t>Om tot een geschikte input voor een stochastenanalyse te komen zijn de statistieken van STOWA geïnverteerd. In plaats van volume als functie van herhalingstijd produceert dit werkboek herhalingstijd als functie van volume.</t>
  </si>
  <si>
    <t>Winter (NDJF)</t>
  </si>
  <si>
    <t>Duur (min)</t>
  </si>
  <si>
    <t>Jaarrond cq zomer</t>
  </si>
  <si>
    <t>Steekproef: voor diverse combinaties van zichtjaar, scenario, duur en herhalingstijd berekenen we het overschrijdingsvolume én rekenen we weer terug naar herhalingstijd. Deze getallen moeten matchen met het resultaat van HKV's Jupyter notebooks</t>
  </si>
  <si>
    <t>Exporteren naar CSV (voor import Stochastentool)</t>
  </si>
  <si>
    <t>id</t>
  </si>
  <si>
    <t>10 min</t>
  </si>
  <si>
    <t>30 min</t>
  </si>
  <si>
    <t>60 min</t>
  </si>
  <si>
    <t>2 uur</t>
  </si>
  <si>
    <t>4 uur</t>
  </si>
  <si>
    <t>8 uur</t>
  </si>
  <si>
    <t>12 uur</t>
  </si>
  <si>
    <t>24 uur</t>
  </si>
  <si>
    <t>2 dagen</t>
  </si>
  <si>
    <t>3 dagen</t>
  </si>
  <si>
    <t>4 dagen</t>
  </si>
  <si>
    <t>8 dagen</t>
  </si>
  <si>
    <t>10 dagen</t>
  </si>
  <si>
    <t>0.5 jaar</t>
  </si>
  <si>
    <t>1 jaar</t>
  </si>
  <si>
    <t>2 jaar</t>
  </si>
  <si>
    <t>5 jaar</t>
  </si>
  <si>
    <t>10 jaar</t>
  </si>
  <si>
    <t>20 jaar</t>
  </si>
  <si>
    <t>25 jaar</t>
  </si>
  <si>
    <t>50 jaar</t>
  </si>
  <si>
    <t>100 jaar</t>
  </si>
  <si>
    <t>200 jaar</t>
  </si>
  <si>
    <t>250 jaar</t>
  </si>
  <si>
    <t>500 jaar</t>
  </si>
  <si>
    <t>1000 jaar</t>
  </si>
  <si>
    <t>HUIDIG</t>
  </si>
  <si>
    <t>2033L</t>
  </si>
  <si>
    <t>2050L</t>
  </si>
  <si>
    <t>2100L</t>
  </si>
  <si>
    <t>2150L</t>
  </si>
  <si>
    <t>2050M</t>
  </si>
  <si>
    <t>2100M</t>
  </si>
  <si>
    <t>2150M</t>
  </si>
  <si>
    <t>2050H</t>
  </si>
  <si>
    <t>2100H</t>
  </si>
  <si>
    <t>2150H</t>
  </si>
  <si>
    <t>10 mm</t>
  </si>
  <si>
    <t>20 mm</t>
  </si>
  <si>
    <t>30 mm</t>
  </si>
  <si>
    <t>40 mm</t>
  </si>
  <si>
    <t>50 mm</t>
  </si>
  <si>
    <t>60 mm</t>
  </si>
  <si>
    <t>70 mm</t>
  </si>
  <si>
    <t>80 mm</t>
  </si>
  <si>
    <t>90 mm</t>
  </si>
  <si>
    <t>100 mm</t>
  </si>
  <si>
    <t>110 mm</t>
  </si>
  <si>
    <t>120 mm</t>
  </si>
  <si>
    <t>130 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</si>
</sst>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 x14ac:knownFonts="1">
    <font>
      <sz val="11"/>
      <color theme="1"/>
      <name val="Calibri"/>
      <family val="2"/>
      <scheme val="minor"/>
    </font>
    <font>
      <b/>
      <sz val="11"/>
      <color theme="1"/>
      <name val="Calibri"/>
      <family val="2"/>
      <scheme val="minor"/>
    </font>
    <font>
      <b/>
      <sz val="11"/>
      <name val="Calibri"/>
    </font>
  </fonts>
  <fills count="3">
    <fill>
      <patternFill patternType="none"/>
    </fill>
    <fill>
      <patternFill patternType="gray125"/>
    </fill>
    <fill>
      <patternFill patternType="solid">
        <fgColor rgb="FFFFFF00"/>
        <bgColor indexed="64"/>
      </patternFill>
    </fill>
  </fills>
  <borders count="13">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s>
  <cellStyleXfs count="1">
    <xf numFmtId="0" fontId="0" fillId="0" borderId="0"/>
  </cellStyleXfs>
  <cellXfs count="21">
    <xf numFmtId="0" fontId="0" fillId="0" borderId="0" xfId="0"/>
    <xf numFmtId="0" fontId="0" fillId="2" borderId="0" xfId="0" applyFill="1"/>
    <xf numFmtId="0" fontId="0" fillId="0" borderId="1"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2" fontId="0" fillId="0" borderId="0" xfId="0" applyNumberFormat="1"/>
    <xf numFmtId="2" fontId="0" fillId="0" borderId="5" xfId="0" applyNumberFormat="1" applyBorder="1"/>
    <xf numFmtId="0" fontId="0" fillId="0" borderId="9" xfId="0" applyBorder="1"/>
    <xf numFmtId="0" fontId="0" fillId="0" borderId="10" xfId="0" applyBorder="1"/>
    <xf numFmtId="0" fontId="0" fillId="0" borderId="11" xfId="0" applyBorder="1"/>
    <xf numFmtId="0" fontId="2" fillId="0" borderId="12" xfId="0" applyFont="1" applyBorder="1" applyAlignment="1">
      <alignment horizontal="center" vertical="top"/>
    </xf>
    <xf numFmtId="0" fontId="1" fillId="0" borderId="0" xfId="0" applyFont="1"/>
    <xf numFmtId="164" fontId="0" fillId="0" borderId="0" xfId="0" applyNumberFormat="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cellXfs>
  <cellStyles count="1">
    <cellStyle name="Standaard" xfId="0" builtinId="0"/>
  </cellStyles>
  <dxfs count="0"/>
  <tableStyles count="0" defaultTableStyle="TableStyleMedium2" defaultPivotStyle="PivotStyleLight16"/>
  <colors>
    <mruColors>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586740</xdr:colOff>
          <xdr:row>12</xdr:row>
          <xdr:rowOff>99060</xdr:rowOff>
        </xdr:from>
        <xdr:to>
          <xdr:col>21</xdr:col>
          <xdr:colOff>601980</xdr:colOff>
          <xdr:row>15</xdr:row>
          <xdr:rowOff>121920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2013 - 2022 Thema">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EAAEC-E948-497E-9715-B7D7C0DB8AFD}">
  <sheetPr codeName="Blad17"/>
  <dimension ref="B2:V27"/>
  <sheetViews>
    <sheetView showGridLines="0" workbookViewId="0">
      <selection activeCell="E27" sqref="E27"/>
    </sheetView>
  </sheetViews>
  <sheetFormatPr defaultRowHeight="14.4" x14ac:dyDescent="0.3"/>
  <cols>
    <col min="1" max="1" width="6" customWidth="1"/>
    <col min="2" max="2" width="10" bestFit="1" customWidth="1"/>
    <col min="6" max="6" width="12" bestFit="1" customWidth="1"/>
    <col min="7" max="7" width="8.33203125" customWidth="1"/>
    <col min="10" max="11" width="8" bestFit="1" customWidth="1"/>
    <col min="12" max="12" width="9.44140625" bestFit="1" customWidth="1"/>
    <col min="14" max="14" width="12" bestFit="1" customWidth="1"/>
  </cols>
  <sheetData>
    <row r="2" spans="2:22" x14ac:dyDescent="0.3">
      <c r="B2" s="2" t="s">
        <v>37</v>
      </c>
      <c r="C2" s="3"/>
      <c r="D2" s="3"/>
      <c r="E2" s="3"/>
      <c r="F2" s="3"/>
      <c r="G2" s="3"/>
      <c r="H2" s="3"/>
      <c r="I2" s="3"/>
      <c r="J2" s="3"/>
      <c r="K2" s="3"/>
      <c r="L2" s="3"/>
      <c r="M2" s="3"/>
      <c r="N2" s="3"/>
      <c r="O2" s="3"/>
      <c r="P2" s="3"/>
      <c r="Q2" s="3"/>
      <c r="R2" s="3"/>
      <c r="S2" s="3"/>
      <c r="T2" s="3"/>
      <c r="U2" s="3"/>
      <c r="V2" s="4"/>
    </row>
    <row r="3" spans="2:22" x14ac:dyDescent="0.3">
      <c r="B3" s="5" t="s">
        <v>38</v>
      </c>
      <c r="V3" s="6"/>
    </row>
    <row r="4" spans="2:22" x14ac:dyDescent="0.3">
      <c r="B4" s="5" t="s">
        <v>42</v>
      </c>
      <c r="V4" s="6"/>
    </row>
    <row r="5" spans="2:22" x14ac:dyDescent="0.3">
      <c r="B5" s="5" t="s">
        <v>39</v>
      </c>
      <c r="V5" s="6"/>
    </row>
    <row r="6" spans="2:22" x14ac:dyDescent="0.3">
      <c r="B6" s="7" t="s">
        <v>40</v>
      </c>
      <c r="C6" s="8"/>
      <c r="D6" s="8"/>
      <c r="E6" s="8"/>
      <c r="F6" s="8"/>
      <c r="G6" s="8"/>
      <c r="H6" s="8"/>
      <c r="I6" s="8"/>
      <c r="J6" s="8"/>
      <c r="K6" s="8"/>
      <c r="L6" s="8"/>
      <c r="M6" s="8"/>
      <c r="N6" s="8"/>
      <c r="O6" s="8"/>
      <c r="P6" s="8"/>
      <c r="Q6" s="8"/>
      <c r="R6" s="8"/>
      <c r="S6" s="8"/>
      <c r="T6" s="8"/>
      <c r="U6" s="8"/>
      <c r="V6" s="9"/>
    </row>
    <row r="8" spans="2:22" x14ac:dyDescent="0.3">
      <c r="B8" t="s">
        <v>41</v>
      </c>
    </row>
    <row r="10" spans="2:22" x14ac:dyDescent="0.3">
      <c r="B10" t="s">
        <v>46</v>
      </c>
    </row>
    <row r="12" spans="2:22" x14ac:dyDescent="0.3">
      <c r="B12" s="18" t="s">
        <v>45</v>
      </c>
      <c r="C12" s="19"/>
      <c r="D12" s="19"/>
      <c r="E12" s="19"/>
      <c r="F12" s="19"/>
      <c r="G12" s="20"/>
      <c r="J12" s="18" t="s">
        <v>43</v>
      </c>
      <c r="K12" s="19"/>
      <c r="L12" s="19"/>
      <c r="M12" s="19"/>
      <c r="N12" s="19"/>
      <c r="O12" s="20"/>
      <c r="Q12" s="18" t="s">
        <v>47</v>
      </c>
      <c r="R12" s="19"/>
      <c r="S12" s="19"/>
      <c r="T12" s="19"/>
      <c r="U12" s="19"/>
      <c r="V12" s="20"/>
    </row>
    <row r="13" spans="2:22" x14ac:dyDescent="0.3">
      <c r="B13" s="12" t="s">
        <v>4</v>
      </c>
      <c r="C13" s="13" t="s">
        <v>0</v>
      </c>
      <c r="D13" s="13" t="s">
        <v>44</v>
      </c>
      <c r="E13" s="13" t="s">
        <v>1</v>
      </c>
      <c r="F13" s="13" t="s">
        <v>2</v>
      </c>
      <c r="G13" s="14" t="s">
        <v>1</v>
      </c>
      <c r="J13" s="12" t="s">
        <v>4</v>
      </c>
      <c r="K13" s="13" t="s">
        <v>0</v>
      </c>
      <c r="L13" s="13" t="s">
        <v>44</v>
      </c>
      <c r="M13" s="13" t="s">
        <v>1</v>
      </c>
      <c r="N13" s="13" t="s">
        <v>2</v>
      </c>
      <c r="O13" s="14" t="s">
        <v>1</v>
      </c>
    </row>
    <row r="14" spans="2:22" x14ac:dyDescent="0.3">
      <c r="B14" s="5">
        <v>2050</v>
      </c>
      <c r="C14" t="s">
        <v>31</v>
      </c>
      <c r="D14">
        <f>10</f>
        <v>10</v>
      </c>
      <c r="E14" s="10">
        <v>51</v>
      </c>
      <c r="F14" cm="1">
        <f t="array" ref="F14">STOWA2024_JAARROND_T(D14,E14,B14,C14,"")</f>
        <v>996.39606456488809</v>
      </c>
      <c r="G14" s="11" cm="1">
        <f t="array" ref="G14">STOWA2024_JAARROND_V(D14,F14,B14,C14,"")</f>
        <v>50.999262109580833</v>
      </c>
      <c r="J14" s="5">
        <v>2014</v>
      </c>
      <c r="L14">
        <f>24*60</f>
        <v>1440</v>
      </c>
      <c r="M14" s="10">
        <v>40</v>
      </c>
      <c r="N14" cm="1">
        <f t="array" ref="N14">STOWA2024_NDJF_T(L14,M14,J14,K14,"")</f>
        <v>9.054446345774382</v>
      </c>
      <c r="O14" s="11" cm="1">
        <f t="array" ref="O14">STOWA2024_NDJF_V(L14,N14,J14,K14,"")</f>
        <v>39.999439214099723</v>
      </c>
    </row>
    <row r="15" spans="2:22" x14ac:dyDescent="0.3">
      <c r="B15" s="5">
        <v>2050</v>
      </c>
      <c r="C15" t="s">
        <v>31</v>
      </c>
      <c r="D15">
        <f>30</f>
        <v>30</v>
      </c>
      <c r="E15">
        <v>91</v>
      </c>
      <c r="F15" cm="1">
        <f t="array" ref="F15">STOWA2024_JAARROND_T(D15,E15,B15,C15,"")</f>
        <v>1000.6413339667972</v>
      </c>
      <c r="G15" s="11" cm="1">
        <f t="array" ref="G15">STOWA2024_JAARROND_V(D15,F15,B15,C15,"")</f>
        <v>90.999253522214971</v>
      </c>
      <c r="J15" s="5">
        <v>2014</v>
      </c>
      <c r="L15">
        <f>9*24*60</f>
        <v>12960</v>
      </c>
      <c r="M15">
        <v>120</v>
      </c>
      <c r="N15" cm="1">
        <f t="array" ref="N15">STOWA2024_NDJF_T(L15,M15,J15,K15,"")</f>
        <v>31.513859319347564</v>
      </c>
      <c r="O15" s="11" cm="1">
        <f t="array" ref="O15">STOWA2024_NDJF_V(L15,N15,J15,K15,"")</f>
        <v>119.99922517367013</v>
      </c>
    </row>
    <row r="16" spans="2:22" x14ac:dyDescent="0.3">
      <c r="B16" s="5">
        <v>2050</v>
      </c>
      <c r="C16" t="s">
        <v>31</v>
      </c>
      <c r="D16">
        <f>60</f>
        <v>60</v>
      </c>
      <c r="E16">
        <v>118.6</v>
      </c>
      <c r="F16" cm="1">
        <f t="array" ref="F16">STOWA2024_JAARROND_T(D16,E16,B16,C16,"")</f>
        <v>1001.3647985338449</v>
      </c>
      <c r="G16" s="11" cm="1">
        <f t="array" ref="G16">STOWA2024_JAARROND_V(D16,F16,B16,C16,"")</f>
        <v>118.59937808285328</v>
      </c>
      <c r="J16" s="5">
        <v>2033</v>
      </c>
      <c r="K16" t="s">
        <v>25</v>
      </c>
      <c r="L16">
        <f>24*60</f>
        <v>1440</v>
      </c>
      <c r="M16">
        <v>40</v>
      </c>
      <c r="N16" cm="1">
        <f t="array" ref="N16">STOWA2024_NDJF_T(L16,M16,J16,K16,"")</f>
        <v>8.3909636784080135</v>
      </c>
      <c r="O16" s="11" cm="1">
        <f t="array" ref="O16">STOWA2024_NDJF_V(L16,N16,J16,K16,"")</f>
        <v>39.999390621875754</v>
      </c>
    </row>
    <row r="17" spans="2:15" x14ac:dyDescent="0.3">
      <c r="B17" s="5">
        <v>2050</v>
      </c>
      <c r="C17" t="s">
        <v>31</v>
      </c>
      <c r="D17">
        <f>2*60</f>
        <v>120</v>
      </c>
      <c r="E17">
        <v>136.80000000000001</v>
      </c>
      <c r="F17" cm="1">
        <f t="array" ref="F17">STOWA2024_JAARROND_T(D17,E17,B17,C17,"")</f>
        <v>1000.8326041315731</v>
      </c>
      <c r="G17" s="11" cm="1">
        <f t="array" ref="G17">STOWA2024_JAARROND_V(D17,F17,B17,C17,"")</f>
        <v>136.79934554885602</v>
      </c>
      <c r="J17" s="5">
        <v>2033</v>
      </c>
      <c r="K17" t="s">
        <v>25</v>
      </c>
      <c r="L17">
        <f>9*24*60</f>
        <v>12960</v>
      </c>
      <c r="M17">
        <v>40</v>
      </c>
      <c r="N17" cm="1">
        <f t="array" ref="N17">STOWA2024_NDJF_T(L17,M17,J17,K17,"")</f>
        <v>0.17539836301777093</v>
      </c>
      <c r="O17" s="11" cm="1">
        <f t="array" ref="O17">STOWA2024_NDJF_V(L17,N17,J17,K17,"")</f>
        <v>40.000169760001178</v>
      </c>
    </row>
    <row r="18" spans="2:15" x14ac:dyDescent="0.3">
      <c r="B18" s="5">
        <v>2050</v>
      </c>
      <c r="C18" t="s">
        <v>31</v>
      </c>
      <c r="D18">
        <f>4*60</f>
        <v>240</v>
      </c>
      <c r="E18">
        <v>144</v>
      </c>
      <c r="F18" cm="1">
        <f t="array" ref="F18">STOWA2024_JAARROND_T(D18,E18,B18,C18,"")</f>
        <v>998.71607013428479</v>
      </c>
      <c r="G18" s="11" cm="1">
        <f t="array" ref="G18">STOWA2024_JAARROND_V(D18,F18,B18,C18,"")</f>
        <v>143.99936813214202</v>
      </c>
      <c r="J18" s="5">
        <v>2050</v>
      </c>
      <c r="K18" t="s">
        <v>31</v>
      </c>
      <c r="L18">
        <f>24*60</f>
        <v>1440</v>
      </c>
      <c r="M18">
        <v>40</v>
      </c>
      <c r="N18" cm="1">
        <f t="array" ref="N18">STOWA2024_NDJF_T(L18,M18,J18,K18,"")</f>
        <v>6.0727419969144716</v>
      </c>
      <c r="O18" s="11" cm="1">
        <f t="array" ref="O18">STOWA2024_NDJF_V(L18,N18,J18,K18,"")</f>
        <v>39.999325003569489</v>
      </c>
    </row>
    <row r="19" spans="2:15" x14ac:dyDescent="0.3">
      <c r="B19" s="5">
        <v>2050</v>
      </c>
      <c r="C19" t="s">
        <v>31</v>
      </c>
      <c r="D19">
        <f>8*60</f>
        <v>480</v>
      </c>
      <c r="E19">
        <v>148.19999999999999</v>
      </c>
      <c r="F19" cm="1">
        <f t="array" ref="F19">STOWA2024_JAARROND_T(D19,E19,B19,C19,"")</f>
        <v>1001.1184274541147</v>
      </c>
      <c r="G19" s="11" cm="1">
        <f t="array" ref="G19">STOWA2024_JAARROND_V(D19,F19,B19,C19,"")</f>
        <v>148.19934298990049</v>
      </c>
      <c r="J19" s="5">
        <v>2050</v>
      </c>
      <c r="K19" t="s">
        <v>31</v>
      </c>
      <c r="L19">
        <f>12*60</f>
        <v>720</v>
      </c>
      <c r="M19">
        <v>40</v>
      </c>
      <c r="N19" cm="1">
        <f t="array" ref="N19">STOWA2024_NDJF_T(L19,M19,J19,K19,"")</f>
        <v>26.738644763987693</v>
      </c>
      <c r="O19" s="11" cm="1">
        <f t="array" ref="O19">STOWA2024_NDJF_V(L19,N19,J19,K19,"")</f>
        <v>40.00081374462043</v>
      </c>
    </row>
    <row r="20" spans="2:15" x14ac:dyDescent="0.3">
      <c r="B20" s="5">
        <v>2050</v>
      </c>
      <c r="C20" t="s">
        <v>31</v>
      </c>
      <c r="D20">
        <f>12*60</f>
        <v>720</v>
      </c>
      <c r="E20">
        <v>149.19999999999999</v>
      </c>
      <c r="F20" cm="1">
        <f t="array" ref="F20">STOWA2024_JAARROND_T(D20,E20,B20,C20,"")</f>
        <v>1001.1556258785409</v>
      </c>
      <c r="G20" s="11" cm="1">
        <f t="array" ref="G20">STOWA2024_JAARROND_V(D20,F20,B20,C20,"")</f>
        <v>149.19934676811314</v>
      </c>
      <c r="J20" s="5">
        <v>2050</v>
      </c>
      <c r="K20" t="s">
        <v>31</v>
      </c>
      <c r="L20">
        <f>96*60</f>
        <v>5760</v>
      </c>
      <c r="M20">
        <v>160</v>
      </c>
      <c r="N20" cm="1">
        <f t="array" ref="N20">STOWA2024_NDJF_T(L20,M20,J20,K20,"")</f>
        <v>5476.1142571405653</v>
      </c>
      <c r="O20" s="11" cm="1">
        <f t="array" ref="O20">STOWA2024_NDJF_V(L20,N20,J20,K20,"")</f>
        <v>159.99913474224329</v>
      </c>
    </row>
    <row r="21" spans="2:15" x14ac:dyDescent="0.3">
      <c r="B21" s="5">
        <v>2050</v>
      </c>
      <c r="C21" t="s">
        <v>31</v>
      </c>
      <c r="D21">
        <f>24*60</f>
        <v>1440</v>
      </c>
      <c r="E21">
        <v>158.80000000000001</v>
      </c>
      <c r="F21" cm="1">
        <f t="array" ref="F21">STOWA2024_JAARROND_T(D21,E21,B21,C21,"")</f>
        <v>998.37265908884285</v>
      </c>
      <c r="G21" s="11" cm="1">
        <f t="array" ref="G21">STOWA2024_JAARROND_V(D21,F21,B21,C21,"")</f>
        <v>158.79920437098082</v>
      </c>
      <c r="J21" s="5">
        <v>2100</v>
      </c>
      <c r="K21" t="s">
        <v>31</v>
      </c>
      <c r="L21">
        <f>96*60</f>
        <v>5760</v>
      </c>
      <c r="M21">
        <v>160</v>
      </c>
      <c r="N21" cm="1">
        <f t="array" ref="N21">STOWA2024_NDJF_T(L21,M21,J21,K21,"")</f>
        <v>1555.1746250851581</v>
      </c>
      <c r="O21" s="11" cm="1">
        <f t="array" ref="O21">STOWA2024_NDJF_V(L21,N21,J21,K21,"")</f>
        <v>159.99909555106191</v>
      </c>
    </row>
    <row r="22" spans="2:15" x14ac:dyDescent="0.3">
      <c r="B22" s="5">
        <v>2050</v>
      </c>
      <c r="C22" t="s">
        <v>31</v>
      </c>
      <c r="D22">
        <f>48*60</f>
        <v>2880</v>
      </c>
      <c r="E22">
        <v>171</v>
      </c>
      <c r="F22" cm="1">
        <f t="array" ref="F22">STOWA2024_JAARROND_T(D22,E22,B22,C22,"")</f>
        <v>1241.8289907255416</v>
      </c>
      <c r="G22" s="11" cm="1">
        <f t="array" ref="G22">STOWA2024_JAARROND_V(D22,F22,B22,C22,"")</f>
        <v>170.99914556935045</v>
      </c>
      <c r="J22" s="5">
        <v>2150</v>
      </c>
      <c r="K22" t="s">
        <v>31</v>
      </c>
      <c r="L22">
        <f>96*60</f>
        <v>5760</v>
      </c>
      <c r="M22">
        <v>160</v>
      </c>
      <c r="N22" cm="1">
        <f t="array" ref="N22">STOWA2024_NDJF_T(L22,M22,J22,K22,"")</f>
        <v>816.01371485573145</v>
      </c>
      <c r="O22" s="11" cm="1">
        <f t="array" ref="O22">STOWA2024_NDJF_V(L22,N22,J22,K22,"")</f>
        <v>159.99899674285157</v>
      </c>
    </row>
    <row r="23" spans="2:15" x14ac:dyDescent="0.3">
      <c r="B23" s="5">
        <v>2050</v>
      </c>
      <c r="C23" t="s">
        <v>31</v>
      </c>
      <c r="D23">
        <f>3*24*60</f>
        <v>4320</v>
      </c>
      <c r="E23">
        <v>165.8</v>
      </c>
      <c r="F23" cm="1">
        <f t="array" ref="F23">STOWA2024_JAARROND_T(D23,E23,B23,C23,"")</f>
        <v>780.66842685291647</v>
      </c>
      <c r="G23" s="11" cm="1">
        <f t="array" ref="G23">STOWA2024_JAARROND_V(D23,F23,B23,C23,"")</f>
        <v>165.79915771221698</v>
      </c>
      <c r="J23" s="5"/>
      <c r="O23" s="6"/>
    </row>
    <row r="24" spans="2:15" x14ac:dyDescent="0.3">
      <c r="B24" s="5">
        <v>2050</v>
      </c>
      <c r="C24" t="s">
        <v>31</v>
      </c>
      <c r="D24">
        <f>4*24*60</f>
        <v>5760</v>
      </c>
      <c r="E24">
        <v>175.8</v>
      </c>
      <c r="F24" cm="1">
        <f t="array" ref="F24">STOWA2024_JAARROND_T(D24,E24,B24,C24,"")</f>
        <v>1002.419887041583</v>
      </c>
      <c r="G24" s="6"/>
      <c r="J24" s="5"/>
      <c r="O24" s="6"/>
    </row>
    <row r="25" spans="2:15" x14ac:dyDescent="0.3">
      <c r="B25" s="5">
        <v>2050</v>
      </c>
      <c r="C25" t="s">
        <v>31</v>
      </c>
      <c r="D25">
        <f>8*24*60</f>
        <v>11520</v>
      </c>
      <c r="E25">
        <v>194.6</v>
      </c>
      <c r="F25" cm="1">
        <f t="array" ref="F25">STOWA2024_JAARROND_T(D25,E25,B25,C25,"")</f>
        <v>1002.9241147594814</v>
      </c>
      <c r="G25" s="6"/>
      <c r="J25" s="5"/>
      <c r="O25" s="6"/>
    </row>
    <row r="26" spans="2:15" x14ac:dyDescent="0.3">
      <c r="B26" s="5">
        <v>2050</v>
      </c>
      <c r="C26" t="s">
        <v>31</v>
      </c>
      <c r="D26">
        <f>10*24*60</f>
        <v>14400</v>
      </c>
      <c r="E26">
        <v>203.5</v>
      </c>
      <c r="F26" cm="1">
        <f t="array" ref="F26">STOWA2024_JAARROND_T(D26,E26,B26,C26,"")</f>
        <v>998.76479946373922</v>
      </c>
      <c r="G26" s="6"/>
      <c r="J26" s="5"/>
      <c r="O26" s="6"/>
    </row>
    <row r="27" spans="2:15" x14ac:dyDescent="0.3">
      <c r="B27" s="5">
        <v>2050</v>
      </c>
      <c r="C27" t="s">
        <v>31</v>
      </c>
      <c r="D27" s="8"/>
      <c r="E27" s="8"/>
      <c r="F27" s="8"/>
      <c r="G27" s="9"/>
      <c r="J27" s="7"/>
      <c r="K27" s="8"/>
      <c r="L27" s="8"/>
      <c r="M27" s="8"/>
      <c r="N27" s="8"/>
      <c r="O27" s="9"/>
    </row>
  </sheetData>
  <mergeCells count="3">
    <mergeCell ref="B12:G12"/>
    <mergeCell ref="J12:O12"/>
    <mergeCell ref="Q12:V12"/>
  </mergeCells>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15</xdr:col>
                <xdr:colOff>586740</xdr:colOff>
                <xdr:row>12</xdr:row>
                <xdr:rowOff>99060</xdr:rowOff>
              </from>
              <to>
                <xdr:col>21</xdr:col>
                <xdr:colOff>601980</xdr:colOff>
                <xdr:row>15</xdr:row>
                <xdr:rowOff>121920</xdr:rowOff>
              </to>
            </anchor>
          </controlPr>
        </control>
      </mc:Choice>
      <mc:Fallback>
        <control shapeId="3073" r:id="rId3"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DA8E2-4C8C-4C27-9FF9-1262F2F37BEB}">
  <sheetPr codeName="Blad5">
    <tabColor rgb="FF9999FF"/>
  </sheetPr>
  <dimension ref="B1:AV79"/>
  <sheetViews>
    <sheetView workbookViewId="0">
      <selection activeCell="A48" sqref="A48"/>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75</v>
      </c>
      <c r="D1" s="15" t="s">
        <v>49</v>
      </c>
      <c r="E1" s="15" t="s">
        <v>50</v>
      </c>
      <c r="F1" s="15" t="s">
        <v>51</v>
      </c>
      <c r="G1" s="15" t="s">
        <v>52</v>
      </c>
      <c r="H1" s="15" t="s">
        <v>53</v>
      </c>
      <c r="I1" s="15" t="s">
        <v>54</v>
      </c>
      <c r="J1" s="15" t="s">
        <v>55</v>
      </c>
      <c r="K1" s="15" t="s">
        <v>56</v>
      </c>
      <c r="L1" s="15" t="s">
        <v>57</v>
      </c>
      <c r="M1" s="15" t="s">
        <v>58</v>
      </c>
      <c r="N1" s="15" t="s">
        <v>59</v>
      </c>
      <c r="O1" s="15" t="s">
        <v>60</v>
      </c>
      <c r="P1" s="15" t="s">
        <v>61</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62</v>
      </c>
      <c r="C3">
        <v>0.5</v>
      </c>
      <c r="D3" s="17" cm="1">
        <f t="array" ref="D3">STOWA2024_JAARROND_V(D$2*60,$C3,2014,"","")</f>
        <v>8.0766048832131325</v>
      </c>
      <c r="E3" s="17" cm="1">
        <f t="array" ref="E3">STOWA2024_JAARROND_V(E$2*60,$C3,2014,"","")</f>
        <v>10.434696011679371</v>
      </c>
      <c r="F3" s="17" cm="1">
        <f t="array" ref="F3">STOWA2024_JAARROND_V(F$2*60,$C3,2014,"","")</f>
        <v>12.57276448652369</v>
      </c>
      <c r="G3" s="17" cm="1">
        <f t="array" ref="G3">STOWA2024_JAARROND_V(G$2*60,$C3,2014,"","")</f>
        <v>15.320282971810116</v>
      </c>
      <c r="H3" s="17" cm="1">
        <f t="array" ref="H3">STOWA2024_JAARROND_V(H$2*60,$C3,2014,"","")</f>
        <v>18.568041231423575</v>
      </c>
      <c r="I3" s="17" cm="1">
        <f t="array" ref="I3">STOWA2024_JAARROND_V(I$2*60,$C3,2014,"","")</f>
        <v>22.226600061271895</v>
      </c>
      <c r="J3" s="17" cm="1">
        <f t="array" ref="J3">STOWA2024_JAARROND_V(J$2*60,$C3,2014,"","")</f>
        <v>24.553371293634811</v>
      </c>
      <c r="K3" s="17" cm="1">
        <f t="array" ref="K3">STOWA2024_JAARROND_V(K$2*60,$C3,2014,"","")</f>
        <v>30.375560044284132</v>
      </c>
      <c r="L3" s="17" cm="1">
        <f t="array" ref="L3">STOWA2024_JAARROND_V(L$2*60,$C3,2014,"","")</f>
        <v>38.553947771147321</v>
      </c>
      <c r="M3" s="17" cm="1">
        <f t="array" ref="M3">STOWA2024_JAARROND_V(M$2*60,$C3,2014,"","")</f>
        <v>44.896275273348031</v>
      </c>
      <c r="N3" s="17" cm="1">
        <f t="array" ref="N3">STOWA2024_JAARROND_V(N$2*60,$C3,2014,"","")</f>
        <v>50.361113254215802</v>
      </c>
      <c r="O3" s="17" cm="1">
        <f t="array" ref="O3">STOWA2024_JAARROND_V(O$2*60,$C3,2014,"","")</f>
        <v>68.308861894750166</v>
      </c>
      <c r="P3" s="17" cm="1">
        <f t="array" ref="P3">STOWA2024_JAARROND_V(P$2*60,$C3,2014,"","")</f>
        <v>76.11377252873865</v>
      </c>
    </row>
    <row r="4" spans="2:16" x14ac:dyDescent="0.3">
      <c r="B4" s="15" t="s">
        <v>63</v>
      </c>
      <c r="C4">
        <v>1</v>
      </c>
      <c r="D4" s="17" cm="1">
        <f t="array" ref="D4">STOWA2024_JAARROND_V(D$2*60,$C4,2014,"","")</f>
        <v>10.178682662463048</v>
      </c>
      <c r="E4" s="17" cm="1">
        <f t="array" ref="E4">STOWA2024_JAARROND_V(E$2*60,$C4,2014,"","")</f>
        <v>13.470900307862191</v>
      </c>
      <c r="F4" s="17" cm="1">
        <f t="array" ref="F4">STOWA2024_JAARROND_V(F$2*60,$C4,2014,"","")</f>
        <v>16.218378054801835</v>
      </c>
      <c r="G4" s="17" cm="1">
        <f t="array" ref="G4">STOWA2024_JAARROND_V(G$2*60,$C4,2014,"","")</f>
        <v>19.529822477220481</v>
      </c>
      <c r="H4" s="17" cm="1">
        <f t="array" ref="H4">STOWA2024_JAARROND_V(H$2*60,$C4,2014,"","")</f>
        <v>23.373340855465084</v>
      </c>
      <c r="I4" s="17" cm="1">
        <f t="array" ref="I4">STOWA2024_JAARROND_V(I$2*60,$C4,2014,"","")</f>
        <v>27.724222279382115</v>
      </c>
      <c r="J4" s="17" cm="1">
        <f t="array" ref="J4">STOWA2024_JAARROND_V(J$2*60,$C4,2014,"","")</f>
        <v>30.506444195166207</v>
      </c>
      <c r="K4" s="17" cm="1">
        <f t="array" ref="K4">STOWA2024_JAARROND_V(K$2*60,$C4,2014,"","")</f>
        <v>36.766263652842021</v>
      </c>
      <c r="L4" s="17" cm="1">
        <f t="array" ref="L4">STOWA2024_JAARROND_V(L$2*60,$C4,2014,"","")</f>
        <v>46.022902594950558</v>
      </c>
      <c r="M4" s="17" cm="1">
        <f t="array" ref="M4">STOWA2024_JAARROND_V(M$2*60,$C4,2014,"","")</f>
        <v>53.17332201269911</v>
      </c>
      <c r="N4" s="17" cm="1">
        <f t="array" ref="N4">STOWA2024_JAARROND_V(N$2*60,$C4,2014,"","")</f>
        <v>59.31790143706624</v>
      </c>
      <c r="O4" s="17" cm="1">
        <f t="array" ref="O4">STOWA2024_JAARROND_V(O$2*60,$C4,2014,"","")</f>
        <v>79.412083055058801</v>
      </c>
      <c r="P4" s="17" cm="1">
        <f t="array" ref="P4">STOWA2024_JAARROND_V(P$2*60,$C4,2014,"","")</f>
        <v>88.117223362657839</v>
      </c>
    </row>
    <row r="5" spans="2:16" x14ac:dyDescent="0.3">
      <c r="B5" s="15" t="s">
        <v>64</v>
      </c>
      <c r="C5">
        <v>2</v>
      </c>
      <c r="D5" s="17" cm="1">
        <f t="array" ref="D5">STOWA2024_JAARROND_V(D$2*60,$C5,2014,"","")</f>
        <v>12.212670214641845</v>
      </c>
      <c r="E5" s="17" cm="1">
        <f t="array" ref="E5">STOWA2024_JAARROND_V(E$2*60,$C5,2014,"","")</f>
        <v>16.581825107811767</v>
      </c>
      <c r="F5" s="17" cm="1">
        <f t="array" ref="F5">STOWA2024_JAARROND_V(F$2*60,$C5,2014,"","")</f>
        <v>20.026454927973528</v>
      </c>
      <c r="G5" s="17" cm="1">
        <f t="array" ref="G5">STOWA2024_JAARROND_V(G$2*60,$C5,2014,"","")</f>
        <v>23.954827988904221</v>
      </c>
      <c r="H5" s="17" cm="1">
        <f t="array" ref="H5">STOWA2024_JAARROND_V(H$2*60,$C5,2014,"","")</f>
        <v>28.391181246300679</v>
      </c>
      <c r="I5" s="17" cm="1">
        <f t="array" ref="I5">STOWA2024_JAARROND_V(I$2*60,$C5,2014,"","")</f>
        <v>33.353539654772021</v>
      </c>
      <c r="J5" s="17" cm="1">
        <f t="array" ref="J5">STOWA2024_JAARROND_V(J$2*60,$C5,2014,"","")</f>
        <v>36.496396972000007</v>
      </c>
      <c r="K5" s="17" cm="1">
        <f t="array" ref="K5">STOWA2024_JAARROND_V(K$2*60,$C5,2014,"","")</f>
        <v>43.796383767293435</v>
      </c>
      <c r="L5" s="17" cm="1">
        <f t="array" ref="L5">STOWA2024_JAARROND_V(L$2*60,$C5,2014,"","")</f>
        <v>54.032975344832685</v>
      </c>
      <c r="M5" s="17" cm="1">
        <f t="array" ref="M5">STOWA2024_JAARROND_V(M$2*60,$C5,2014,"","")</f>
        <v>61.889246487616454</v>
      </c>
      <c r="N5" s="17" cm="1">
        <f t="array" ref="N5">STOWA2024_JAARROND_V(N$2*60,$C5,2014,"","")</f>
        <v>68.613864408794299</v>
      </c>
      <c r="O5" s="17" cm="1">
        <f t="array" ref="O5">STOWA2024_JAARROND_V(O$2*60,$C5,2014,"","")</f>
        <v>90.482383814311575</v>
      </c>
      <c r="P5" s="17" cm="1">
        <f t="array" ref="P5">STOWA2024_JAARROND_V(P$2*60,$C5,2014,"","")</f>
        <v>99.912945122480849</v>
      </c>
    </row>
    <row r="6" spans="2:16" x14ac:dyDescent="0.3">
      <c r="B6" s="15" t="s">
        <v>65</v>
      </c>
      <c r="C6">
        <v>5</v>
      </c>
      <c r="D6" s="17" cm="1">
        <f t="array" ref="D6">STOWA2024_JAARROND_V(D$2*60,$C6,2014,"","")</f>
        <v>15.066945133654507</v>
      </c>
      <c r="E6" s="17" cm="1">
        <f t="array" ref="E6">STOWA2024_JAARROND_V(E$2*60,$C6,2014,"","")</f>
        <v>21.181589633382679</v>
      </c>
      <c r="F6" s="17" cm="1">
        <f t="array" ref="F6">STOWA2024_JAARROND_V(F$2*60,$C6,2014,"","")</f>
        <v>25.757310605969725</v>
      </c>
      <c r="G6" s="17" cm="1">
        <f t="array" ref="G6">STOWA2024_JAARROND_V(G$2*60,$C6,2014,"","")</f>
        <v>30.652773432237773</v>
      </c>
      <c r="H6" s="17" cm="1">
        <f t="array" ref="H6">STOWA2024_JAARROND_V(H$2*60,$C6,2014,"","")</f>
        <v>35.940426991974476</v>
      </c>
      <c r="I6" s="17" cm="1">
        <f t="array" ref="I6">STOWA2024_JAARROND_V(I$2*60,$C6,2014,"","")</f>
        <v>41.672092962339143</v>
      </c>
      <c r="J6" s="17" cm="1">
        <f t="array" ref="J6">STOWA2024_JAARROND_V(J$2*60,$C6,2014,"","")</f>
        <v>45.207406727349799</v>
      </c>
      <c r="K6" s="17" cm="1">
        <f t="array" ref="K6">STOWA2024_JAARROND_V(K$2*60,$C6,2014,"","")</f>
        <v>54.180601809968543</v>
      </c>
      <c r="L6" s="17" cm="1">
        <f t="array" ref="L6">STOWA2024_JAARROND_V(L$2*60,$C6,2014,"","")</f>
        <v>65.519182200813617</v>
      </c>
      <c r="M6" s="17" cm="1">
        <f t="array" ref="M6">STOWA2024_JAARROND_V(M$2*60,$C6,2014,"","")</f>
        <v>74.124336403085763</v>
      </c>
      <c r="N6" s="17" cm="1">
        <f t="array" ref="N6">STOWA2024_JAARROND_V(N$2*60,$C6,2014,"","")</f>
        <v>81.444887306499126</v>
      </c>
      <c r="O6" s="17" cm="1">
        <f t="array" ref="O6">STOWA2024_JAARROND_V(O$2*60,$C6,2014,"","")</f>
        <v>105.06616793930668</v>
      </c>
      <c r="P6" s="17" cm="1">
        <f t="array" ref="P6">STOWA2024_JAARROND_V(P$2*60,$C6,2014,"","")</f>
        <v>115.19333768960628</v>
      </c>
    </row>
    <row r="7" spans="2:16" x14ac:dyDescent="0.3">
      <c r="B7" s="15" t="s">
        <v>66</v>
      </c>
      <c r="C7">
        <v>10</v>
      </c>
      <c r="D7" s="17" cm="1">
        <f t="array" ref="D7">STOWA2024_JAARROND_V(D$2*60,$C7,2014,"","")</f>
        <v>17.508897831798162</v>
      </c>
      <c r="E7" s="17" cm="1">
        <f t="array" ref="E7">STOWA2024_JAARROND_V(E$2*60,$C7,2014,"","")</f>
        <v>25.300266575374721</v>
      </c>
      <c r="F7" s="17" cm="1">
        <f t="array" ref="F7">STOWA2024_JAARROND_V(F$2*60,$C7,2014,"","")</f>
        <v>30.968144517754578</v>
      </c>
      <c r="G7" s="17" cm="1">
        <f t="array" ref="G7">STOWA2024_JAARROND_V(G$2*60,$C7,2014,"","")</f>
        <v>36.773641945378074</v>
      </c>
      <c r="H7" s="17" cm="1">
        <f t="array" ref="H7">STOWA2024_JAARROND_V(H$2*60,$C7,2014,"","")</f>
        <v>42.802904709136612</v>
      </c>
      <c r="I7" s="17" cm="1">
        <f t="array" ref="I7">STOWA2024_JAARROND_V(I$2*60,$C7,2014,"","")</f>
        <v>49.116823291212029</v>
      </c>
      <c r="J7" s="17" cm="1">
        <f t="array" ref="J7">STOWA2024_JAARROND_V(J$2*60,$C7,2014,"","")</f>
        <v>52.895580357091255</v>
      </c>
      <c r="K7" s="17" cm="1">
        <f t="array" ref="K7">STOWA2024_JAARROND_V(K$2*60,$C7,2014,"","")</f>
        <v>62.953098967530984</v>
      </c>
      <c r="L7" s="17" cm="1">
        <f t="array" ref="L7">STOWA2024_JAARROND_V(L$2*60,$C7,2014,"","")</f>
        <v>74.941739914851297</v>
      </c>
      <c r="M7" s="17" cm="1">
        <f t="array" ref="M7">STOWA2024_JAARROND_V(M$2*60,$C7,2014,"","")</f>
        <v>83.951156351113596</v>
      </c>
      <c r="N7" s="17" cm="1">
        <f t="array" ref="N7">STOWA2024_JAARROND_V(N$2*60,$C7,2014,"","")</f>
        <v>91.578752839675815</v>
      </c>
      <c r="O7" s="17" cm="1">
        <f t="array" ref="O7">STOWA2024_JAARROND_V(O$2*60,$C7,2014,"","")</f>
        <v>116.06040583797858</v>
      </c>
      <c r="P7" s="17" cm="1">
        <f t="array" ref="P7">STOWA2024_JAARROND_V(P$2*60,$C7,2014,"","")</f>
        <v>126.52048618353429</v>
      </c>
    </row>
    <row r="8" spans="2:16" x14ac:dyDescent="0.3">
      <c r="B8" s="15" t="s">
        <v>67</v>
      </c>
      <c r="C8">
        <v>20</v>
      </c>
      <c r="D8" s="17" cm="1">
        <f t="array" ref="D8">STOWA2024_JAARROND_V(D$2*60,$C8,2014,"","")</f>
        <v>20.305488831181403</v>
      </c>
      <c r="E8" s="17" cm="1">
        <f t="array" ref="E8">STOWA2024_JAARROND_V(E$2*60,$C8,2014,"","")</f>
        <v>30.195413209474481</v>
      </c>
      <c r="F8" s="17" cm="1">
        <f t="array" ref="F8">STOWA2024_JAARROND_V(F$2*60,$C8,2014,"","")</f>
        <v>37.239414325700558</v>
      </c>
      <c r="G8" s="17" cm="1">
        <f t="array" ref="G8">STOWA2024_JAARROND_V(G$2*60,$C8,2014,"","")</f>
        <v>44.170454297242735</v>
      </c>
      <c r="H8" s="17" cm="1">
        <f t="array" ref="H8">STOWA2024_JAARROND_V(H$2*60,$C8,2014,"","")</f>
        <v>51.060224013342015</v>
      </c>
      <c r="I8" s="17" cm="1">
        <f t="array" ref="I8">STOWA2024_JAARROND_V(I$2*60,$C8,2014,"","")</f>
        <v>57.961392564085614</v>
      </c>
      <c r="J8" s="17" cm="1">
        <f t="array" ref="J8">STOWA2024_JAARROND_V(J$2*60,$C8,2014,"","")</f>
        <v>61.926255674398767</v>
      </c>
      <c r="K8" s="17" cm="1">
        <f t="array" ref="K8">STOWA2024_JAARROND_V(K$2*60,$C8,2014,"","")</f>
        <v>72.603320992968406</v>
      </c>
      <c r="L8" s="17" cm="1">
        <f t="array" ref="L8">STOWA2024_JAARROND_V(L$2*60,$C8,2014,"","")</f>
        <v>85.046952030858222</v>
      </c>
      <c r="M8" s="17" cm="1">
        <f t="array" ref="M8">STOWA2024_JAARROND_V(M$2*60,$C8,2014,"","")</f>
        <v>94.29902838721334</v>
      </c>
      <c r="N8" s="17" cm="1">
        <f t="array" ref="N8">STOWA2024_JAARROND_V(N$2*60,$C8,2014,"","")</f>
        <v>102.09636661302092</v>
      </c>
      <c r="O8" s="17" cm="1">
        <f t="array" ref="O8">STOWA2024_JAARROND_V(O$2*60,$C8,2014,"","")</f>
        <v>127.02204646458782</v>
      </c>
      <c r="P8" s="17" cm="1">
        <f t="array" ref="P8">STOWA2024_JAARROND_V(P$2*60,$C8,2014,"","")</f>
        <v>137.65160954257823</v>
      </c>
    </row>
    <row r="9" spans="2:16" x14ac:dyDescent="0.3">
      <c r="B9" s="15" t="s">
        <v>68</v>
      </c>
      <c r="C9">
        <v>25</v>
      </c>
      <c r="D9" s="17" cm="1">
        <f t="array" ref="D9">STOWA2024_JAARROND_V(D$2*60,$C9,2014,"","")</f>
        <v>21.296657436337281</v>
      </c>
      <c r="E9" s="17" cm="1">
        <f t="array" ref="E9">STOWA2024_JAARROND_V(E$2*60,$C9,2014,"","")</f>
        <v>31.971662621694307</v>
      </c>
      <c r="F9" s="17" cm="1">
        <f t="array" ref="F9">STOWA2024_JAARROND_V(F$2*60,$C9,2014,"","")</f>
        <v>39.533101898137645</v>
      </c>
      <c r="G9" s="17" cm="1">
        <f t="array" ref="G9">STOWA2024_JAARROND_V(G$2*60,$C9,2014,"","")</f>
        <v>46.882831904275221</v>
      </c>
      <c r="H9" s="17" cm="1">
        <f t="array" ref="H9">STOWA2024_JAARROND_V(H$2*60,$C9,2014,"","")</f>
        <v>54.079903834212836</v>
      </c>
      <c r="I9" s="17" cm="1">
        <f t="array" ref="I9">STOWA2024_JAARROND_V(I$2*60,$C9,2014,"","")</f>
        <v>61.169883741123009</v>
      </c>
      <c r="J9" s="17" cm="1">
        <f t="array" ref="J9">STOWA2024_JAARROND_V(J$2*60,$C9,2014,"","")</f>
        <v>65.178790556346826</v>
      </c>
      <c r="K9" s="17" cm="1">
        <f t="array" ref="K9">STOWA2024_JAARROND_V(K$2*60,$C9,2014,"","")</f>
        <v>75.910988986453447</v>
      </c>
      <c r="L9" s="17" cm="1">
        <f t="array" ref="L9">STOWA2024_JAARROND_V(L$2*60,$C9,2014,"","")</f>
        <v>88.453408334772661</v>
      </c>
      <c r="M9" s="17" cm="1">
        <f t="array" ref="M9">STOWA2024_JAARROND_V(M$2*60,$C9,2014,"","")</f>
        <v>97.745679926122918</v>
      </c>
      <c r="N9" s="17" cm="1">
        <f t="array" ref="N9">STOWA2024_JAARROND_V(N$2*60,$C9,2014,"","")</f>
        <v>105.5663150851266</v>
      </c>
      <c r="O9" s="17" cm="1">
        <f t="array" ref="O9">STOWA2024_JAARROND_V(O$2*60,$C9,2014,"","")</f>
        <v>130.54398633140448</v>
      </c>
      <c r="P9" s="17" cm="1">
        <f t="array" ref="P9">STOWA2024_JAARROND_V(P$2*60,$C9,2014,"","")</f>
        <v>141.19388041727055</v>
      </c>
    </row>
    <row r="10" spans="2:16" x14ac:dyDescent="0.3">
      <c r="B10" s="15" t="s">
        <v>69</v>
      </c>
      <c r="C10">
        <v>50</v>
      </c>
      <c r="D10" s="17" cm="1">
        <f t="array" ref="D10">STOWA2024_JAARROND_V(D$2*60,$C10,2014,"","")</f>
        <v>24.706300804897793</v>
      </c>
      <c r="E10" s="17" cm="1">
        <f t="array" ref="E10">STOWA2024_JAARROND_V(E$2*60,$C10,2014,"","")</f>
        <v>38.231292866866411</v>
      </c>
      <c r="F10" s="17" cm="1">
        <f t="array" ref="F10">STOWA2024_JAARROND_V(F$2*60,$C10,2014,"","")</f>
        <v>47.682539033015026</v>
      </c>
      <c r="G10" s="17" cm="1">
        <f t="array" ref="G10">STOWA2024_JAARROND_V(G$2*60,$C10,2014,"","")</f>
        <v>56.545738951892112</v>
      </c>
      <c r="H10" s="17" cm="1">
        <f t="array" ref="H10">STOWA2024_JAARROND_V(H$2*60,$C10,2014,"","")</f>
        <v>64.807327244468084</v>
      </c>
      <c r="I10" s="17" cm="1">
        <f t="array" ref="I10">STOWA2024_JAARROND_V(I$2*60,$C10,2014,"","")</f>
        <v>72.473777991473611</v>
      </c>
      <c r="J10" s="17" cm="1">
        <f t="array" ref="J10">STOWA2024_JAARROND_V(J$2*60,$C10,2014,"","")</f>
        <v>76.553424331481708</v>
      </c>
      <c r="K10" s="17" cm="1">
        <f t="array" ref="K10">STOWA2024_JAARROND_V(K$2*60,$C10,2014,"","")</f>
        <v>86.857701862844522</v>
      </c>
      <c r="L10" s="17" cm="1">
        <f t="array" ref="L10">STOWA2024_JAARROND_V(L$2*60,$C10,2014,"","")</f>
        <v>99.53752662516861</v>
      </c>
      <c r="M10" s="17" cm="1">
        <f t="array" ref="M10">STOWA2024_JAARROND_V(M$2*60,$C10,2014,"","")</f>
        <v>108.82498546265617</v>
      </c>
      <c r="N10" s="17" cm="1">
        <f t="array" ref="N10">STOWA2024_JAARROND_V(N$2*60,$C10,2014,"","")</f>
        <v>116.61360851312703</v>
      </c>
      <c r="O10" s="17" cm="1">
        <f t="array" ref="O10">STOWA2024_JAARROND_V(O$2*60,$C10,2014,"","")</f>
        <v>141.4626839893306</v>
      </c>
      <c r="P10" s="17" cm="1">
        <f t="array" ref="P10">STOWA2024_JAARROND_V(P$2*60,$C10,2014,"","")</f>
        <v>152.07106925030226</v>
      </c>
    </row>
    <row r="11" spans="2:16" x14ac:dyDescent="0.3">
      <c r="B11" s="15" t="s">
        <v>70</v>
      </c>
      <c r="C11">
        <v>100</v>
      </c>
      <c r="D11" s="17" cm="1">
        <f t="array" ref="D11">STOWA2024_JAARROND_V(D$2*60,$C11,2014,"","")</f>
        <v>28.694584015652751</v>
      </c>
      <c r="E11" s="17" cm="1">
        <f t="array" ref="E11">STOWA2024_JAARROND_V(E$2*60,$C11,2014,"","")</f>
        <v>45.818438012333743</v>
      </c>
      <c r="F11" s="17" cm="1">
        <f t="array" ref="F11">STOWA2024_JAARROND_V(F$2*60,$C11,2014,"","")</f>
        <v>57.6796431407573</v>
      </c>
      <c r="G11" s="17" cm="1">
        <f t="array" ref="G11">STOWA2024_JAARROND_V(G$2*60,$C11,2014,"","")</f>
        <v>68.446220648174659</v>
      </c>
      <c r="H11" s="17" cm="1">
        <f t="array" ref="H11">STOWA2024_JAARROND_V(H$2*60,$C11,2014,"","")</f>
        <v>77.964288568209682</v>
      </c>
      <c r="I11" s="17" cm="1">
        <f t="array" ref="I11">STOWA2024_JAARROND_V(I$2*60,$C11,2014,"","")</f>
        <v>86.169500399142365</v>
      </c>
      <c r="J11" s="17" cm="1">
        <f t="array" ref="J11">STOWA2024_JAARROND_V(J$2*60,$C11,2014,"","")</f>
        <v>90.185636957302748</v>
      </c>
      <c r="K11" s="17" cm="1">
        <f t="array" ref="K11">STOWA2024_JAARROND_V(K$2*60,$C11,2014,"","")</f>
        <v>98.899678942862479</v>
      </c>
      <c r="L11" s="17" cm="1">
        <f t="array" ref="L11">STOWA2024_JAARROND_V(L$2*60,$C11,2014,"","")</f>
        <v>111.4246776347609</v>
      </c>
      <c r="M11" s="17" cm="1">
        <f t="array" ref="M11">STOWA2024_JAARROND_V(M$2*60,$C11,2014,"","")</f>
        <v>120.49175421869795</v>
      </c>
      <c r="N11" s="17" cm="1">
        <f t="array" ref="N11">STOWA2024_JAARROND_V(N$2*60,$C11,2014,"","")</f>
        <v>128.07923978049794</v>
      </c>
      <c r="O11" s="17" cm="1">
        <f t="array" ref="O11">STOWA2024_JAARROND_V(O$2*60,$C11,2014,"","")</f>
        <v>152.34900834758776</v>
      </c>
      <c r="P11" s="17" cm="1">
        <f t="array" ref="P11">STOWA2024_JAARROND_V(P$2*60,$C11,2014,"","")</f>
        <v>162.76001985115263</v>
      </c>
    </row>
    <row r="12" spans="2:16" x14ac:dyDescent="0.3">
      <c r="B12" s="15" t="s">
        <v>71</v>
      </c>
      <c r="C12">
        <v>200</v>
      </c>
      <c r="D12" s="17" cm="1">
        <f t="array" ref="D12">STOWA2024_JAARROND_V(D$2*60,$C12,2014,"","")</f>
        <v>33.372384005454613</v>
      </c>
      <c r="E12" s="17" cm="1">
        <f t="array" ref="E12">STOWA2024_JAARROND_V(E$2*60,$C12,2014,"","")</f>
        <v>55.037891725724101</v>
      </c>
      <c r="F12" s="17" cm="1">
        <f t="array" ref="F12">STOWA2024_JAARROND_V(F$2*60,$C12,2014,"","")</f>
        <v>69.973564903709047</v>
      </c>
      <c r="G12" s="17" cm="1">
        <f t="array" ref="G12">STOWA2024_JAARROND_V(G$2*60,$C12,2014,"","")</f>
        <v>81.337919046477595</v>
      </c>
      <c r="H12" s="17" cm="1">
        <f t="array" ref="H12">STOWA2024_JAARROND_V(H$2*60,$C12,2014,"","")</f>
        <v>88.676338845613799</v>
      </c>
      <c r="I12" s="17" cm="1">
        <f t="array" ref="I12">STOWA2024_JAARROND_V(I$2*60,$C12,2014,"","")</f>
        <v>94.96036377813833</v>
      </c>
      <c r="J12" s="17" cm="1">
        <f t="array" ref="J12">STOWA2024_JAARROND_V(J$2*60,$C12,2014,"","")</f>
        <v>98.10191786128442</v>
      </c>
      <c r="K12" s="17" cm="1">
        <f t="array" ref="K12">STOWA2024_JAARROND_V(K$2*60,$C12,2014,"","")</f>
        <v>112.14650597058302</v>
      </c>
      <c r="L12" s="17" cm="1">
        <f t="array" ref="L12">STOWA2024_JAARROND_V(L$2*60,$C12,2014,"","")</f>
        <v>124.17304023995639</v>
      </c>
      <c r="M12" s="17" cm="1">
        <f t="array" ref="M12">STOWA2024_JAARROND_V(M$2*60,$C12,2014,"","")</f>
        <v>132.77713553236637</v>
      </c>
      <c r="N12" s="17" cm="1">
        <f t="array" ref="N12">STOWA2024_JAARROND_V(N$2*60,$C12,2014,"","")</f>
        <v>139.97905046409122</v>
      </c>
      <c r="O12" s="17" cm="1">
        <f t="array" ref="O12">STOWA2024_JAARROND_V(O$2*60,$C12,2014,"","")</f>
        <v>163.2030553911161</v>
      </c>
      <c r="P12" s="17" cm="1">
        <f t="array" ref="P12">STOWA2024_JAARROND_V(P$2*60,$C12,2014,"","")</f>
        <v>173.26398982917215</v>
      </c>
    </row>
    <row r="13" spans="2:16" x14ac:dyDescent="0.3">
      <c r="B13" s="15" t="s">
        <v>72</v>
      </c>
      <c r="C13">
        <v>250</v>
      </c>
      <c r="D13" s="17" cm="1">
        <f t="array" ref="D13">STOWA2024_JAARROND_V(D$2*60,$C13,2014,"","")</f>
        <v>35.045359340485504</v>
      </c>
      <c r="E13" s="17" cm="1">
        <f t="array" ref="E13">STOWA2024_JAARROND_V(E$2*60,$C13,2014,"","")</f>
        <v>58.411428970805765</v>
      </c>
      <c r="F13" s="17" cm="1">
        <f t="array" ref="F13">STOWA2024_JAARROND_V(F$2*60,$C13,2014,"","")</f>
        <v>74.506870142972261</v>
      </c>
      <c r="G13" s="17" cm="1">
        <f t="array" ref="G13">STOWA2024_JAARROND_V(G$2*60,$C13,2014,"","")</f>
        <v>86.512356467604434</v>
      </c>
      <c r="H13" s="17" cm="1">
        <f t="array" ref="H13">STOWA2024_JAARROND_V(H$2*60,$C13,2014,"","")</f>
        <v>93.876772853365679</v>
      </c>
      <c r="I13" s="17" cm="1">
        <f t="array" ref="I13">STOWA2024_JAARROND_V(I$2*60,$C13,2014,"","")</f>
        <v>99.985336433639418</v>
      </c>
      <c r="J13" s="17" cm="1">
        <f t="array" ref="J13">STOWA2024_JAARROND_V(J$2*60,$C13,2014,"","")</f>
        <v>102.93701839086853</v>
      </c>
      <c r="K13" s="17" cm="1">
        <f t="array" ref="K13">STOWA2024_JAARROND_V(K$2*60,$C13,2014,"","")</f>
        <v>116.6869306011592</v>
      </c>
      <c r="L13" s="17" cm="1">
        <f t="array" ref="L13">STOWA2024_JAARROND_V(L$2*60,$C13,2014,"","")</f>
        <v>128.47049977494891</v>
      </c>
      <c r="M13" s="17" cm="1">
        <f t="array" ref="M13">STOWA2024_JAARROND_V(M$2*60,$C13,2014,"","")</f>
        <v>136.86912935130098</v>
      </c>
      <c r="N13" s="17" cm="1">
        <f t="array" ref="N13">STOWA2024_JAARROND_V(N$2*60,$C13,2014,"","")</f>
        <v>143.90501036238379</v>
      </c>
      <c r="O13" s="17" cm="1">
        <f t="array" ref="O13">STOWA2024_JAARROND_V(O$2*60,$C13,2014,"","")</f>
        <v>166.690425785846</v>
      </c>
      <c r="P13" s="17" cm="1">
        <f t="array" ref="P13">STOWA2024_JAARROND_V(P$2*60,$C13,2014,"","")</f>
        <v>176.60668092346779</v>
      </c>
    </row>
    <row r="14" spans="2:16" x14ac:dyDescent="0.3">
      <c r="B14" s="15" t="s">
        <v>73</v>
      </c>
      <c r="C14">
        <v>500</v>
      </c>
      <c r="D14" s="17" cm="1">
        <f t="array" ref="D14">STOWA2024_JAARROND_V(D$2*60,$C14,2014,"","")</f>
        <v>40.832277190972356</v>
      </c>
      <c r="E14" s="17" cm="1">
        <f t="array" ref="E14">STOWA2024_JAARROND_V(E$2*60,$C14,2014,"","")</f>
        <v>70.361533539973962</v>
      </c>
      <c r="F14" s="17" cm="1">
        <f t="array" ref="F14">STOWA2024_JAARROND_V(F$2*60,$C14,2014,"","")</f>
        <v>90.695021639445244</v>
      </c>
      <c r="G14" s="17" cm="1">
        <f t="array" ref="G14">STOWA2024_JAARROND_V(G$2*60,$C14,2014,"","")</f>
        <v>104.96103140552489</v>
      </c>
      <c r="H14" s="17" cm="1">
        <f t="array" ref="H14">STOWA2024_JAARROND_V(H$2*60,$C14,2014,"","")</f>
        <v>112.22525717712122</v>
      </c>
      <c r="I14" s="17" cm="1">
        <f t="array" ref="I14">STOWA2024_JAARROND_V(I$2*60,$C14,2014,"","")</f>
        <v>117.48782752405636</v>
      </c>
      <c r="J14" s="17" cm="1">
        <f t="array" ref="J14">STOWA2024_JAARROND_V(J$2*60,$C14,2014,"","")</f>
        <v>119.63306385149819</v>
      </c>
      <c r="K14" s="17" cm="1">
        <f t="array" ref="K14">STOWA2024_JAARROND_V(K$2*60,$C14,2014,"","")</f>
        <v>131.71344622053456</v>
      </c>
      <c r="L14" s="17" cm="1">
        <f t="array" ref="L14">STOWA2024_JAARROND_V(L$2*60,$C14,2014,"","")</f>
        <v>142.45381427668198</v>
      </c>
      <c r="M14" s="17" cm="1">
        <f t="array" ref="M14">STOWA2024_JAARROND_V(M$2*60,$C14,2014,"","")</f>
        <v>150.02289591626263</v>
      </c>
      <c r="N14" s="17" cm="1">
        <f t="array" ref="N14">STOWA2024_JAARROND_V(N$2*60,$C14,2014,"","")</f>
        <v>156.40410979618065</v>
      </c>
      <c r="O14" s="17" cm="1">
        <f t="array" ref="O14">STOWA2024_JAARROND_V(O$2*60,$C14,2014,"","")</f>
        <v>177.50195136583073</v>
      </c>
      <c r="P14" s="17" cm="1">
        <f t="array" ref="P14">STOWA2024_JAARROND_V(P$2*60,$C14,2014,"","")</f>
        <v>186.87102363732214</v>
      </c>
    </row>
    <row r="15" spans="2:16" x14ac:dyDescent="0.3">
      <c r="B15" s="15" t="s">
        <v>74</v>
      </c>
      <c r="C15">
        <v>1000</v>
      </c>
      <c r="D15" s="17" cm="1">
        <f t="array" ref="D15">STOWA2024_JAARROND_V(D$2*60,$C15,2014,"","")</f>
        <v>47.634498002124836</v>
      </c>
      <c r="E15" s="17" cm="1">
        <f t="array" ref="E15">STOWA2024_JAARROND_V(E$2*60,$C15,2014,"","")</f>
        <v>84.912145041197135</v>
      </c>
      <c r="F15" s="17" cm="1">
        <f t="array" ref="F15">STOWA2024_JAARROND_V(F$2*60,$C15,2014,"","")</f>
        <v>110.64187274924552</v>
      </c>
      <c r="G15" s="17" cm="1">
        <f t="array" ref="G15">STOWA2024_JAARROND_V(G$2*60,$C15,2014,"","")</f>
        <v>127.64073187623768</v>
      </c>
      <c r="H15" s="17" cm="1">
        <f t="array" ref="H15">STOWA2024_JAARROND_V(H$2*60,$C15,2014,"","")</f>
        <v>134.43567125806803</v>
      </c>
      <c r="I15" s="17" cm="1">
        <f t="array" ref="I15">STOWA2024_JAARROND_V(I$2*60,$C15,2014,"","")</f>
        <v>138.2736730777558</v>
      </c>
      <c r="J15" s="17" cm="1">
        <f t="array" ref="J15">STOWA2024_JAARROND_V(J$2*60,$C15,2014,"","")</f>
        <v>139.20815218782741</v>
      </c>
      <c r="K15" s="17" cm="1">
        <f t="array" ref="K15">STOWA2024_JAARROND_V(K$2*60,$C15,2014,"","")</f>
        <v>148.24342729561224</v>
      </c>
      <c r="L15" s="17" cm="1">
        <f t="array" ref="L15">STOWA2024_JAARROND_V(L$2*60,$C15,2014,"","")</f>
        <v>157.4502052156665</v>
      </c>
      <c r="M15" s="17" cm="1">
        <f t="array" ref="M15">STOWA2024_JAARROND_V(M$2*60,$C15,2014,"","")</f>
        <v>163.87412082186108</v>
      </c>
      <c r="N15" s="17" cm="1">
        <f t="array" ref="N15">STOWA2024_JAARROND_V(N$2*60,$C15,2014,"","")</f>
        <v>169.37652391880076</v>
      </c>
      <c r="O15" s="17" cm="1">
        <f t="array" ref="O15">STOWA2024_JAARROND_V(O$2*60,$C15,2014,"","")</f>
        <v>188.2814214050876</v>
      </c>
      <c r="P15" s="17" cm="1">
        <f t="array" ref="P15">STOWA2024_JAARROND_V(P$2*60,$C15,2014,"","")</f>
        <v>196.95773389883811</v>
      </c>
    </row>
    <row r="17" spans="2:16" x14ac:dyDescent="0.3">
      <c r="B17" s="16" t="s">
        <v>76</v>
      </c>
      <c r="D17" s="15" t="s">
        <v>49</v>
      </c>
      <c r="E17" s="15" t="s">
        <v>50</v>
      </c>
      <c r="F17" s="15" t="s">
        <v>51</v>
      </c>
      <c r="G17" s="15" t="s">
        <v>52</v>
      </c>
      <c r="H17" s="15" t="s">
        <v>53</v>
      </c>
      <c r="I17" s="15" t="s">
        <v>54</v>
      </c>
      <c r="J17" s="15" t="s">
        <v>55</v>
      </c>
      <c r="K17" s="15" t="s">
        <v>56</v>
      </c>
      <c r="L17" s="15" t="s">
        <v>57</v>
      </c>
      <c r="M17" s="15" t="s">
        <v>58</v>
      </c>
      <c r="N17" s="15" t="s">
        <v>59</v>
      </c>
      <c r="O17" s="15" t="s">
        <v>60</v>
      </c>
      <c r="P17" s="15" t="s">
        <v>61</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62</v>
      </c>
      <c r="C19">
        <v>0.5</v>
      </c>
      <c r="D19" s="17" cm="1">
        <f t="array" ref="D19">STOWA2024_JAARROND_V(D$2*60,$C19,2033,"L","")</f>
        <v>8.1816007466949028</v>
      </c>
      <c r="E19" s="17" cm="1">
        <f t="array" ref="E19">STOWA2024_JAARROND_V(E$2*60,$C19,2033,"L","")</f>
        <v>10.570347059831201</v>
      </c>
      <c r="F19" s="17" cm="1">
        <f t="array" ref="F19">STOWA2024_JAARROND_V(F$2*60,$C19,2033,"L","")</f>
        <v>12.736210424848498</v>
      </c>
      <c r="G19" s="17" cm="1">
        <f t="array" ref="G19">STOWA2024_JAARROND_V(G$2*60,$C19,2033,"L","")</f>
        <v>15.519446650443646</v>
      </c>
      <c r="H19" s="17" cm="1">
        <f t="array" ref="H19">STOWA2024_JAARROND_V(H$2*60,$C19,2033,"L","")</f>
        <v>18.809425767432078</v>
      </c>
      <c r="I19" s="17" cm="1">
        <f t="array" ref="I19">STOWA2024_JAARROND_V(I$2*60,$C19,2033,"L","")</f>
        <v>22.515545862068429</v>
      </c>
      <c r="J19" s="17" cm="1">
        <f t="array" ref="J19">STOWA2024_JAARROND_V(J$2*60,$C19,2033,"L","")</f>
        <v>24.872565120452062</v>
      </c>
      <c r="K19" s="17" cm="1">
        <f t="array" ref="K19">STOWA2024_JAARROND_V(K$2*60,$C19,2033,"L","")</f>
        <v>30.770442324859822</v>
      </c>
      <c r="L19" s="17" cm="1">
        <f t="array" ref="L19">STOWA2024_JAARROND_V(L$2*60,$C19,2033,"L","")</f>
        <v>38.927153603572876</v>
      </c>
      <c r="M19" s="17" cm="1">
        <f t="array" ref="M19">STOWA2024_JAARROND_V(M$2*60,$C19,2033,"L","")</f>
        <v>45.253707139013592</v>
      </c>
      <c r="N19" s="17" cm="1">
        <f t="array" ref="N19">STOWA2024_JAARROND_V(N$2*60,$C19,2033,"L","")</f>
        <v>50.705736928141427</v>
      </c>
      <c r="O19" s="17" cm="1">
        <f t="array" ref="O19">STOWA2024_JAARROND_V(O$2*60,$C19,2033,"L","")</f>
        <v>68.722510002890587</v>
      </c>
      <c r="P19" s="17" cm="1">
        <f t="array" ref="P19">STOWA2024_JAARROND_V(P$2*60,$C19,2033,"L","")</f>
        <v>76.574683706829333</v>
      </c>
    </row>
    <row r="20" spans="2:16" x14ac:dyDescent="0.3">
      <c r="B20" s="15" t="s">
        <v>63</v>
      </c>
      <c r="C20">
        <v>1</v>
      </c>
      <c r="D20" s="17" cm="1">
        <f t="array" ref="D20">STOWA2024_JAARROND_V(D$2*60,$C20,2033,"L","")</f>
        <v>10.311005537075067</v>
      </c>
      <c r="E20" s="17" cm="1">
        <f t="array" ref="E20">STOWA2024_JAARROND_V(E$2*60,$C20,2033,"L","")</f>
        <v>13.646022011864398</v>
      </c>
      <c r="F20" s="17" cm="1">
        <f t="array" ref="F20">STOWA2024_JAARROND_V(F$2*60,$C20,2033,"L","")</f>
        <v>16.429216969514258</v>
      </c>
      <c r="G20" s="17" cm="1">
        <f t="array" ref="G20">STOWA2024_JAARROND_V(G$2*60,$C20,2033,"L","")</f>
        <v>19.783710169424346</v>
      </c>
      <c r="H20" s="17" cm="1">
        <f t="array" ref="H20">STOWA2024_JAARROND_V(H$2*60,$C20,2033,"L","")</f>
        <v>23.677194286586129</v>
      </c>
      <c r="I20" s="17" cm="1">
        <f t="array" ref="I20">STOWA2024_JAARROND_V(I$2*60,$C20,2033,"L","")</f>
        <v>28.08463716901408</v>
      </c>
      <c r="J20" s="17" cm="1">
        <f t="array" ref="J20">STOWA2024_JAARROND_V(J$2*60,$C20,2033,"L","")</f>
        <v>30.903027969703366</v>
      </c>
      <c r="K20" s="17" cm="1">
        <f t="array" ref="K20">STOWA2024_JAARROND_V(K$2*60,$C20,2033,"L","")</f>
        <v>37.244225080328967</v>
      </c>
      <c r="L20" s="17" cm="1">
        <f t="array" ref="L20">STOWA2024_JAARROND_V(L$2*60,$C20,2033,"L","")</f>
        <v>46.468408610976311</v>
      </c>
      <c r="M20" s="17" cm="1">
        <f t="array" ref="M20">STOWA2024_JAARROND_V(M$2*60,$C20,2033,"L","")</f>
        <v>53.596649773742065</v>
      </c>
      <c r="N20" s="17" cm="1">
        <f t="array" ref="N20">STOWA2024_JAARROND_V(N$2*60,$C20,2033,"L","")</f>
        <v>59.723816870659014</v>
      </c>
      <c r="O20" s="17" cm="1">
        <f t="array" ref="O20">STOWA2024_JAARROND_V(O$2*60,$C20,2033,"L","")</f>
        <v>79.892967335781094</v>
      </c>
      <c r="P20" s="17" cm="1">
        <f t="array" ref="P20">STOWA2024_JAARROND_V(P$2*60,$C20,2033,"L","")</f>
        <v>88.650822104131706</v>
      </c>
    </row>
    <row r="21" spans="2:16" x14ac:dyDescent="0.3">
      <c r="B21" s="15" t="s">
        <v>64</v>
      </c>
      <c r="C21">
        <v>2</v>
      </c>
      <c r="D21" s="17" cm="1">
        <f t="array" ref="D21">STOWA2024_JAARROND_V(D$2*60,$C21,2033,"L","")</f>
        <v>12.371434927432187</v>
      </c>
      <c r="E21" s="17" cm="1">
        <f t="array" ref="E21">STOWA2024_JAARROND_V(E$2*60,$C21,2033,"L","")</f>
        <v>16.797388834213319</v>
      </c>
      <c r="F21" s="17" cm="1">
        <f t="array" ref="F21">STOWA2024_JAARROND_V(F$2*60,$C21,2033,"L","")</f>
        <v>20.286798842037182</v>
      </c>
      <c r="G21" s="17" cm="1">
        <f t="array" ref="G21">STOWA2024_JAARROND_V(G$2*60,$C21,2033,"L","")</f>
        <v>24.266240752759973</v>
      </c>
      <c r="H21" s="17" cm="1">
        <f t="array" ref="H21">STOWA2024_JAARROND_V(H$2*60,$C21,2033,"L","")</f>
        <v>28.760266602502586</v>
      </c>
      <c r="I21" s="17" cm="1">
        <f t="array" ref="I21">STOWA2024_JAARROND_V(I$2*60,$C21,2033,"L","")</f>
        <v>33.787135670284052</v>
      </c>
      <c r="J21" s="17" cm="1">
        <f t="array" ref="J21">STOWA2024_JAARROND_V(J$2*60,$C21,2033,"L","")</f>
        <v>36.970850132636002</v>
      </c>
      <c r="K21" s="17" cm="1">
        <f t="array" ref="K21">STOWA2024_JAARROND_V(K$2*60,$C21,2033,"L","")</f>
        <v>44.365736756268248</v>
      </c>
      <c r="L21" s="17" cm="1">
        <f t="array" ref="L21">STOWA2024_JAARROND_V(L$2*60,$C21,2033,"L","")</f>
        <v>54.556019616762967</v>
      </c>
      <c r="M21" s="17" cm="1">
        <f t="array" ref="M21">STOWA2024_JAARROND_V(M$2*60,$C21,2033,"L","")</f>
        <v>62.381964173037375</v>
      </c>
      <c r="N21" s="17" cm="1">
        <f t="array" ref="N21">STOWA2024_JAARROND_V(N$2*60,$C21,2033,"L","")</f>
        <v>69.083392592483008</v>
      </c>
      <c r="O21" s="17" cm="1">
        <f t="array" ref="O21">STOWA2024_JAARROND_V(O$2*60,$C21,2033,"L","")</f>
        <v>91.030304916298235</v>
      </c>
      <c r="P21" s="17" cm="1">
        <f t="array" ref="P21">STOWA2024_JAARROND_V(P$2*60,$C21,2033,"L","")</f>
        <v>100.5179735123892</v>
      </c>
    </row>
    <row r="22" spans="2:16" x14ac:dyDescent="0.3">
      <c r="B22" s="15" t="s">
        <v>65</v>
      </c>
      <c r="C22">
        <v>5</v>
      </c>
      <c r="D22" s="17" cm="1">
        <f t="array" ref="D22">STOWA2024_JAARROND_V(D$2*60,$C22,2033,"L","")</f>
        <v>15.262815420392014</v>
      </c>
      <c r="E22" s="17" cm="1">
        <f t="array" ref="E22">STOWA2024_JAARROND_V(E$2*60,$C22,2033,"L","")</f>
        <v>21.45695029861665</v>
      </c>
      <c r="F22" s="17" cm="1">
        <f t="array" ref="F22">STOWA2024_JAARROND_V(F$2*60,$C22,2033,"L","")</f>
        <v>26.092155643847327</v>
      </c>
      <c r="G22" s="17" cm="1">
        <f t="array" ref="G22">STOWA2024_JAARROND_V(G$2*60,$C22,2033,"L","")</f>
        <v>31.051259486856861</v>
      </c>
      <c r="H22" s="17" cm="1">
        <f t="array" ref="H22">STOWA2024_JAARROND_V(H$2*60,$C22,2033,"L","")</f>
        <v>36.407652542870139</v>
      </c>
      <c r="I22" s="17" cm="1">
        <f t="array" ref="I22">STOWA2024_JAARROND_V(I$2*60,$C22,2033,"L","")</f>
        <v>42.213830170849548</v>
      </c>
      <c r="J22" s="17" cm="1">
        <f t="array" ref="J22">STOWA2024_JAARROND_V(J$2*60,$C22,2033,"L","")</f>
        <v>45.795103014805342</v>
      </c>
      <c r="K22" s="17" cm="1">
        <f t="array" ref="K22">STOWA2024_JAARROND_V(K$2*60,$C22,2033,"L","")</f>
        <v>54.884949633498131</v>
      </c>
      <c r="L22" s="17" cm="1">
        <f t="array" ref="L22">STOWA2024_JAARROND_V(L$2*60,$C22,2033,"L","")</f>
        <v>66.153414033004765</v>
      </c>
      <c r="M22" s="17" cm="1">
        <f t="array" ref="M22">STOWA2024_JAARROND_V(M$2*60,$C22,2033,"L","")</f>
        <v>74.714461078027441</v>
      </c>
      <c r="N22" s="17" cm="1">
        <f t="array" ref="N22">STOWA2024_JAARROND_V(N$2*60,$C22,2033,"L","")</f>
        <v>82.00221883617246</v>
      </c>
      <c r="O22" s="17" cm="1">
        <f t="array" ref="O22">STOWA2024_JAARROND_V(O$2*60,$C22,2033,"L","")</f>
        <v>105.70240195627247</v>
      </c>
      <c r="P22" s="17" cm="1">
        <f t="array" ref="P22">STOWA2024_JAARROND_V(P$2*60,$C22,2033,"L","")</f>
        <v>115.89089734561556</v>
      </c>
    </row>
    <row r="23" spans="2:16" x14ac:dyDescent="0.3">
      <c r="B23" s="15" t="s">
        <v>66</v>
      </c>
      <c r="C23">
        <v>10</v>
      </c>
      <c r="D23" s="17" cm="1">
        <f t="array" ref="D23">STOWA2024_JAARROND_V(D$2*60,$C23,2033,"L","")</f>
        <v>17.736513503611537</v>
      </c>
      <c r="E23" s="17" cm="1">
        <f t="array" ref="E23">STOWA2024_JAARROND_V(E$2*60,$C23,2033,"L","")</f>
        <v>25.629170040854589</v>
      </c>
      <c r="F23" s="17" cm="1">
        <f t="array" ref="F23">STOWA2024_JAARROND_V(F$2*60,$C23,2033,"L","")</f>
        <v>31.370730396485385</v>
      </c>
      <c r="G23" s="17" cm="1">
        <f t="array" ref="G23">STOWA2024_JAARROND_V(G$2*60,$C23,2033,"L","")</f>
        <v>37.251699290667986</v>
      </c>
      <c r="H23" s="17" cm="1">
        <f t="array" ref="H23">STOWA2024_JAARROND_V(H$2*60,$C23,2033,"L","")</f>
        <v>43.359342470355386</v>
      </c>
      <c r="I23" s="17" cm="1">
        <f t="array" ref="I23">STOWA2024_JAARROND_V(I$2*60,$C23,2033,"L","")</f>
        <v>49.755341993997781</v>
      </c>
      <c r="J23" s="17" cm="1">
        <f t="array" ref="J23">STOWA2024_JAARROND_V(J$2*60,$C23,2033,"L","")</f>
        <v>53.583222901733436</v>
      </c>
      <c r="K23" s="17" cm="1">
        <f t="array" ref="K23">STOWA2024_JAARROND_V(K$2*60,$C23,2033,"L","")</f>
        <v>63.771489254108879</v>
      </c>
      <c r="L23" s="17" cm="1">
        <f t="array" ref="L23">STOWA2024_JAARROND_V(L$2*60,$C23,2033,"L","")</f>
        <v>75.667182989951186</v>
      </c>
      <c r="M23" s="17" cm="1">
        <f t="array" ref="M23">STOWA2024_JAARROND_V(M$2*60,$C23,2033,"L","")</f>
        <v>84.619515101514722</v>
      </c>
      <c r="N23" s="17" cm="1">
        <f t="array" ref="N23">STOWA2024_JAARROND_V(N$2*60,$C23,2033,"L","")</f>
        <v>92.205430929531062</v>
      </c>
      <c r="O23" s="17" cm="1">
        <f t="array" ref="O23">STOWA2024_JAARROND_V(O$2*60,$C23,2033,"L","")</f>
        <v>116.76321607333077</v>
      </c>
      <c r="P23" s="17" cm="1">
        <f t="array" ref="P23">STOWA2024_JAARROND_V(P$2*60,$C23,2033,"L","")</f>
        <v>127.28663801653457</v>
      </c>
    </row>
    <row r="24" spans="2:16" x14ac:dyDescent="0.3">
      <c r="B24" s="15" t="s">
        <v>67</v>
      </c>
      <c r="C24">
        <v>20</v>
      </c>
      <c r="D24" s="17" cm="1">
        <f t="array" ref="D24">STOWA2024_JAARROND_V(D$2*60,$C24,2033,"L","")</f>
        <v>20.56946018598676</v>
      </c>
      <c r="E24" s="17" cm="1">
        <f t="array" ref="E24">STOWA2024_JAARROND_V(E$2*60,$C24,2033,"L","")</f>
        <v>30.587953581197645</v>
      </c>
      <c r="F24" s="17" cm="1">
        <f t="array" ref="F24">STOWA2024_JAARROND_V(F$2*60,$C24,2033,"L","")</f>
        <v>37.72352671193466</v>
      </c>
      <c r="G24" s="17" cm="1">
        <f t="array" ref="G24">STOWA2024_JAARROND_V(G$2*60,$C24,2033,"L","")</f>
        <v>44.744670203106885</v>
      </c>
      <c r="H24" s="17" cm="1">
        <f t="array" ref="H24">STOWA2024_JAARROND_V(H$2*60,$C24,2033,"L","")</f>
        <v>51.724006925515454</v>
      </c>
      <c r="I24" s="17" cm="1">
        <f t="array" ref="I24">STOWA2024_JAARROND_V(I$2*60,$C24,2033,"L","")</f>
        <v>58.714890667418722</v>
      </c>
      <c r="J24" s="17" cm="1">
        <f t="array" ref="J24">STOWA2024_JAARROND_V(J$2*60,$C24,2033,"L","")</f>
        <v>62.731296998165945</v>
      </c>
      <c r="K24" s="17" cm="1">
        <f t="array" ref="K24">STOWA2024_JAARROND_V(K$2*60,$C24,2033,"L","")</f>
        <v>73.547164165876993</v>
      </c>
      <c r="L24" s="17" cm="1">
        <f t="array" ref="L24">STOWA2024_JAARROND_V(L$2*60,$C24,2033,"L","")</f>
        <v>85.870214507539956</v>
      </c>
      <c r="M24" s="17" cm="1">
        <f t="array" ref="M24">STOWA2024_JAARROND_V(M$2*60,$C24,2033,"L","")</f>
        <v>95.049769455190088</v>
      </c>
      <c r="N24" s="17" cm="1">
        <f t="array" ref="N24">STOWA2024_JAARROND_V(N$2*60,$C24,2033,"L","")</f>
        <v>102.79501727189394</v>
      </c>
      <c r="O24" s="17" cm="1">
        <f t="array" ref="O24">STOWA2024_JAARROND_V(O$2*60,$C24,2033,"L","")</f>
        <v>127.79123552373447</v>
      </c>
      <c r="P24" s="17" cm="1">
        <f t="array" ref="P24">STOWA2024_JAARROND_V(P$2*60,$C24,2033,"L","")</f>
        <v>138.48516651147494</v>
      </c>
    </row>
    <row r="25" spans="2:16" x14ac:dyDescent="0.3">
      <c r="B25" s="15" t="s">
        <v>68</v>
      </c>
      <c r="C25">
        <v>25</v>
      </c>
      <c r="D25" s="17" cm="1">
        <f t="array" ref="D25">STOWA2024_JAARROND_V(D$2*60,$C25,2033,"L","")</f>
        <v>21.573513983009665</v>
      </c>
      <c r="E25" s="17" cm="1">
        <f t="array" ref="E25">STOWA2024_JAARROND_V(E$2*60,$C25,2033,"L","")</f>
        <v>32.387294235776331</v>
      </c>
      <c r="F25" s="17" cm="1">
        <f t="array" ref="F25">STOWA2024_JAARROND_V(F$2*60,$C25,2033,"L","")</f>
        <v>40.047032222813428</v>
      </c>
      <c r="G25" s="17" cm="1">
        <f t="array" ref="G25">STOWA2024_JAARROND_V(G$2*60,$C25,2033,"L","")</f>
        <v>47.492308719030795</v>
      </c>
      <c r="H25" s="17" cm="1">
        <f t="array" ref="H25">STOWA2024_JAARROND_V(H$2*60,$C25,2033,"L","")</f>
        <v>54.782942584057594</v>
      </c>
      <c r="I25" s="17" cm="1">
        <f t="array" ref="I25">STOWA2024_JAARROND_V(I$2*60,$C25,2033,"L","")</f>
        <v>61.965092229757602</v>
      </c>
      <c r="J25" s="17" cm="1">
        <f t="array" ref="J25">STOWA2024_JAARROND_V(J$2*60,$C25,2033,"L","")</f>
        <v>66.026114833579328</v>
      </c>
      <c r="K25" s="17" cm="1">
        <f t="array" ref="K25">STOWA2024_JAARROND_V(K$2*60,$C25,2033,"L","")</f>
        <v>76.897831843277331</v>
      </c>
      <c r="L25" s="17" cm="1">
        <f t="array" ref="L25">STOWA2024_JAARROND_V(L$2*60,$C25,2033,"L","")</f>
        <v>89.309645628146839</v>
      </c>
      <c r="M25" s="17" cm="1">
        <f t="array" ref="M25">STOWA2024_JAARROND_V(M$2*60,$C25,2033,"L","")</f>
        <v>98.52386075569126</v>
      </c>
      <c r="N25" s="17" cm="1">
        <f t="array" ref="N25">STOWA2024_JAARROND_V(N$2*60,$C25,2033,"L","")</f>
        <v>106.28871077887908</v>
      </c>
      <c r="O25" s="17" cm="1">
        <f t="array" ref="O25">STOWA2024_JAARROND_V(O$2*60,$C25,2033,"L","")</f>
        <v>131.33450269307798</v>
      </c>
      <c r="P25" s="17" cm="1">
        <f t="array" ref="P25">STOWA2024_JAARROND_V(P$2*60,$C25,2033,"L","")</f>
        <v>142.04888780424179</v>
      </c>
    </row>
    <row r="26" spans="2:16" x14ac:dyDescent="0.3">
      <c r="B26" s="15" t="s">
        <v>69</v>
      </c>
      <c r="C26">
        <v>50</v>
      </c>
      <c r="D26" s="17" cm="1">
        <f t="array" ref="D26">STOWA2024_JAARROND_V(D$2*60,$C26,2033,"L","")</f>
        <v>25.027482715361462</v>
      </c>
      <c r="E26" s="17" cm="1">
        <f t="array" ref="E26">STOWA2024_JAARROND_V(E$2*60,$C26,2033,"L","")</f>
        <v>38.72829967413567</v>
      </c>
      <c r="F26" s="17" cm="1">
        <f t="array" ref="F26">STOWA2024_JAARROND_V(F$2*60,$C26,2033,"L","")</f>
        <v>48.302412040444217</v>
      </c>
      <c r="G26" s="17" cm="1">
        <f t="array" ref="G26">STOWA2024_JAARROND_V(G$2*60,$C26,2033,"L","")</f>
        <v>57.280833558266707</v>
      </c>
      <c r="H26" s="17" cm="1">
        <f t="array" ref="H26">STOWA2024_JAARROND_V(H$2*60,$C26,2033,"L","")</f>
        <v>65.649822498646159</v>
      </c>
      <c r="I26" s="17" cm="1">
        <f t="array" ref="I26">STOWA2024_JAARROND_V(I$2*60,$C26,2033,"L","")</f>
        <v>73.415937105362758</v>
      </c>
      <c r="J26" s="17" cm="1">
        <f t="array" ref="J26">STOWA2024_JAARROND_V(J$2*60,$C26,2033,"L","")</f>
        <v>77.548618847790962</v>
      </c>
      <c r="K26" s="17" cm="1">
        <f t="array" ref="K26">STOWA2024_JAARROND_V(K$2*60,$C26,2033,"L","")</f>
        <v>87.986851987061499</v>
      </c>
      <c r="L26" s="17" cm="1">
        <f t="array" ref="L26">STOWA2024_JAARROND_V(L$2*60,$C26,2033,"L","")</f>
        <v>100.50105922375577</v>
      </c>
      <c r="M26" s="17" cm="1">
        <f t="array" ref="M26">STOWA2024_JAARROND_V(M$2*60,$C26,2033,"L","")</f>
        <v>109.69137175746837</v>
      </c>
      <c r="N26" s="17" cm="1">
        <f t="array" ref="N26">STOWA2024_JAARROND_V(N$2*60,$C26,2033,"L","")</f>
        <v>117.41160140086674</v>
      </c>
      <c r="O26" s="17" cm="1">
        <f t="array" ref="O26">STOWA2024_JAARROND_V(O$2*60,$C26,2033,"L","")</f>
        <v>142.31931913126598</v>
      </c>
      <c r="P26" s="17" cm="1">
        <f t="array" ref="P26">STOWA2024_JAARROND_V(P$2*60,$C26,2033,"L","")</f>
        <v>152.99194405854018</v>
      </c>
    </row>
    <row r="27" spans="2:16" x14ac:dyDescent="0.3">
      <c r="B27" s="15" t="s">
        <v>70</v>
      </c>
      <c r="C27">
        <v>100</v>
      </c>
      <c r="D27" s="17" cm="1">
        <f t="array" ref="D27">STOWA2024_JAARROND_V(D$2*60,$C27,2033,"L","")</f>
        <v>29.067613607856234</v>
      </c>
      <c r="E27" s="17" cm="1">
        <f t="array" ref="E27">STOWA2024_JAARROND_V(E$2*60,$C27,2033,"L","")</f>
        <v>46.414077706494076</v>
      </c>
      <c r="F27" s="17" cm="1">
        <f t="array" ref="F27">STOWA2024_JAARROND_V(F$2*60,$C27,2033,"L","")</f>
        <v>58.429478501587141</v>
      </c>
      <c r="G27" s="17" cm="1">
        <f t="array" ref="G27">STOWA2024_JAARROND_V(G$2*60,$C27,2033,"L","")</f>
        <v>69.336021516600923</v>
      </c>
      <c r="H27" s="17" cm="1">
        <f t="array" ref="H27">STOWA2024_JAARROND_V(H$2*60,$C27,2033,"L","")</f>
        <v>78.977824319596394</v>
      </c>
      <c r="I27" s="17" cm="1">
        <f t="array" ref="I27">STOWA2024_JAARROND_V(I$2*60,$C27,2033,"L","")</f>
        <v>87.289703904331205</v>
      </c>
      <c r="J27" s="17" cm="1">
        <f t="array" ref="J27">STOWA2024_JAARROND_V(J$2*60,$C27,2033,"L","")</f>
        <v>91.358050237747676</v>
      </c>
      <c r="K27" s="17" cm="1">
        <f t="array" ref="K27">STOWA2024_JAARROND_V(K$2*60,$C27,2033,"L","")</f>
        <v>100.18537476911968</v>
      </c>
      <c r="L27" s="17" cm="1">
        <f t="array" ref="L27">STOWA2024_JAARROND_V(L$2*60,$C27,2033,"L","")</f>
        <v>112.5032789706415</v>
      </c>
      <c r="M27" s="17" cm="1">
        <f t="array" ref="M27">STOWA2024_JAARROND_V(M$2*60,$C27,2033,"L","")</f>
        <v>121.45102293855257</v>
      </c>
      <c r="N27" s="17" cm="1">
        <f t="array" ref="N27">STOWA2024_JAARROND_V(N$2*60,$C27,2033,"L","")</f>
        <v>128.95569256945731</v>
      </c>
      <c r="O27" s="17" cm="1">
        <f t="array" ref="O27">STOWA2024_JAARROND_V(O$2*60,$C27,2033,"L","")</f>
        <v>153.27156623147036</v>
      </c>
      <c r="P27" s="17" cm="1">
        <f t="array" ref="P27">STOWA2024_JAARROND_V(P$2*60,$C27,2033,"L","")</f>
        <v>163.74562219358461</v>
      </c>
    </row>
    <row r="28" spans="2:16" x14ac:dyDescent="0.3">
      <c r="B28" s="15" t="s">
        <v>71</v>
      </c>
      <c r="C28">
        <v>200</v>
      </c>
      <c r="D28" s="17" cm="1">
        <f t="array" ref="D28">STOWA2024_JAARROND_V(D$2*60,$C28,2033,"L","")</f>
        <v>33.806224997525518</v>
      </c>
      <c r="E28" s="17" cm="1">
        <f t="array" ref="E28">STOWA2024_JAARROND_V(E$2*60,$C28,2033,"L","")</f>
        <v>55.75338431815851</v>
      </c>
      <c r="F28" s="17" cm="1">
        <f t="array" ref="F28">STOWA2024_JAARROND_V(F$2*60,$C28,2033,"L","")</f>
        <v>70.883221247457257</v>
      </c>
      <c r="G28" s="17" cm="1">
        <f t="array" ref="G28">STOWA2024_JAARROND_V(G$2*60,$C28,2033,"L","")</f>
        <v>82.395311994081794</v>
      </c>
      <c r="H28" s="17" cm="1">
        <f t="array" ref="H28">STOWA2024_JAARROND_V(H$2*60,$C28,2033,"L","")</f>
        <v>89.829131250606764</v>
      </c>
      <c r="I28" s="17" cm="1">
        <f t="array" ref="I28">STOWA2024_JAARROND_V(I$2*60,$C28,2033,"L","")</f>
        <v>96.194848507254122</v>
      </c>
      <c r="J28" s="17" cm="1">
        <f t="array" ref="J28">STOWA2024_JAARROND_V(J$2*60,$C28,2033,"L","")</f>
        <v>99.377242793481102</v>
      </c>
      <c r="K28" s="17" cm="1">
        <f t="array" ref="K28">STOWA2024_JAARROND_V(K$2*60,$C28,2033,"L","")</f>
        <v>113.60441054820059</v>
      </c>
      <c r="L28" s="17" cm="1">
        <f t="array" ref="L28">STOWA2024_JAARROND_V(L$2*60,$C28,2033,"L","")</f>
        <v>125.37504692219417</v>
      </c>
      <c r="M28" s="17" cm="1">
        <f t="array" ref="M28">STOWA2024_JAARROND_V(M$2*60,$C28,2033,"L","")</f>
        <v>133.83421162569735</v>
      </c>
      <c r="N28" s="17" cm="1">
        <f t="array" ref="N28">STOWA2024_JAARROND_V(N$2*60,$C28,2033,"L","")</f>
        <v>140.93693426622335</v>
      </c>
      <c r="O28" s="17" cm="1">
        <f t="array" ref="O28">STOWA2024_JAARROND_V(O$2*60,$C28,2033,"L","")</f>
        <v>164.1913405598734</v>
      </c>
      <c r="P28" s="17" cm="1">
        <f t="array" ref="P28">STOWA2024_JAARROND_V(P$2*60,$C28,2033,"L","")</f>
        <v>174.31319954535991</v>
      </c>
    </row>
    <row r="29" spans="2:16" x14ac:dyDescent="0.3">
      <c r="B29" s="15" t="s">
        <v>72</v>
      </c>
      <c r="C29">
        <v>250</v>
      </c>
      <c r="D29" s="17" cm="1">
        <f t="array" ref="D29">STOWA2024_JAARROND_V(D$2*60,$C29,2033,"L","")</f>
        <v>35.500949011911814</v>
      </c>
      <c r="E29" s="17" cm="1">
        <f t="array" ref="E29">STOWA2024_JAARROND_V(E$2*60,$C29,2033,"L","")</f>
        <v>59.170777547426233</v>
      </c>
      <c r="F29" s="17" cm="1">
        <f t="array" ref="F29">STOWA2024_JAARROND_V(F$2*60,$C29,2033,"L","")</f>
        <v>75.475459454830897</v>
      </c>
      <c r="G29" s="17" cm="1">
        <f t="array" ref="G29">STOWA2024_JAARROND_V(G$2*60,$C29,2033,"L","")</f>
        <v>87.637017101683284</v>
      </c>
      <c r="H29" s="17" cm="1">
        <f t="array" ref="H29">STOWA2024_JAARROND_V(H$2*60,$C29,2033,"L","")</f>
        <v>95.097170900459417</v>
      </c>
      <c r="I29" s="17" cm="1">
        <f t="array" ref="I29">STOWA2024_JAARROND_V(I$2*60,$C29,2033,"L","")</f>
        <v>101.28514580727672</v>
      </c>
      <c r="J29" s="17" cm="1">
        <f t="array" ref="J29">STOWA2024_JAARROND_V(J$2*60,$C29,2033,"L","")</f>
        <v>104.27519962994981</v>
      </c>
      <c r="K29" s="17" cm="1">
        <f t="array" ref="K29">STOWA2024_JAARROND_V(K$2*60,$C29,2033,"L","")</f>
        <v>118.20386069897427</v>
      </c>
      <c r="L29" s="17" cm="1">
        <f t="array" ref="L29">STOWA2024_JAARROND_V(L$2*60,$C29,2033,"L","")</f>
        <v>129.71410626876997</v>
      </c>
      <c r="M29" s="17" cm="1">
        <f t="array" ref="M29">STOWA2024_JAARROND_V(M$2*60,$C29,2033,"L","")</f>
        <v>137.95878295748994</v>
      </c>
      <c r="N29" s="17" cm="1">
        <f t="array" ref="N29">STOWA2024_JAARROND_V(N$2*60,$C29,2033,"L","")</f>
        <v>144.88975970890937</v>
      </c>
      <c r="O29" s="17" cm="1">
        <f t="array" ref="O29">STOWA2024_JAARROND_V(O$2*60,$C29,2033,"L","")</f>
        <v>167.69982891977139</v>
      </c>
      <c r="P29" s="17" cm="1">
        <f t="array" ref="P29">STOWA2024_JAARROND_V(P$2*60,$C29,2033,"L","")</f>
        <v>177.67613249128212</v>
      </c>
    </row>
    <row r="30" spans="2:16" x14ac:dyDescent="0.3">
      <c r="B30" s="15" t="s">
        <v>73</v>
      </c>
      <c r="C30">
        <v>500</v>
      </c>
      <c r="D30" s="17" cm="1">
        <f t="array" ref="D30">STOWA2024_JAARROND_V(D$2*60,$C30,2033,"L","")</f>
        <v>41.363096794454989</v>
      </c>
      <c r="E30" s="17" cm="1">
        <f t="array" ref="E30">STOWA2024_JAARROND_V(E$2*60,$C30,2033,"L","")</f>
        <v>71.276233475993621</v>
      </c>
      <c r="F30" s="17" cm="1">
        <f t="array" ref="F30">STOWA2024_JAARROND_V(F$2*60,$C30,2033,"L","")</f>
        <v>91.874056920758022</v>
      </c>
      <c r="G30" s="17" cm="1">
        <f t="array" ref="G30">STOWA2024_JAARROND_V(G$2*60,$C30,2033,"L","")</f>
        <v>106.3255248137967</v>
      </c>
      <c r="H30" s="17" cm="1">
        <f t="array" ref="H30">STOWA2024_JAARROND_V(H$2*60,$C30,2033,"L","")</f>
        <v>113.68418552042378</v>
      </c>
      <c r="I30" s="17" cm="1">
        <f t="array" ref="I30">STOWA2024_JAARROND_V(I$2*60,$C30,2033,"L","")</f>
        <v>119.01516928186908</v>
      </c>
      <c r="J30" s="17" cm="1">
        <f t="array" ref="J30">STOWA2024_JAARROND_V(J$2*60,$C30,2033,"L","")</f>
        <v>121.18829368156766</v>
      </c>
      <c r="K30" s="17" cm="1">
        <f t="array" ref="K30">STOWA2024_JAARROND_V(K$2*60,$C30,2033,"L","")</f>
        <v>133.4257210214015</v>
      </c>
      <c r="L30" s="17" cm="1">
        <f t="array" ref="L30">STOWA2024_JAARROND_V(L$2*60,$C30,2033,"L","")</f>
        <v>143.83278056710975</v>
      </c>
      <c r="M30" s="17" cm="1">
        <f t="array" ref="M30">STOWA2024_JAARROND_V(M$2*60,$C30,2033,"L","")</f>
        <v>151.21727035497543</v>
      </c>
      <c r="N30" s="17" cm="1">
        <f t="array" ref="N30">STOWA2024_JAARROND_V(N$2*60,$C30,2033,"L","")</f>
        <v>157.47439111944973</v>
      </c>
      <c r="O30" s="17" cm="1">
        <f t="array" ref="O30">STOWA2024_JAARROND_V(O$2*60,$C30,2033,"L","")</f>
        <v>178.57682429354603</v>
      </c>
      <c r="P30" s="17" cm="1">
        <f t="array" ref="P30">STOWA2024_JAARROND_V(P$2*60,$C30,2033,"L","")</f>
        <v>188.00263150268145</v>
      </c>
    </row>
    <row r="31" spans="2:16" x14ac:dyDescent="0.3">
      <c r="B31" s="15" t="s">
        <v>74</v>
      </c>
      <c r="C31">
        <v>1000</v>
      </c>
      <c r="D31" s="17" cm="1">
        <f t="array" ref="D31">STOWA2024_JAARROND_V(D$2*60,$C31,2033,"L","")</f>
        <v>48.253746476152457</v>
      </c>
      <c r="E31" s="17" cm="1">
        <f t="array" ref="E31">STOWA2024_JAARROND_V(E$2*60,$C31,2033,"L","")</f>
        <v>86.016002926732696</v>
      </c>
      <c r="F31" s="17" cm="1">
        <f t="array" ref="F31">STOWA2024_JAARROND_V(F$2*60,$C31,2033,"L","")</f>
        <v>112.0802170949857</v>
      </c>
      <c r="G31" s="17" cm="1">
        <f t="array" ref="G31">STOWA2024_JAARROND_V(G$2*60,$C31,2033,"L","")</f>
        <v>129.30006139062877</v>
      </c>
      <c r="H31" s="17" cm="1">
        <f t="array" ref="H31">STOWA2024_JAARROND_V(H$2*60,$C31,2033,"L","")</f>
        <v>136.18333498442288</v>
      </c>
      <c r="I31" s="17" cm="1">
        <f t="array" ref="I31">STOWA2024_JAARROND_V(I$2*60,$C31,2033,"L","")</f>
        <v>140.07123082776661</v>
      </c>
      <c r="J31" s="17" cm="1">
        <f t="array" ref="J31">STOWA2024_JAARROND_V(J$2*60,$C31,2033,"L","")</f>
        <v>141.01785816626915</v>
      </c>
      <c r="K31" s="17" cm="1">
        <f t="array" ref="K31">STOWA2024_JAARROND_V(K$2*60,$C31,2033,"L","")</f>
        <v>150.17059185045517</v>
      </c>
      <c r="L31" s="17" cm="1">
        <f t="array" ref="L31">STOWA2024_JAARROND_V(L$2*60,$C31,2033,"L","")</f>
        <v>158.97433797768323</v>
      </c>
      <c r="M31" s="17" cm="1">
        <f t="array" ref="M31">STOWA2024_JAARROND_V(M$2*60,$C31,2033,"L","")</f>
        <v>165.17876875496998</v>
      </c>
      <c r="N31" s="17" cm="1">
        <f t="array" ref="N31">STOWA2024_JAARROND_V(N$2*60,$C31,2033,"L","")</f>
        <v>170.53557613543862</v>
      </c>
      <c r="O31" s="17" cm="1">
        <f t="array" ref="O31">STOWA2024_JAARROND_V(O$2*60,$C31,2033,"L","")</f>
        <v>189.42157001248506</v>
      </c>
      <c r="P31" s="17" cm="1">
        <f t="array" ref="P31">STOWA2024_JAARROND_V(P$2*60,$C31,2033,"L","")</f>
        <v>198.15042239855885</v>
      </c>
    </row>
    <row r="33" spans="2:48" x14ac:dyDescent="0.3">
      <c r="B33" s="16" t="s">
        <v>77</v>
      </c>
      <c r="D33" s="15" t="s">
        <v>49</v>
      </c>
      <c r="E33" s="15" t="s">
        <v>50</v>
      </c>
      <c r="F33" s="15" t="s">
        <v>51</v>
      </c>
      <c r="G33" s="15" t="s">
        <v>52</v>
      </c>
      <c r="H33" s="15" t="s">
        <v>53</v>
      </c>
      <c r="I33" s="15" t="s">
        <v>54</v>
      </c>
      <c r="J33" s="15" t="s">
        <v>55</v>
      </c>
      <c r="K33" s="15" t="s">
        <v>56</v>
      </c>
      <c r="L33" s="15" t="s">
        <v>57</v>
      </c>
      <c r="M33" s="15" t="s">
        <v>58</v>
      </c>
      <c r="N33" s="15" t="s">
        <v>59</v>
      </c>
      <c r="O33" s="15" t="s">
        <v>60</v>
      </c>
      <c r="P33" s="15" t="s">
        <v>61</v>
      </c>
      <c r="R33" s="16" t="s">
        <v>80</v>
      </c>
      <c r="T33" s="15" t="s">
        <v>49</v>
      </c>
      <c r="U33" s="15" t="s">
        <v>50</v>
      </c>
      <c r="V33" s="15" t="s">
        <v>51</v>
      </c>
      <c r="W33" s="15" t="s">
        <v>52</v>
      </c>
      <c r="X33" s="15" t="s">
        <v>53</v>
      </c>
      <c r="Y33" s="15" t="s">
        <v>54</v>
      </c>
      <c r="Z33" s="15" t="s">
        <v>55</v>
      </c>
      <c r="AA33" s="15" t="s">
        <v>56</v>
      </c>
      <c r="AB33" s="15" t="s">
        <v>57</v>
      </c>
      <c r="AC33" s="15" t="s">
        <v>58</v>
      </c>
      <c r="AD33" s="15" t="s">
        <v>59</v>
      </c>
      <c r="AE33" s="15" t="s">
        <v>60</v>
      </c>
      <c r="AF33" s="15" t="s">
        <v>61</v>
      </c>
      <c r="AH33" s="16" t="s">
        <v>83</v>
      </c>
      <c r="AJ33" s="15" t="s">
        <v>49</v>
      </c>
      <c r="AK33" s="15" t="s">
        <v>50</v>
      </c>
      <c r="AL33" s="15" t="s">
        <v>51</v>
      </c>
      <c r="AM33" s="15" t="s">
        <v>52</v>
      </c>
      <c r="AN33" s="15" t="s">
        <v>53</v>
      </c>
      <c r="AO33" s="15" t="s">
        <v>54</v>
      </c>
      <c r="AP33" s="15" t="s">
        <v>55</v>
      </c>
      <c r="AQ33" s="15" t="s">
        <v>56</v>
      </c>
      <c r="AR33" s="15" t="s">
        <v>57</v>
      </c>
      <c r="AS33" s="15" t="s">
        <v>58</v>
      </c>
      <c r="AT33" s="15" t="s">
        <v>59</v>
      </c>
      <c r="AU33" s="15" t="s">
        <v>60</v>
      </c>
      <c r="AV33" s="15" t="s">
        <v>61</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62</v>
      </c>
      <c r="C35">
        <v>0.5</v>
      </c>
      <c r="D35" s="17" cm="1">
        <f t="array" ref="D35">STOWA2024_JAARROND_V(D$2*60,$C35,2050,"L","")</f>
        <v>8.2865966101766748</v>
      </c>
      <c r="E35" s="17" cm="1">
        <f t="array" ref="E35">STOWA2024_JAARROND_V(E$2*60,$C35,2050,"L","")</f>
        <v>10.705998107983035</v>
      </c>
      <c r="F35" s="17" cm="1">
        <f t="array" ref="F35">STOWA2024_JAARROND_V(F$2*60,$C35,2050,"L","")</f>
        <v>12.899656363173307</v>
      </c>
      <c r="G35" s="17" cm="1">
        <f t="array" ref="G35">STOWA2024_JAARROND_V(G$2*60,$C35,2050,"L","")</f>
        <v>15.71861032907718</v>
      </c>
      <c r="H35" s="17" cm="1">
        <f t="array" ref="H35">STOWA2024_JAARROND_V(H$2*60,$C35,2050,"L","")</f>
        <v>19.050810303440588</v>
      </c>
      <c r="I35" s="17" cm="1">
        <f t="array" ref="I35">STOWA2024_JAARROND_V(I$2*60,$C35,2050,"L","")</f>
        <v>22.804491662864965</v>
      </c>
      <c r="J35" s="17" cm="1">
        <f t="array" ref="J35">STOWA2024_JAARROND_V(J$2*60,$C35,2050,"L","")</f>
        <v>25.191758947269317</v>
      </c>
      <c r="K35" s="17" cm="1">
        <f t="array" ref="K35">STOWA2024_JAARROND_V(K$2*60,$C35,2050,"L","")</f>
        <v>31.165324605435519</v>
      </c>
      <c r="L35" s="17" cm="1">
        <f t="array" ref="L35">STOWA2024_JAARROND_V(L$2*60,$C35,2050,"L","")</f>
        <v>39.300359435998445</v>
      </c>
      <c r="M35" s="17" cm="1">
        <f t="array" ref="M35">STOWA2024_JAARROND_V(M$2*60,$C35,2050,"L","")</f>
        <v>45.611139004679139</v>
      </c>
      <c r="N35" s="17" cm="1">
        <f t="array" ref="N35">STOWA2024_JAARROND_V(N$2*60,$C35,2050,"L","")</f>
        <v>51.050360602067052</v>
      </c>
      <c r="O35" s="17" cm="1">
        <f t="array" ref="O35">STOWA2024_JAARROND_V(O$2*60,$C35,2050,"L","")</f>
        <v>69.136158111031037</v>
      </c>
      <c r="P35" s="17" cm="1">
        <f t="array" ref="P35">STOWA2024_JAARROND_V(P$2*60,$C35,2050,"L","")</f>
        <v>77.035594884920044</v>
      </c>
      <c r="R35" s="15" t="s">
        <v>62</v>
      </c>
      <c r="S35">
        <v>0.5</v>
      </c>
      <c r="T35" s="17" cm="1">
        <f t="array" ref="T35">STOWA2024_JAARROND_V(T$34*60,$C35,2050,"M","")</f>
        <v>8.4440904053993311</v>
      </c>
      <c r="U35" s="17" cm="1">
        <f t="array" ref="U35">STOWA2024_JAARROND_V(U$34*60,$C35,2050,"M","")</f>
        <v>10.909474680210783</v>
      </c>
      <c r="V35" s="17" cm="1">
        <f t="array" ref="V35">STOWA2024_JAARROND_V(V$34*60,$C35,2050,"M","")</f>
        <v>13.144825270660519</v>
      </c>
      <c r="W35" s="17" cm="1">
        <f t="array" ref="W35">STOWA2024_JAARROND_V(W$34*60,$C35,2050,"M","")</f>
        <v>16.017355847027478</v>
      </c>
      <c r="X35" s="17" cm="1">
        <f t="array" ref="X35">STOWA2024_JAARROND_V(X$34*60,$C35,2050,"M","")</f>
        <v>19.412887107453351</v>
      </c>
      <c r="Y35" s="17" cm="1">
        <f t="array" ref="Y35">STOWA2024_JAARROND_V(Y$34*60,$C35,2050,"M","")</f>
        <v>23.237910364059768</v>
      </c>
      <c r="Z35" s="17" cm="1">
        <f t="array" ref="Z35">STOWA2024_JAARROND_V(Z$34*60,$C35,2050,"M","")</f>
        <v>25.670549687495196</v>
      </c>
      <c r="AA35" s="17" cm="1">
        <f t="array" ref="AA35">STOWA2024_JAARROND_V(AA$34*60,$C35,2050,"M","")</f>
        <v>31.757648026299062</v>
      </c>
      <c r="AB35" s="17" cm="1">
        <f t="array" ref="AB35">STOWA2024_JAARROND_V(AB$34*60,$C35,2050,"M","")</f>
        <v>39.860168184636777</v>
      </c>
      <c r="AC35" s="17" cm="1">
        <f t="array" ref="AC35">STOWA2024_JAARROND_V(AC$34*60,$C35,2050,"M","")</f>
        <v>46.147286803177472</v>
      </c>
      <c r="AD35" s="17" cm="1">
        <f t="array" ref="AD35">STOWA2024_JAARROND_V(AD$34*60,$C35,2050,"M","")</f>
        <v>51.567296112955503</v>
      </c>
      <c r="AE35" s="17" cm="1">
        <f t="array" ref="AE35">STOWA2024_JAARROND_V(AE$34*60,$C35,2050,"M","")</f>
        <v>69.756630273241683</v>
      </c>
      <c r="AF35" s="17" cm="1">
        <f t="array" ref="AF35">STOWA2024_JAARROND_V(AF$34*60,$C35,2050,"M","")</f>
        <v>77.72696165205609</v>
      </c>
      <c r="AH35" s="15" t="s">
        <v>62</v>
      </c>
      <c r="AI35">
        <v>0.5</v>
      </c>
      <c r="AJ35" s="17" cm="1">
        <f t="array" ref="AJ35">STOWA2024_JAARROND_V(AJ$34*60,$C35,2050,"H","")</f>
        <v>8.6540821323628698</v>
      </c>
      <c r="AK35" s="17" cm="1">
        <f t="array" ref="AK35">STOWA2024_JAARROND_V(AK$34*60,$C35,2050,"H","")</f>
        <v>11.180776776514445</v>
      </c>
      <c r="AL35" s="17" cm="1">
        <f t="array" ref="AL35">STOWA2024_JAARROND_V(AL$34*60,$C35,2050,"H","")</f>
        <v>13.471717147310132</v>
      </c>
      <c r="AM35" s="17" cm="1">
        <f t="array" ref="AM35">STOWA2024_JAARROND_V(AM$34*60,$C35,2050,"H","")</f>
        <v>16.415683204294538</v>
      </c>
      <c r="AN35" s="17" cm="1">
        <f t="array" ref="AN35">STOWA2024_JAARROND_V(AN$34*60,$C35,2050,"H","")</f>
        <v>19.895656179470357</v>
      </c>
      <c r="AO35" s="17" cm="1">
        <f t="array" ref="AO35">STOWA2024_JAARROND_V(AO$34*60,$C35,2050,"H","")</f>
        <v>23.815801965652835</v>
      </c>
      <c r="AP35" s="17" cm="1">
        <f t="array" ref="AP35">STOWA2024_JAARROND_V(AP$34*60,$C35,2050,"H","")</f>
        <v>26.308937341129699</v>
      </c>
      <c r="AQ35" s="17" cm="1">
        <f t="array" ref="AQ35">STOWA2024_JAARROND_V(AQ$34*60,$C35,2050,"H","")</f>
        <v>32.547412587450445</v>
      </c>
      <c r="AR35" s="17" cm="1">
        <f t="array" ref="AR35">STOWA2024_JAARROND_V(AR$34*60,$C35,2050,"H","")</f>
        <v>40.6065798494879</v>
      </c>
      <c r="AS35" s="17" cm="1">
        <f t="array" ref="AS35">STOWA2024_JAARROND_V(AS$34*60,$C35,2050,"H","")</f>
        <v>46.862150534508586</v>
      </c>
      <c r="AT35" s="17" cm="1">
        <f t="array" ref="AT35">STOWA2024_JAARROND_V(AT$34*60,$C35,2050,"H","")</f>
        <v>52.256543460806753</v>
      </c>
      <c r="AU35" s="17" cm="1">
        <f t="array" ref="AU35">STOWA2024_JAARROND_V(AU$34*60,$C35,2050,"H","")</f>
        <v>70.58392648952254</v>
      </c>
      <c r="AV35" s="17" cm="1">
        <f t="array" ref="AV35">STOWA2024_JAARROND_V(AV$34*60,$C35,2050,"H","")</f>
        <v>78.64878400823747</v>
      </c>
    </row>
    <row r="36" spans="2:48" x14ac:dyDescent="0.3">
      <c r="B36" s="15" t="s">
        <v>63</v>
      </c>
      <c r="C36">
        <v>1</v>
      </c>
      <c r="D36" s="17" cm="1">
        <f t="array" ref="D36">STOWA2024_JAARROND_V(D$2*60,$C36,2050,"L","")</f>
        <v>10.443328411687087</v>
      </c>
      <c r="E36" s="17" cm="1">
        <f t="array" ref="E36">STOWA2024_JAARROND_V(E$2*60,$C36,2050,"L","")</f>
        <v>13.821143715866608</v>
      </c>
      <c r="F36" s="17" cm="1">
        <f t="array" ref="F36">STOWA2024_JAARROND_V(F$2*60,$C36,2050,"L","")</f>
        <v>16.640055884226683</v>
      </c>
      <c r="G36" s="17" cm="1">
        <f t="array" ref="G36">STOWA2024_JAARROND_V(G$2*60,$C36,2050,"L","")</f>
        <v>20.037597861628214</v>
      </c>
      <c r="H36" s="17" cm="1">
        <f t="array" ref="H36">STOWA2024_JAARROND_V(H$2*60,$C36,2050,"L","")</f>
        <v>23.981047717707177</v>
      </c>
      <c r="I36" s="17" cm="1">
        <f t="array" ref="I36">STOWA2024_JAARROND_V(I$2*60,$C36,2050,"L","")</f>
        <v>28.445052058646052</v>
      </c>
      <c r="J36" s="17" cm="1">
        <f t="array" ref="J36">STOWA2024_JAARROND_V(J$2*60,$C36,2050,"L","")</f>
        <v>31.299611744240529</v>
      </c>
      <c r="K36" s="17" cm="1">
        <f t="array" ref="K36">STOWA2024_JAARROND_V(K$2*60,$C36,2050,"L","")</f>
        <v>37.722186507815913</v>
      </c>
      <c r="L36" s="17" cm="1">
        <f t="array" ref="L36">STOWA2024_JAARROND_V(L$2*60,$C36,2050,"L","")</f>
        <v>46.913914627002079</v>
      </c>
      <c r="M36" s="17" cm="1">
        <f t="array" ref="M36">STOWA2024_JAARROND_V(M$2*60,$C36,2050,"L","")</f>
        <v>54.019977534785006</v>
      </c>
      <c r="N36" s="17" cm="1">
        <f t="array" ref="N36">STOWA2024_JAARROND_V(N$2*60,$C36,2050,"L","")</f>
        <v>60.129732304251796</v>
      </c>
      <c r="O36" s="17" cm="1">
        <f t="array" ref="O36">STOWA2024_JAARROND_V(O$2*60,$C36,2050,"L","")</f>
        <v>80.373851616503401</v>
      </c>
      <c r="P36" s="17" cm="1">
        <f t="array" ref="P36">STOWA2024_JAARROND_V(P$2*60,$C36,2050,"L","")</f>
        <v>89.184420845605587</v>
      </c>
      <c r="R36" s="15" t="s">
        <v>63</v>
      </c>
      <c r="S36">
        <v>1</v>
      </c>
      <c r="T36" s="17" cm="1">
        <f t="array" ref="T36">STOWA2024_JAARROND_V(T$34*60,$C36,2050,"M","")</f>
        <v>10.641812723605117</v>
      </c>
      <c r="U36" s="17" cm="1">
        <f t="array" ref="U36">STOWA2024_JAARROND_V(U$34*60,$C36,2050,"M","")</f>
        <v>14.083826271869922</v>
      </c>
      <c r="V36" s="17" cm="1">
        <f t="array" ref="V36">STOWA2024_JAARROND_V(V$34*60,$C36,2050,"M","")</f>
        <v>16.956314256295322</v>
      </c>
      <c r="W36" s="17" cm="1">
        <f t="array" ref="W36">STOWA2024_JAARROND_V(W$34*60,$C36,2050,"M","")</f>
        <v>20.418429399934016</v>
      </c>
      <c r="X36" s="17" cm="1">
        <f t="array" ref="X36">STOWA2024_JAARROND_V(X$34*60,$C36,2050,"M","")</f>
        <v>24.436827864388746</v>
      </c>
      <c r="Y36" s="17" cm="1">
        <f t="array" ref="Y36">STOWA2024_JAARROND_V(Y$34*60,$C36,2050,"M","")</f>
        <v>28.985674393094005</v>
      </c>
      <c r="Z36" s="17" cm="1">
        <f t="array" ref="Z36">STOWA2024_JAARROND_V(Z$34*60,$C36,2050,"M","")</f>
        <v>31.894487406046274</v>
      </c>
      <c r="AA36" s="17" cm="1">
        <f t="array" ref="AA36">STOWA2024_JAARROND_V(AA$34*60,$C36,2050,"M","")</f>
        <v>38.439128649046339</v>
      </c>
      <c r="AB36" s="17" cm="1">
        <f t="array" ref="AB36">STOWA2024_JAARROND_V(AB$34*60,$C36,2050,"M","")</f>
        <v>47.582173651040705</v>
      </c>
      <c r="AC36" s="17" cm="1">
        <f t="array" ref="AC36">STOWA2024_JAARROND_V(AC$34*60,$C36,2050,"M","")</f>
        <v>54.654969176349432</v>
      </c>
      <c r="AD36" s="17" cm="1">
        <f t="array" ref="AD36">STOWA2024_JAARROND_V(AD$34*60,$C36,2050,"M","")</f>
        <v>60.738605454640968</v>
      </c>
      <c r="AE36" s="17" cm="1">
        <f t="array" ref="AE36">STOWA2024_JAARROND_V(AE$34*60,$C36,2050,"M","")</f>
        <v>81.095178037586862</v>
      </c>
      <c r="AF36" s="17" cm="1">
        <f t="array" ref="AF36">STOWA2024_JAARROND_V(AF$34*60,$C36,2050,"M","")</f>
        <v>89.984818957816401</v>
      </c>
      <c r="AH36" s="15" t="s">
        <v>63</v>
      </c>
      <c r="AI36">
        <v>1</v>
      </c>
      <c r="AJ36" s="17" cm="1">
        <f t="array" ref="AJ36">STOWA2024_JAARROND_V(AJ$34*60,$C36,2050,"H","")</f>
        <v>10.906458472829154</v>
      </c>
      <c r="AK36" s="17" cm="1">
        <f t="array" ref="AK36">STOWA2024_JAARROND_V(AK$34*60,$C36,2050,"H","")</f>
        <v>14.434069679874337</v>
      </c>
      <c r="AL36" s="17" cm="1">
        <f t="array" ref="AL36">STOWA2024_JAARROND_V(AL$34*60,$C36,2050,"H","")</f>
        <v>17.377992085720166</v>
      </c>
      <c r="AM36" s="17" cm="1">
        <f t="array" ref="AM36">STOWA2024_JAARROND_V(AM$34*60,$C36,2050,"H","")</f>
        <v>20.926204784341742</v>
      </c>
      <c r="AN36" s="17" cm="1">
        <f t="array" ref="AN36">STOWA2024_JAARROND_V(AN$34*60,$C36,2050,"H","")</f>
        <v>25.044534726630836</v>
      </c>
      <c r="AO36" s="17" cm="1">
        <f t="array" ref="AO36">STOWA2024_JAARROND_V(AO$34*60,$C36,2050,"H","")</f>
        <v>29.706504172357935</v>
      </c>
      <c r="AP36" s="17" cm="1">
        <f t="array" ref="AP36">STOWA2024_JAARROND_V(AP$34*60,$C36,2050,"H","")</f>
        <v>32.687654955120585</v>
      </c>
      <c r="AQ36" s="17" cm="1">
        <f t="array" ref="AQ36">STOWA2024_JAARROND_V(AQ$34*60,$C36,2050,"H","")</f>
        <v>39.395051504020223</v>
      </c>
      <c r="AR36" s="17" cm="1">
        <f t="array" ref="AR36">STOWA2024_JAARROND_V(AR$34*60,$C36,2050,"H","")</f>
        <v>48.473185683092225</v>
      </c>
      <c r="AS36" s="17" cm="1">
        <f t="array" ref="AS36">STOWA2024_JAARROND_V(AS$34*60,$C36,2050,"H","")</f>
        <v>55.501624698435336</v>
      </c>
      <c r="AT36" s="17" cm="1">
        <f t="array" ref="AT36">STOWA2024_JAARROND_V(AT$34*60,$C36,2050,"H","")</f>
        <v>61.550436321826524</v>
      </c>
      <c r="AU36" s="17" cm="1">
        <f t="array" ref="AU36">STOWA2024_JAARROND_V(AU$34*60,$C36,2050,"H","")</f>
        <v>82.056946599031448</v>
      </c>
      <c r="AV36" s="17" cm="1">
        <f t="array" ref="AV36">STOWA2024_JAARROND_V(AV$34*60,$C36,2050,"H","")</f>
        <v>91.052016440764135</v>
      </c>
    </row>
    <row r="37" spans="2:48" x14ac:dyDescent="0.3">
      <c r="B37" s="15" t="s">
        <v>64</v>
      </c>
      <c r="C37">
        <v>2</v>
      </c>
      <c r="D37" s="17" cm="1">
        <f t="array" ref="D37">STOWA2024_JAARROND_V(D$2*60,$C37,2050,"L","")</f>
        <v>12.530199640222532</v>
      </c>
      <c r="E37" s="17" cm="1">
        <f t="array" ref="E37">STOWA2024_JAARROND_V(E$2*60,$C37,2050,"L","")</f>
        <v>17.012952560614874</v>
      </c>
      <c r="F37" s="17" cm="1">
        <f t="array" ref="F37">STOWA2024_JAARROND_V(F$2*60,$C37,2050,"L","")</f>
        <v>20.54714275610084</v>
      </c>
      <c r="G37" s="17" cm="1">
        <f t="array" ref="G37">STOWA2024_JAARROND_V(G$2*60,$C37,2050,"L","")</f>
        <v>24.57765351661573</v>
      </c>
      <c r="H37" s="17" cm="1">
        <f t="array" ref="H37">STOWA2024_JAARROND_V(H$2*60,$C37,2050,"L","")</f>
        <v>29.129351958704497</v>
      </c>
      <c r="I37" s="17" cm="1">
        <f t="array" ref="I37">STOWA2024_JAARROND_V(I$2*60,$C37,2050,"L","")</f>
        <v>34.220731685796096</v>
      </c>
      <c r="J37" s="17" cm="1">
        <f t="array" ref="J37">STOWA2024_JAARROND_V(J$2*60,$C37,2050,"L","")</f>
        <v>37.445303293272005</v>
      </c>
      <c r="K37" s="17" cm="1">
        <f t="array" ref="K37">STOWA2024_JAARROND_V(K$2*60,$C37,2050,"L","")</f>
        <v>44.935089745243062</v>
      </c>
      <c r="L37" s="17" cm="1">
        <f t="array" ref="L37">STOWA2024_JAARROND_V(L$2*60,$C37,2050,"L","")</f>
        <v>55.079063888693263</v>
      </c>
      <c r="M37" s="17" cm="1">
        <f t="array" ref="M37">STOWA2024_JAARROND_V(M$2*60,$C37,2050,"L","")</f>
        <v>62.874681858458274</v>
      </c>
      <c r="N37" s="17" cm="1">
        <f t="array" ref="N37">STOWA2024_JAARROND_V(N$2*60,$C37,2050,"L","")</f>
        <v>69.552920776171717</v>
      </c>
      <c r="O37" s="17" cm="1">
        <f t="array" ref="O37">STOWA2024_JAARROND_V(O$2*60,$C37,2050,"L","")</f>
        <v>91.578226018284909</v>
      </c>
      <c r="P37" s="17" cm="1">
        <f t="array" ref="P37">STOWA2024_JAARROND_V(P$2*60,$C37,2050,"L","")</f>
        <v>101.12300190229757</v>
      </c>
      <c r="R37" s="15" t="s">
        <v>64</v>
      </c>
      <c r="S37">
        <v>2</v>
      </c>
      <c r="T37" s="17" cm="1">
        <f t="array" ref="T37">STOWA2024_JAARROND_V(T$34*60,$C37,2050,"M","")</f>
        <v>12.76834670940805</v>
      </c>
      <c r="U37" s="17" cm="1">
        <f t="array" ref="U37">STOWA2024_JAARROND_V(U$34*60,$C37,2050,"M","")</f>
        <v>17.336298150217203</v>
      </c>
      <c r="V37" s="17" cm="1">
        <f t="array" ref="V37">STOWA2024_JAARROND_V(V$34*60,$C37,2050,"M","")</f>
        <v>20.937658627196328</v>
      </c>
      <c r="W37" s="17" cm="1">
        <f t="array" ref="W37">STOWA2024_JAARROND_V(W$34*60,$C37,2050,"M","")</f>
        <v>25.044772662399364</v>
      </c>
      <c r="X37" s="17" cm="1">
        <f t="array" ref="X37">STOWA2024_JAARROND_V(X$34*60,$C37,2050,"M","")</f>
        <v>29.682979993007361</v>
      </c>
      <c r="Y37" s="17" cm="1">
        <f t="array" ref="Y37">STOWA2024_JAARROND_V(Y$34*60,$C37,2050,"M","")</f>
        <v>34.871125709064152</v>
      </c>
      <c r="Z37" s="17" cm="1">
        <f t="array" ref="Z37">STOWA2024_JAARROND_V(Z$34*60,$C37,2050,"M","")</f>
        <v>38.156983034226009</v>
      </c>
      <c r="AA37" s="17" cm="1">
        <f t="array" ref="AA37">STOWA2024_JAARROND_V(AA$34*60,$C37,2050,"M","")</f>
        <v>45.789119228705289</v>
      </c>
      <c r="AB37" s="17" cm="1">
        <f t="array" ref="AB37">STOWA2024_JAARROND_V(AB$34*60,$C37,2050,"M","")</f>
        <v>55.863630296588681</v>
      </c>
      <c r="AC37" s="17" cm="1">
        <f t="array" ref="AC37">STOWA2024_JAARROND_V(AC$34*60,$C37,2050,"M","")</f>
        <v>63.613758386589645</v>
      </c>
      <c r="AD37" s="17" cm="1">
        <f t="array" ref="AD37">STOWA2024_JAARROND_V(AD$34*60,$C37,2050,"M","")</f>
        <v>70.257213051704809</v>
      </c>
      <c r="AE37" s="17" cm="1">
        <f t="array" ref="AE37">STOWA2024_JAARROND_V(AE$34*60,$C37,2050,"M","")</f>
        <v>92.400107671264905</v>
      </c>
      <c r="AF37" s="17" cm="1">
        <f t="array" ref="AF37">STOWA2024_JAARROND_V(AF$34*60,$C37,2050,"M","")</f>
        <v>102.0305444871601</v>
      </c>
      <c r="AH37" s="15" t="s">
        <v>64</v>
      </c>
      <c r="AI37">
        <v>2</v>
      </c>
      <c r="AJ37" s="17" cm="1">
        <f t="array" ref="AJ37">STOWA2024_JAARROND_V(AJ$34*60,$C37,2050,"H","")</f>
        <v>13.085876134988736</v>
      </c>
      <c r="AK37" s="17" cm="1">
        <f t="array" ref="AK37">STOWA2024_JAARROND_V(AK$34*60,$C37,2050,"H","")</f>
        <v>17.767425603020307</v>
      </c>
      <c r="AL37" s="17" cm="1">
        <f t="array" ref="AL37">STOWA2024_JAARROND_V(AL$34*60,$C37,2050,"H","")</f>
        <v>21.458346455323635</v>
      </c>
      <c r="AM37" s="17" cm="1">
        <f t="array" ref="AM37">STOWA2024_JAARROND_V(AM$34*60,$C37,2050,"H","")</f>
        <v>25.667598190110869</v>
      </c>
      <c r="AN37" s="17" cm="1">
        <f t="array" ref="AN37">STOWA2024_JAARROND_V(AN$34*60,$C37,2050,"H","")</f>
        <v>30.421150705411176</v>
      </c>
      <c r="AO37" s="17" cm="1">
        <f t="array" ref="AO37">STOWA2024_JAARROND_V(AO$34*60,$C37,2050,"H","")</f>
        <v>35.73831774008822</v>
      </c>
      <c r="AP37" s="17" cm="1">
        <f t="array" ref="AP37">STOWA2024_JAARROND_V(AP$34*60,$C37,2050,"H","")</f>
        <v>39.105889355498</v>
      </c>
      <c r="AQ37" s="17" cm="1">
        <f t="array" ref="AQ37">STOWA2024_JAARROND_V(AQ$34*60,$C37,2050,"H","")</f>
        <v>46.927825206654909</v>
      </c>
      <c r="AR37" s="17" cm="1">
        <f t="array" ref="AR37">STOWA2024_JAARROND_V(AR$34*60,$C37,2050,"H","")</f>
        <v>56.909718840449266</v>
      </c>
      <c r="AS37" s="17" cm="1">
        <f t="array" ref="AS37">STOWA2024_JAARROND_V(AS$34*60,$C37,2050,"H","")</f>
        <v>64.599193757431465</v>
      </c>
      <c r="AT37" s="17" cm="1">
        <f t="array" ref="AT37">STOWA2024_JAARROND_V(AT$34*60,$C37,2050,"H","")</f>
        <v>71.196269419082228</v>
      </c>
      <c r="AU37" s="17" cm="1">
        <f t="array" ref="AU37">STOWA2024_JAARROND_V(AU$34*60,$C37,2050,"H","")</f>
        <v>93.495949875238225</v>
      </c>
      <c r="AV37" s="17" cm="1">
        <f t="array" ref="AV37">STOWA2024_JAARROND_V(AV$34*60,$C37,2050,"H","")</f>
        <v>103.2406012669768</v>
      </c>
    </row>
    <row r="38" spans="2:48" x14ac:dyDescent="0.3">
      <c r="B38" s="15" t="s">
        <v>65</v>
      </c>
      <c r="C38">
        <v>5</v>
      </c>
      <c r="D38" s="17" cm="1">
        <f t="array" ref="D38">STOWA2024_JAARROND_V(D$2*60,$C38,2050,"L","")</f>
        <v>15.458685707129524</v>
      </c>
      <c r="E38" s="17" cm="1">
        <f t="array" ref="E38">STOWA2024_JAARROND_V(E$2*60,$C38,2050,"L","")</f>
        <v>21.73231096385063</v>
      </c>
      <c r="F38" s="17" cm="1">
        <f t="array" ref="F38">STOWA2024_JAARROND_V(F$2*60,$C38,2050,"L","")</f>
        <v>26.427000681724937</v>
      </c>
      <c r="G38" s="17" cm="1">
        <f t="array" ref="G38">STOWA2024_JAARROND_V(G$2*60,$C38,2050,"L","")</f>
        <v>31.449745541475956</v>
      </c>
      <c r="H38" s="17" cm="1">
        <f t="array" ref="H38">STOWA2024_JAARROND_V(H$2*60,$C38,2050,"L","")</f>
        <v>36.874878093765815</v>
      </c>
      <c r="I38" s="17" cm="1">
        <f t="array" ref="I38">STOWA2024_JAARROND_V(I$2*60,$C38,2050,"L","")</f>
        <v>42.75556737935996</v>
      </c>
      <c r="J38" s="17" cm="1">
        <f t="array" ref="J38">STOWA2024_JAARROND_V(J$2*60,$C38,2050,"L","")</f>
        <v>46.382799302260892</v>
      </c>
      <c r="K38" s="17" cm="1">
        <f t="array" ref="K38">STOWA2024_JAARROND_V(K$2*60,$C38,2050,"L","")</f>
        <v>55.589297457027726</v>
      </c>
      <c r="L38" s="17" cm="1">
        <f t="array" ref="L38">STOWA2024_JAARROND_V(L$2*60,$C38,2050,"L","")</f>
        <v>66.787645865195913</v>
      </c>
      <c r="M38" s="17" cm="1">
        <f t="array" ref="M38">STOWA2024_JAARROND_V(M$2*60,$C38,2050,"L","")</f>
        <v>75.304585752969103</v>
      </c>
      <c r="N38" s="17" cm="1">
        <f t="array" ref="N38">STOWA2024_JAARROND_V(N$2*60,$C38,2050,"L","")</f>
        <v>82.559550365845794</v>
      </c>
      <c r="O38" s="17" cm="1">
        <f t="array" ref="O38">STOWA2024_JAARROND_V(O$2*60,$C38,2050,"L","")</f>
        <v>106.3386359732383</v>
      </c>
      <c r="P38" s="17" cm="1">
        <f t="array" ref="P38">STOWA2024_JAARROND_V(P$2*60,$C38,2050,"L","")</f>
        <v>116.58845700162486</v>
      </c>
      <c r="R38" s="15" t="s">
        <v>65</v>
      </c>
      <c r="S38">
        <v>5</v>
      </c>
      <c r="T38" s="17" cm="1">
        <f t="array" ref="T38">STOWA2024_JAARROND_V(T$34*60,$C38,2050,"M","")</f>
        <v>15.752491137235788</v>
      </c>
      <c r="U38" s="17" cm="1">
        <f t="array" ref="U38">STOWA2024_JAARROND_V(U$34*60,$C38,2050,"M","")</f>
        <v>22.145351961701593</v>
      </c>
      <c r="V38" s="17" cm="1">
        <f t="array" ref="V38">STOWA2024_JAARROND_V(V$34*60,$C38,2050,"M","")</f>
        <v>26.929268238541351</v>
      </c>
      <c r="W38" s="17" cm="1">
        <f t="array" ref="W38">STOWA2024_JAARROND_V(W$34*60,$C38,2050,"M","")</f>
        <v>32.047474623404597</v>
      </c>
      <c r="X38" s="17" cm="1">
        <f t="array" ref="X38">STOWA2024_JAARROND_V(X$34*60,$C38,2050,"M","")</f>
        <v>37.575716420109316</v>
      </c>
      <c r="Y38" s="17" cm="1">
        <f t="array" ref="Y38">STOWA2024_JAARROND_V(Y$34*60,$C38,2050,"M","")</f>
        <v>43.568173192125577</v>
      </c>
      <c r="Z38" s="17" cm="1">
        <f t="array" ref="Z38">STOWA2024_JAARROND_V(Z$34*60,$C38,2050,"M","")</f>
        <v>47.264343733444221</v>
      </c>
      <c r="AA38" s="17" cm="1">
        <f t="array" ref="AA38">STOWA2024_JAARROND_V(AA$34*60,$C38,2050,"M","")</f>
        <v>56.645819192322115</v>
      </c>
      <c r="AB38" s="17" cm="1">
        <f t="array" ref="AB38">STOWA2024_JAARROND_V(AB$34*60,$C38,2050,"M","")</f>
        <v>67.738993613482634</v>
      </c>
      <c r="AC38" s="17" cm="1">
        <f t="array" ref="AC38">STOWA2024_JAARROND_V(AC$34*60,$C38,2050,"M","")</f>
        <v>76.189772765381605</v>
      </c>
      <c r="AD38" s="17" cm="1">
        <f t="array" ref="AD38">STOWA2024_JAARROND_V(AD$34*60,$C38,2050,"M","")</f>
        <v>83.395547660355831</v>
      </c>
      <c r="AE38" s="17" cm="1">
        <f t="array" ref="AE38">STOWA2024_JAARROND_V(AE$34*60,$C38,2050,"M","")</f>
        <v>107.292986998687</v>
      </c>
      <c r="AF38" s="17" cm="1">
        <f t="array" ref="AF38">STOWA2024_JAARROND_V(AF$34*60,$C38,2050,"M","")</f>
        <v>117.63479648563877</v>
      </c>
      <c r="AH38" s="15" t="s">
        <v>65</v>
      </c>
      <c r="AI38">
        <v>5</v>
      </c>
      <c r="AJ38" s="17" cm="1">
        <f t="array" ref="AJ38">STOWA2024_JAARROND_V(AJ$34*60,$C38,2050,"H","")</f>
        <v>16.144231710710802</v>
      </c>
      <c r="AK38" s="17" cm="1">
        <f t="array" ref="AK38">STOWA2024_JAARROND_V(AK$34*60,$C38,2050,"H","")</f>
        <v>22.696073292169537</v>
      </c>
      <c r="AL38" s="17" cm="1">
        <f t="array" ref="AL38">STOWA2024_JAARROND_V(AL$34*60,$C38,2050,"H","")</f>
        <v>27.598958314296556</v>
      </c>
      <c r="AM38" s="17" cm="1">
        <f t="array" ref="AM38">STOWA2024_JAARROND_V(AM$34*60,$C38,2050,"H","")</f>
        <v>32.844446732642773</v>
      </c>
      <c r="AN38" s="17" cm="1">
        <f t="array" ref="AN38">STOWA2024_JAARROND_V(AN$34*60,$C38,2050,"H","")</f>
        <v>38.510167521900648</v>
      </c>
      <c r="AO38" s="17" cm="1">
        <f t="array" ref="AO38">STOWA2024_JAARROND_V(AO$34*60,$C38,2050,"H","")</f>
        <v>44.651647609146387</v>
      </c>
      <c r="AP38" s="17" cm="1">
        <f t="array" ref="AP38">STOWA2024_JAARROND_V(AP$34*60,$C38,2050,"H","")</f>
        <v>48.439736308355307</v>
      </c>
      <c r="AQ38" s="17" cm="1">
        <f t="array" ref="AQ38">STOWA2024_JAARROND_V(AQ$34*60,$C38,2050,"H","")</f>
        <v>58.054514839381291</v>
      </c>
      <c r="AR38" s="17" cm="1">
        <f t="array" ref="AR38">STOWA2024_JAARROND_V(AR$34*60,$C38,2050,"H","")</f>
        <v>69.00745727786493</v>
      </c>
      <c r="AS38" s="17" cm="1">
        <f t="array" ref="AS38">STOWA2024_JAARROND_V(AS$34*60,$C38,2050,"H","")</f>
        <v>77.370022115264945</v>
      </c>
      <c r="AT38" s="17" cm="1">
        <f t="array" ref="AT38">STOWA2024_JAARROND_V(AT$34*60,$C38,2050,"H","")</f>
        <v>84.510210719702499</v>
      </c>
      <c r="AU38" s="17" cm="1">
        <f t="array" ref="AU38">STOWA2024_JAARROND_V(AU$34*60,$C38,2050,"H","")</f>
        <v>108.56545503261859</v>
      </c>
      <c r="AV38" s="17" cm="1">
        <f t="array" ref="AV38">STOWA2024_JAARROND_V(AV$34*60,$C38,2050,"H","")</f>
        <v>119.02991579765732</v>
      </c>
    </row>
    <row r="39" spans="2:48" x14ac:dyDescent="0.3">
      <c r="B39" s="15" t="s">
        <v>66</v>
      </c>
      <c r="C39">
        <v>10</v>
      </c>
      <c r="D39" s="17" cm="1">
        <f t="array" ref="D39">STOWA2024_JAARROND_V(D$2*60,$C39,2050,"L","")</f>
        <v>17.964129175424915</v>
      </c>
      <c r="E39" s="17" cm="1">
        <f t="array" ref="E39">STOWA2024_JAARROND_V(E$2*60,$C39,2050,"L","")</f>
        <v>25.958073506334465</v>
      </c>
      <c r="F39" s="17" cm="1">
        <f t="array" ref="F39">STOWA2024_JAARROND_V(F$2*60,$C39,2050,"L","")</f>
        <v>31.773316275216196</v>
      </c>
      <c r="G39" s="17" cm="1">
        <f t="array" ref="G39">STOWA2024_JAARROND_V(G$2*60,$C39,2050,"L","")</f>
        <v>37.729756635957905</v>
      </c>
      <c r="H39" s="17" cm="1">
        <f t="array" ref="H39">STOWA2024_JAARROND_V(H$2*60,$C39,2050,"L","")</f>
        <v>43.915780231574168</v>
      </c>
      <c r="I39" s="17" cm="1">
        <f t="array" ref="I39">STOWA2024_JAARROND_V(I$2*60,$C39,2050,"L","")</f>
        <v>50.393860696783541</v>
      </c>
      <c r="J39" s="17" cm="1">
        <f t="array" ref="J39">STOWA2024_JAARROND_V(J$2*60,$C39,2050,"L","")</f>
        <v>54.27086544637563</v>
      </c>
      <c r="K39" s="17" cm="1">
        <f t="array" ref="K39">STOWA2024_JAARROND_V(K$2*60,$C39,2050,"L","")</f>
        <v>64.589879540686795</v>
      </c>
      <c r="L39" s="17" cm="1">
        <f t="array" ref="L39">STOWA2024_JAARROND_V(L$2*60,$C39,2050,"L","")</f>
        <v>76.392626065051104</v>
      </c>
      <c r="M39" s="17" cm="1">
        <f t="array" ref="M39">STOWA2024_JAARROND_V(M$2*60,$C39,2050,"L","")</f>
        <v>85.287873851915819</v>
      </c>
      <c r="N39" s="17" cm="1">
        <f t="array" ref="N39">STOWA2024_JAARROND_V(N$2*60,$C39,2050,"L","")</f>
        <v>92.832109019386323</v>
      </c>
      <c r="O39" s="17" cm="1">
        <f t="array" ref="O39">STOWA2024_JAARROND_V(O$2*60,$C39,2050,"L","")</f>
        <v>117.466026308683</v>
      </c>
      <c r="P39" s="17" cm="1">
        <f t="array" ref="P39">STOWA2024_JAARROND_V(P$2*60,$C39,2050,"L","")</f>
        <v>128.05278984953489</v>
      </c>
      <c r="R39" s="15" t="s">
        <v>66</v>
      </c>
      <c r="S39">
        <v>10</v>
      </c>
      <c r="T39" s="17" cm="1">
        <f t="array" ref="T39">STOWA2024_JAARROND_V(T$34*60,$C39,2050,"M","")</f>
        <v>18.305552683144981</v>
      </c>
      <c r="U39" s="17" cm="1">
        <f t="array" ref="U39">STOWA2024_JAARROND_V(U$34*60,$C39,2050,"M","")</f>
        <v>26.451428704554274</v>
      </c>
      <c r="V39" s="17" cm="1">
        <f t="array" ref="V39">STOWA2024_JAARROND_V(V$34*60,$C39,2050,"M","")</f>
        <v>32.377195093312416</v>
      </c>
      <c r="W39" s="17" cm="1">
        <f t="array" ref="W39">STOWA2024_JAARROND_V(W$34*60,$C39,2050,"M","")</f>
        <v>38.44684265389278</v>
      </c>
      <c r="X39" s="17" cm="1">
        <f t="array" ref="X39">STOWA2024_JAARROND_V(X$34*60,$C39,2050,"M","")</f>
        <v>44.750436873402336</v>
      </c>
      <c r="Y39" s="17" cm="1">
        <f t="array" ref="Y39">STOWA2024_JAARROND_V(Y$34*60,$C39,2050,"M","")</f>
        <v>51.351638750962181</v>
      </c>
      <c r="Z39" s="17" cm="1">
        <f t="array" ref="Z39">STOWA2024_JAARROND_V(Z$34*60,$C39,2050,"M","")</f>
        <v>55.302329263338912</v>
      </c>
      <c r="AA39" s="17" cm="1">
        <f t="array" ref="AA39">STOWA2024_JAARROND_V(AA$34*60,$C39,2050,"M","")</f>
        <v>65.817464970553644</v>
      </c>
      <c r="AB39" s="17" cm="1">
        <f t="array" ref="AB39">STOWA2024_JAARROND_V(AB$34*60,$C39,2050,"M","")</f>
        <v>77.480790677700924</v>
      </c>
      <c r="AC39" s="17" cm="1">
        <f t="array" ref="AC39">STOWA2024_JAARROND_V(AC$34*60,$C39,2050,"M","")</f>
        <v>86.290411977517493</v>
      </c>
      <c r="AD39" s="17" cm="1">
        <f t="array" ref="AD39">STOWA2024_JAARROND_V(AD$34*60,$C39,2050,"M","")</f>
        <v>93.772126154169214</v>
      </c>
      <c r="AE39" s="17" cm="1">
        <f t="array" ref="AE39">STOWA2024_JAARROND_V(AE$34*60,$C39,2050,"M","")</f>
        <v>118.5202416617113</v>
      </c>
      <c r="AF39" s="17" cm="1">
        <f t="array" ref="AF39">STOWA2024_JAARROND_V(AF$34*60,$C39,2050,"M","")</f>
        <v>129.20201759903532</v>
      </c>
      <c r="AH39" s="15" t="s">
        <v>66</v>
      </c>
      <c r="AI39">
        <v>10</v>
      </c>
      <c r="AJ39" s="17" cm="1">
        <f t="array" ref="AJ39">STOWA2024_JAARROND_V(AJ$34*60,$C39,2050,"H","")</f>
        <v>18.760784026771727</v>
      </c>
      <c r="AK39" s="17" cm="1">
        <f t="array" ref="AK39">STOWA2024_JAARROND_V(AK$34*60,$C39,2050,"H","")</f>
        <v>27.109235635514011</v>
      </c>
      <c r="AL39" s="17" cm="1">
        <f t="array" ref="AL39">STOWA2024_JAARROND_V(AL$34*60,$C39,2050,"H","")</f>
        <v>33.182366850774024</v>
      </c>
      <c r="AM39" s="17" cm="1">
        <f t="array" ref="AM39">STOWA2024_JAARROND_V(AM$34*60,$C39,2050,"H","")</f>
        <v>39.402957344472604</v>
      </c>
      <c r="AN39" s="17" cm="1">
        <f t="array" ref="AN39">STOWA2024_JAARROND_V(AN$34*60,$C39,2050,"H","")</f>
        <v>45.863312395839877</v>
      </c>
      <c r="AO39" s="17" cm="1">
        <f t="array" ref="AO39">STOWA2024_JAARROND_V(AO$34*60,$C39,2050,"H","")</f>
        <v>52.628676156533686</v>
      </c>
      <c r="AP39" s="17" cm="1">
        <f t="array" ref="AP39">STOWA2024_JAARROND_V(AP$34*60,$C39,2050,"H","")</f>
        <v>56.677614352623273</v>
      </c>
      <c r="AQ39" s="17" cm="1">
        <f t="array" ref="AQ39">STOWA2024_JAARROND_V(AQ$34*60,$C39,2050,"H","")</f>
        <v>67.454245543709447</v>
      </c>
      <c r="AR39" s="17" cm="1">
        <f t="array" ref="AR39">STOWA2024_JAARROND_V(AR$34*60,$C39,2050,"H","")</f>
        <v>78.931676827900731</v>
      </c>
      <c r="AS39" s="17" cm="1">
        <f t="array" ref="AS39">STOWA2024_JAARROND_V(AS$34*60,$C39,2050,"H","")</f>
        <v>87.627129478319716</v>
      </c>
      <c r="AT39" s="17" cm="1">
        <f t="array" ref="AT39">STOWA2024_JAARROND_V(AT$34*60,$C39,2050,"H","")</f>
        <v>95.025482333879708</v>
      </c>
      <c r="AU39" s="17" cm="1">
        <f t="array" ref="AU39">STOWA2024_JAARROND_V(AU$34*60,$C39,2050,"H","")</f>
        <v>119.92586213241569</v>
      </c>
      <c r="AV39" s="17" cm="1">
        <f t="array" ref="AV39">STOWA2024_JAARROND_V(AV$34*60,$C39,2050,"H","")</f>
        <v>130.73432126503587</v>
      </c>
    </row>
    <row r="40" spans="2:48" x14ac:dyDescent="0.3">
      <c r="B40" s="15" t="s">
        <v>67</v>
      </c>
      <c r="C40">
        <v>20</v>
      </c>
      <c r="D40" s="17" cm="1">
        <f t="array" ref="D40">STOWA2024_JAARROND_V(D$2*60,$C40,2050,"L","")</f>
        <v>20.83343154079212</v>
      </c>
      <c r="E40" s="17" cm="1">
        <f t="array" ref="E40">STOWA2024_JAARROND_V(E$2*60,$C40,2050,"L","")</f>
        <v>30.980493952920817</v>
      </c>
      <c r="F40" s="17" cm="1">
        <f t="array" ref="F40">STOWA2024_JAARROND_V(F$2*60,$C40,2050,"L","")</f>
        <v>38.207639098168777</v>
      </c>
      <c r="G40" s="17" cm="1">
        <f t="array" ref="G40">STOWA2024_JAARROND_V(G$2*60,$C40,2050,"L","")</f>
        <v>45.31888610897105</v>
      </c>
      <c r="H40" s="17" cm="1">
        <f t="array" ref="H40">STOWA2024_JAARROND_V(H$2*60,$C40,2050,"L","")</f>
        <v>52.387789837688906</v>
      </c>
      <c r="I40" s="17" cm="1">
        <f t="array" ref="I40">STOWA2024_JAARROND_V(I$2*60,$C40,2050,"L","")</f>
        <v>59.468388770751844</v>
      </c>
      <c r="J40" s="17" cm="1">
        <f t="array" ref="J40">STOWA2024_JAARROND_V(J$2*60,$C40,2050,"L","")</f>
        <v>63.536338321933137</v>
      </c>
      <c r="K40" s="17" cm="1">
        <f t="array" ref="K40">STOWA2024_JAARROND_V(K$2*60,$C40,2050,"L","")</f>
        <v>74.491007338785593</v>
      </c>
      <c r="L40" s="17" cm="1">
        <f t="array" ref="L40">STOWA2024_JAARROND_V(L$2*60,$C40,2050,"L","")</f>
        <v>86.693476984221704</v>
      </c>
      <c r="M40" s="17" cm="1">
        <f t="array" ref="M40">STOWA2024_JAARROND_V(M$2*60,$C40,2050,"L","")</f>
        <v>95.800510523166807</v>
      </c>
      <c r="N40" s="17" cm="1">
        <f t="array" ref="N40">STOWA2024_JAARROND_V(N$2*60,$C40,2050,"L","")</f>
        <v>103.49366793076696</v>
      </c>
      <c r="O40" s="17" cm="1">
        <f t="array" ref="O40">STOWA2024_JAARROND_V(O$2*60,$C40,2050,"L","")</f>
        <v>128.56042458288115</v>
      </c>
      <c r="P40" s="17" cm="1">
        <f t="array" ref="P40">STOWA2024_JAARROND_V(P$2*60,$C40,2050,"L","")</f>
        <v>139.31872348037169</v>
      </c>
      <c r="R40" s="15" t="s">
        <v>67</v>
      </c>
      <c r="S40">
        <v>20</v>
      </c>
      <c r="T40" s="17" cm="1">
        <f t="array" ref="T40">STOWA2024_JAARROND_V(T$34*60,$C40,2050,"M","")</f>
        <v>21.229388573000158</v>
      </c>
      <c r="U40" s="17" cm="1">
        <f t="array" ref="U40">STOWA2024_JAARROND_V(U$34*60,$C40,2050,"M","")</f>
        <v>31.569304510505571</v>
      </c>
      <c r="V40" s="17" cm="1">
        <f t="array" ref="V40">STOWA2024_JAARROND_V(V$34*60,$C40,2050,"M","")</f>
        <v>38.933807677519937</v>
      </c>
      <c r="W40" s="17" cm="1">
        <f t="array" ref="W40">STOWA2024_JAARROND_V(W$34*60,$C40,2050,"M","")</f>
        <v>46.180209967767283</v>
      </c>
      <c r="X40" s="17" cm="1">
        <f t="array" ref="X40">STOWA2024_JAARROND_V(X$34*60,$C40,2050,"M","")</f>
        <v>53.383464205949082</v>
      </c>
      <c r="Y40" s="17" cm="1">
        <f t="array" ref="Y40">STOWA2024_JAARROND_V(Y$34*60,$C40,2050,"M","")</f>
        <v>60.598635925751516</v>
      </c>
      <c r="Z40" s="17" cm="1">
        <f t="array" ref="Z40">STOWA2024_JAARROND_V(Z$34*60,$C40,2050,"M","")</f>
        <v>64.743900307583914</v>
      </c>
      <c r="AA40" s="17" cm="1">
        <f t="array" ref="AA40">STOWA2024_JAARROND_V(AA$34*60,$C40,2050,"M","")</f>
        <v>75.90677209814848</v>
      </c>
      <c r="AB40" s="17" cm="1">
        <f t="array" ref="AB40">STOWA2024_JAARROND_V(AB$34*60,$C40,2050,"M","")</f>
        <v>87.928370699244297</v>
      </c>
      <c r="AC40" s="17" cm="1">
        <f t="array" ref="AC40">STOWA2024_JAARROND_V(AC$34*60,$C40,2050,"M","")</f>
        <v>96.926622125131914</v>
      </c>
      <c r="AD40" s="17" cm="1">
        <f t="array" ref="AD40">STOWA2024_JAARROND_V(AD$34*60,$C40,2050,"M","")</f>
        <v>104.54164391907652</v>
      </c>
      <c r="AE40" s="17" cm="1">
        <f t="array" ref="AE40">STOWA2024_JAARROND_V(AE$34*60,$C40,2050,"M","")</f>
        <v>129.71420817160117</v>
      </c>
      <c r="AF40" s="17" cm="1">
        <f t="array" ref="AF40">STOWA2024_JAARROND_V(AF$34*60,$C40,2050,"M","")</f>
        <v>140.56905893371678</v>
      </c>
      <c r="AH40" s="15" t="s">
        <v>67</v>
      </c>
      <c r="AI40">
        <v>20</v>
      </c>
      <c r="AJ40" s="17" cm="1">
        <f t="array" ref="AJ40">STOWA2024_JAARROND_V(AJ$34*60,$C40,2050,"H","")</f>
        <v>21.75733128261087</v>
      </c>
      <c r="AK40" s="17" cm="1">
        <f t="array" ref="AK40">STOWA2024_JAARROND_V(AK$34*60,$C40,2050,"H","")</f>
        <v>32.354385253951904</v>
      </c>
      <c r="AL40" s="17" cm="1">
        <f t="array" ref="AL40">STOWA2024_JAARROND_V(AL$34*60,$C40,2050,"H","")</f>
        <v>39.902032449988141</v>
      </c>
      <c r="AM40" s="17" cm="1">
        <f t="array" ref="AM40">STOWA2024_JAARROND_V(AM$34*60,$C40,2050,"H","")</f>
        <v>47.328641779495584</v>
      </c>
      <c r="AN40" s="17" cm="1">
        <f t="array" ref="AN40">STOWA2024_JAARROND_V(AN$34*60,$C40,2050,"H","")</f>
        <v>54.711030030295966</v>
      </c>
      <c r="AO40" s="17" cm="1">
        <f t="array" ref="AO40">STOWA2024_JAARROND_V(AO$34*60,$C40,2050,"H","")</f>
        <v>62.105632132417732</v>
      </c>
      <c r="AP40" s="17" cm="1">
        <f t="array" ref="AP40">STOWA2024_JAARROND_V(AP$34*60,$C40,2050,"H","")</f>
        <v>66.353982955118269</v>
      </c>
      <c r="AQ40" s="17" cm="1">
        <f t="array" ref="AQ40">STOWA2024_JAARROND_V(AQ$34*60,$C40,2050,"H","")</f>
        <v>77.794458443965638</v>
      </c>
      <c r="AR40" s="17" cm="1">
        <f t="array" ref="AR40">STOWA2024_JAARROND_V(AR$34*60,$C40,2050,"H","")</f>
        <v>89.574895652607779</v>
      </c>
      <c r="AS40" s="17" cm="1">
        <f t="array" ref="AS40">STOWA2024_JAARROND_V(AS$34*60,$C40,2050,"H","")</f>
        <v>98.42810426108538</v>
      </c>
      <c r="AT40" s="17" cm="1">
        <f t="array" ref="AT40">STOWA2024_JAARROND_V(AT$34*60,$C40,2050,"H","")</f>
        <v>105.93894523682258</v>
      </c>
      <c r="AU40" s="17" cm="1">
        <f t="array" ref="AU40">STOWA2024_JAARROND_V(AU$34*60,$C40,2050,"H","")</f>
        <v>131.25258628989451</v>
      </c>
      <c r="AV40" s="17" cm="1">
        <f t="array" ref="AV40">STOWA2024_JAARROND_V(AV$34*60,$C40,2050,"H","")</f>
        <v>142.23617287151021</v>
      </c>
    </row>
    <row r="41" spans="2:48" x14ac:dyDescent="0.3">
      <c r="B41" s="15" t="s">
        <v>68</v>
      </c>
      <c r="C41">
        <v>25</v>
      </c>
      <c r="D41" s="17" cm="1">
        <f t="array" ref="D41">STOWA2024_JAARROND_V(D$2*60,$C41,2050,"L","")</f>
        <v>21.850370529682049</v>
      </c>
      <c r="E41" s="17" cm="1">
        <f t="array" ref="E41">STOWA2024_JAARROND_V(E$2*60,$C41,2050,"L","")</f>
        <v>32.802925849858362</v>
      </c>
      <c r="F41" s="17" cm="1">
        <f t="array" ref="F41">STOWA2024_JAARROND_V(F$2*60,$C41,2050,"L","")</f>
        <v>40.560962547489225</v>
      </c>
      <c r="G41" s="17" cm="1">
        <f t="array" ref="G41">STOWA2024_JAARROND_V(G$2*60,$C41,2050,"L","")</f>
        <v>48.101785533786376</v>
      </c>
      <c r="H41" s="17" cm="1">
        <f t="array" ref="H41">STOWA2024_JAARROND_V(H$2*60,$C41,2050,"L","")</f>
        <v>55.485981333902373</v>
      </c>
      <c r="I41" s="17" cm="1">
        <f t="array" ref="I41">STOWA2024_JAARROND_V(I$2*60,$C41,2050,"L","")</f>
        <v>62.760300718392209</v>
      </c>
      <c r="J41" s="17" cm="1">
        <f t="array" ref="J41">STOWA2024_JAARROND_V(J$2*60,$C41,2050,"L","")</f>
        <v>66.873439110811844</v>
      </c>
      <c r="K41" s="17" cm="1">
        <f t="array" ref="K41">STOWA2024_JAARROND_V(K$2*60,$C41,2050,"L","")</f>
        <v>77.884674700101243</v>
      </c>
      <c r="L41" s="17" cm="1">
        <f t="array" ref="L41">STOWA2024_JAARROND_V(L$2*60,$C41,2050,"L","")</f>
        <v>90.165882921521032</v>
      </c>
      <c r="M41" s="17" cm="1">
        <f t="array" ref="M41">STOWA2024_JAARROND_V(M$2*60,$C41,2050,"L","")</f>
        <v>99.302041585259587</v>
      </c>
      <c r="N41" s="17" cm="1">
        <f t="array" ref="N41">STOWA2024_JAARROND_V(N$2*60,$C41,2050,"L","")</f>
        <v>107.01110647263157</v>
      </c>
      <c r="O41" s="17" cm="1">
        <f t="array" ref="O41">STOWA2024_JAARROND_V(O$2*60,$C41,2050,"L","")</f>
        <v>132.1250190547515</v>
      </c>
      <c r="P41" s="17" cm="1">
        <f t="array" ref="P41">STOWA2024_JAARROND_V(P$2*60,$C41,2050,"L","")</f>
        <v>142.90389519121305</v>
      </c>
      <c r="R41" s="15" t="s">
        <v>68</v>
      </c>
      <c r="S41">
        <v>25</v>
      </c>
      <c r="T41" s="17" cm="1">
        <f t="array" ref="T41">STOWA2024_JAARROND_V(T$34*60,$C41,2050,"M","")</f>
        <v>22.265655349690629</v>
      </c>
      <c r="U41" s="17" cm="1">
        <f t="array" ref="U41">STOWA2024_JAARROND_V(U$34*60,$C41,2050,"M","")</f>
        <v>33.426373270981401</v>
      </c>
      <c r="V41" s="17" cm="1">
        <f t="array" ref="V41">STOWA2024_JAARROND_V(V$34*60,$C41,2050,"M","")</f>
        <v>41.331858034502908</v>
      </c>
      <c r="W41" s="17" cm="1">
        <f t="array" ref="W41">STOWA2024_JAARROND_V(W$34*60,$C41,2050,"M","")</f>
        <v>49.016000755919748</v>
      </c>
      <c r="X41" s="17" cm="1">
        <f t="array" ref="X41">STOWA2024_JAARROND_V(X$34*60,$C41,2050,"M","")</f>
        <v>56.540539458669528</v>
      </c>
      <c r="Y41" s="17" cm="1">
        <f t="array" ref="Y41">STOWA2024_JAARROND_V(Y$34*60,$C41,2050,"M","")</f>
        <v>63.953113451344109</v>
      </c>
      <c r="Z41" s="17" cm="1">
        <f t="array" ref="Z41">STOWA2024_JAARROND_V(Z$34*60,$C41,2050,"M","")</f>
        <v>68.144425526660612</v>
      </c>
      <c r="AA41" s="17" cm="1">
        <f t="array" ref="AA41">STOWA2024_JAARROND_V(AA$34*60,$C41,2050,"M","")</f>
        <v>79.364938985337091</v>
      </c>
      <c r="AB41" s="17" cm="1">
        <f t="array" ref="AB41">STOWA2024_JAARROND_V(AB$34*60,$C41,2050,"M","")</f>
        <v>91.450238861582292</v>
      </c>
      <c r="AC41" s="17" cm="1">
        <f t="array" ref="AC41">STOWA2024_JAARROND_V(AC$34*60,$C41,2050,"M","")</f>
        <v>100.46931282961209</v>
      </c>
      <c r="AD41" s="17" cm="1">
        <f t="array" ref="AD41">STOWA2024_JAARROND_V(AD$34*60,$C41,2050,"M","")</f>
        <v>108.09470001326031</v>
      </c>
      <c r="AE41" s="17" cm="1">
        <f t="array" ref="AE41">STOWA2024_JAARROND_V(AE$34*60,$C41,2050,"M","")</f>
        <v>133.31079359726175</v>
      </c>
      <c r="AF41" s="17" cm="1">
        <f t="array" ref="AF41">STOWA2024_JAARROND_V(AF$34*60,$C41,2050,"M","")</f>
        <v>144.18640627166994</v>
      </c>
      <c r="AH41" s="15" t="s">
        <v>68</v>
      </c>
      <c r="AI41">
        <v>25</v>
      </c>
      <c r="AJ41" s="17" cm="1">
        <f t="array" ref="AJ41">STOWA2024_JAARROND_V(AJ$34*60,$C41,2050,"H","")</f>
        <v>22.819368443035394</v>
      </c>
      <c r="AK41" s="17" cm="1">
        <f t="array" ref="AK41">STOWA2024_JAARROND_V(AK$34*60,$C41,2050,"H","")</f>
        <v>34.257636499145448</v>
      </c>
      <c r="AL41" s="17" cm="1">
        <f t="array" ref="AL41">STOWA2024_JAARROND_V(AL$34*60,$C41,2050,"H","")</f>
        <v>42.359718683854481</v>
      </c>
      <c r="AM41" s="17" cm="1">
        <f t="array" ref="AM41">STOWA2024_JAARROND_V(AM$34*60,$C41,2050,"H","")</f>
        <v>50.234954385430896</v>
      </c>
      <c r="AN41" s="17" cm="1">
        <f t="array" ref="AN41">STOWA2024_JAARROND_V(AN$34*60,$C41,2050,"H","")</f>
        <v>57.946616958359044</v>
      </c>
      <c r="AO41" s="17" cm="1">
        <f t="array" ref="AO41">STOWA2024_JAARROND_V(AO$34*60,$C41,2050,"H","")</f>
        <v>65.543530428613295</v>
      </c>
      <c r="AP41" s="17" cm="1">
        <f t="array" ref="AP41">STOWA2024_JAARROND_V(AP$34*60,$C41,2050,"H","")</f>
        <v>69.839074081125617</v>
      </c>
      <c r="AQ41" s="17" cm="1">
        <f t="array" ref="AQ41">STOWA2024_JAARROND_V(AQ$34*60,$C41,2050,"H","")</f>
        <v>81.338624698984859</v>
      </c>
      <c r="AR41" s="17" cm="1">
        <f t="array" ref="AR41">STOWA2024_JAARROND_V(AR$34*60,$C41,2050,"H","")</f>
        <v>93.162713448330663</v>
      </c>
      <c r="AS41" s="17" cm="1">
        <f t="array" ref="AS41">STOWA2024_JAARROND_V(AS$34*60,$C41,2050,"H","")</f>
        <v>102.02567448874876</v>
      </c>
      <c r="AT41" s="17" cm="1">
        <f t="array" ref="AT41">STOWA2024_JAARROND_V(AT$34*60,$C41,2050,"H","")</f>
        <v>109.53949140076527</v>
      </c>
      <c r="AU41" s="17" cm="1">
        <f t="array" ref="AU41">STOWA2024_JAARROND_V(AU$34*60,$C41,2050,"H","")</f>
        <v>134.89182632060874</v>
      </c>
      <c r="AV41" s="17" cm="1">
        <f t="array" ref="AV41">STOWA2024_JAARROND_V(AV$34*60,$C41,2050,"H","")</f>
        <v>145.89642104561241</v>
      </c>
    </row>
    <row r="42" spans="2:48" x14ac:dyDescent="0.3">
      <c r="B42" s="15" t="s">
        <v>69</v>
      </c>
      <c r="C42">
        <v>50</v>
      </c>
      <c r="D42" s="17" cm="1">
        <f t="array" ref="D42">STOWA2024_JAARROND_V(D$2*60,$C42,2050,"L","")</f>
        <v>25.348664625825137</v>
      </c>
      <c r="E42" s="17" cm="1">
        <f t="array" ref="E42">STOWA2024_JAARROND_V(E$2*60,$C42,2050,"L","")</f>
        <v>39.225306481404942</v>
      </c>
      <c r="F42" s="17" cm="1">
        <f t="array" ref="F42">STOWA2024_JAARROND_V(F$2*60,$C42,2050,"L","")</f>
        <v>48.922285047873416</v>
      </c>
      <c r="G42" s="17" cm="1">
        <f t="array" ref="G42">STOWA2024_JAARROND_V(G$2*60,$C42,2050,"L","")</f>
        <v>58.015928164641309</v>
      </c>
      <c r="H42" s="17" cm="1">
        <f t="array" ref="H42">STOWA2024_JAARROND_V(H$2*60,$C42,2050,"L","")</f>
        <v>66.492317752824249</v>
      </c>
      <c r="I42" s="17" cm="1">
        <f t="array" ref="I42">STOWA2024_JAARROND_V(I$2*60,$C42,2050,"L","")</f>
        <v>74.358096219251919</v>
      </c>
      <c r="J42" s="17" cm="1">
        <f t="array" ref="J42">STOWA2024_JAARROND_V(J$2*60,$C42,2050,"L","")</f>
        <v>78.543813364100231</v>
      </c>
      <c r="K42" s="17" cm="1">
        <f t="array" ref="K42">STOWA2024_JAARROND_V(K$2*60,$C42,2050,"L","")</f>
        <v>89.116002111278476</v>
      </c>
      <c r="L42" s="17" cm="1">
        <f t="array" ref="L42">STOWA2024_JAARROND_V(L$2*60,$C42,2050,"L","")</f>
        <v>101.46459182234295</v>
      </c>
      <c r="M42" s="17" cm="1">
        <f t="array" ref="M42">STOWA2024_JAARROND_V(M$2*60,$C42,2050,"L","")</f>
        <v>110.55775805228055</v>
      </c>
      <c r="N42" s="17" cm="1">
        <f t="array" ref="N42">STOWA2024_JAARROND_V(N$2*60,$C42,2050,"L","")</f>
        <v>118.20959428860647</v>
      </c>
      <c r="O42" s="17" cm="1">
        <f t="array" ref="O42">STOWA2024_JAARROND_V(O$2*60,$C42,2050,"L","")</f>
        <v>143.1759542732014</v>
      </c>
      <c r="P42" s="17" cm="1">
        <f t="array" ref="P42">STOWA2024_JAARROND_V(P$2*60,$C42,2050,"L","")</f>
        <v>153.91281886677814</v>
      </c>
      <c r="R42" s="15" t="s">
        <v>69</v>
      </c>
      <c r="S42">
        <v>50</v>
      </c>
      <c r="T42" s="17" cm="1">
        <f t="array" ref="T42">STOWA2024_JAARROND_V(T$34*60,$C42,2050,"M","")</f>
        <v>25.830437491520644</v>
      </c>
      <c r="U42" s="17" cm="1">
        <f t="array" ref="U42">STOWA2024_JAARROND_V(U$34*60,$C42,2050,"M","")</f>
        <v>39.970816692308837</v>
      </c>
      <c r="V42" s="17" cm="1">
        <f t="array" ref="V42">STOWA2024_JAARROND_V(V$34*60,$C42,2050,"M","")</f>
        <v>49.85209455901721</v>
      </c>
      <c r="W42" s="17" cm="1">
        <f t="array" ref="W42">STOWA2024_JAARROND_V(W$34*60,$C42,2050,"M","")</f>
        <v>59.118570074203205</v>
      </c>
      <c r="X42" s="17" cm="1">
        <f t="array" ref="X42">STOWA2024_JAARROND_V(X$34*60,$C42,2050,"M","")</f>
        <v>67.756060634091384</v>
      </c>
      <c r="Y42" s="17" cm="1">
        <f t="array" ref="Y42">STOWA2024_JAARROND_V(Y$34*60,$C42,2050,"M","")</f>
        <v>75.771334890085669</v>
      </c>
      <c r="Z42" s="17" cm="1">
        <f t="array" ref="Z42">STOWA2024_JAARROND_V(Z$34*60,$C42,2050,"M","")</f>
        <v>80.036605138564127</v>
      </c>
      <c r="AA42" s="17" cm="1">
        <f t="array" ref="AA42">STOWA2024_JAARROND_V(AA$34*60,$C42,2050,"M","")</f>
        <v>90.809727297603956</v>
      </c>
      <c r="AB42" s="17" cm="1">
        <f t="array" ref="AB42">STOWA2024_JAARROND_V(AB$34*60,$C42,2050,"M","")</f>
        <v>102.90989072022367</v>
      </c>
      <c r="AC42" s="17" cm="1">
        <f t="array" ref="AC42">STOWA2024_JAARROND_V(AC$34*60,$C42,2050,"M","")</f>
        <v>111.85733749449884</v>
      </c>
      <c r="AD42" s="17" cm="1">
        <f t="array" ref="AD42">STOWA2024_JAARROND_V(AD$34*60,$C42,2050,"M","")</f>
        <v>119.40658362021605</v>
      </c>
      <c r="AE42" s="17" cm="1">
        <f t="array" ref="AE42">STOWA2024_JAARROND_V(AE$34*60,$C42,2050,"M","")</f>
        <v>144.46090698610448</v>
      </c>
      <c r="AF42" s="17" cm="1">
        <f t="array" ref="AF42">STOWA2024_JAARROND_V(AF$34*60,$C42,2050,"M","")</f>
        <v>155.29413107913507</v>
      </c>
      <c r="AH42" s="15" t="s">
        <v>69</v>
      </c>
      <c r="AI42">
        <v>50</v>
      </c>
      <c r="AJ42" s="17" cm="1">
        <f t="array" ref="AJ42">STOWA2024_JAARROND_V(AJ$34*60,$C42,2050,"H","")</f>
        <v>26.472801312447984</v>
      </c>
      <c r="AK42" s="17" cm="1">
        <f t="array" ref="AK42">STOWA2024_JAARROND_V(AK$34*60,$C42,2050,"H","")</f>
        <v>40.964830306847354</v>
      </c>
      <c r="AL42" s="17" cm="1">
        <f t="array" ref="AL42">STOWA2024_JAARROND_V(AL$34*60,$C42,2050,"H","")</f>
        <v>51.091840573875594</v>
      </c>
      <c r="AM42" s="17" cm="1">
        <f t="array" ref="AM42">STOWA2024_JAARROND_V(AM$34*60,$C42,2050,"H","")</f>
        <v>60.588759286952389</v>
      </c>
      <c r="AN42" s="17" cm="1">
        <f t="array" ref="AN42">STOWA2024_JAARROND_V(AN$34*60,$C42,2050,"H","")</f>
        <v>69.441051142447549</v>
      </c>
      <c r="AO42" s="17" cm="1">
        <f t="array" ref="AO42">STOWA2024_JAARROND_V(AO$34*60,$C42,2050,"H","")</f>
        <v>77.655653117863963</v>
      </c>
      <c r="AP42" s="17" cm="1">
        <f t="array" ref="AP42">STOWA2024_JAARROND_V(AP$34*60,$C42,2050,"H","")</f>
        <v>82.026994171182636</v>
      </c>
      <c r="AQ42" s="17" cm="1">
        <f t="array" ref="AQ42">STOWA2024_JAARROND_V(AQ$34*60,$C42,2050,"H","")</f>
        <v>93.068027546037897</v>
      </c>
      <c r="AR42" s="17" cm="1">
        <f t="array" ref="AR42">STOWA2024_JAARROND_V(AR$34*60,$C42,2050,"H","")</f>
        <v>104.83695591739802</v>
      </c>
      <c r="AS42" s="17" cm="1">
        <f t="array" ref="AS42">STOWA2024_JAARROND_V(AS$34*60,$C42,2050,"H","")</f>
        <v>113.59011008412321</v>
      </c>
      <c r="AT42" s="17" cm="1">
        <f t="array" ref="AT42">STOWA2024_JAARROND_V(AT$34*60,$C42,2050,"H","")</f>
        <v>121.00256939569549</v>
      </c>
      <c r="AU42" s="17" cm="1">
        <f t="array" ref="AU42">STOWA2024_JAARROND_V(AU$34*60,$C42,2050,"H","")</f>
        <v>146.17417726997525</v>
      </c>
      <c r="AV42" s="17" cm="1">
        <f t="array" ref="AV42">STOWA2024_JAARROND_V(AV$34*60,$C42,2050,"H","")</f>
        <v>157.13588069561092</v>
      </c>
    </row>
    <row r="43" spans="2:48" x14ac:dyDescent="0.3">
      <c r="B43" s="15" t="s">
        <v>70</v>
      </c>
      <c r="C43">
        <v>100</v>
      </c>
      <c r="D43" s="17" cm="1">
        <f t="array" ref="D43">STOWA2024_JAARROND_V(D$2*60,$C43,2050,"L","")</f>
        <v>29.440643200059725</v>
      </c>
      <c r="E43" s="17" cm="1">
        <f t="array" ref="E43">STOWA2024_JAARROND_V(E$2*60,$C43,2050,"L","")</f>
        <v>47.009717400654424</v>
      </c>
      <c r="F43" s="17" cm="1">
        <f t="array" ref="F43">STOWA2024_JAARROND_V(F$2*60,$C43,2050,"L","")</f>
        <v>59.17931386241699</v>
      </c>
      <c r="G43" s="17" cm="1">
        <f t="array" ref="G43">STOWA2024_JAARROND_V(G$2*60,$C43,2050,"L","")</f>
        <v>70.2258223850272</v>
      </c>
      <c r="H43" s="17" cm="1">
        <f t="array" ref="H43">STOWA2024_JAARROND_V(H$2*60,$C43,2050,"L","")</f>
        <v>79.991360070983134</v>
      </c>
      <c r="I43" s="17" cm="1">
        <f t="array" ref="I43">STOWA2024_JAARROND_V(I$2*60,$C43,2050,"L","")</f>
        <v>88.409907409520073</v>
      </c>
      <c r="J43" s="17" cm="1">
        <f t="array" ref="J43">STOWA2024_JAARROND_V(J$2*60,$C43,2050,"L","")</f>
        <v>92.530463518192619</v>
      </c>
      <c r="K43" s="17" cm="1">
        <f t="array" ref="K43">STOWA2024_JAARROND_V(K$2*60,$C43,2050,"L","")</f>
        <v>101.4710705953769</v>
      </c>
      <c r="L43" s="17" cm="1">
        <f t="array" ref="L43">STOWA2024_JAARROND_V(L$2*60,$C43,2050,"L","")</f>
        <v>113.58188030652212</v>
      </c>
      <c r="M43" s="17" cm="1">
        <f t="array" ref="M43">STOWA2024_JAARROND_V(M$2*60,$C43,2050,"L","")</f>
        <v>122.41029165840716</v>
      </c>
      <c r="N43" s="17" cm="1">
        <f t="array" ref="N43">STOWA2024_JAARROND_V(N$2*60,$C43,2050,"L","")</f>
        <v>129.83214535841668</v>
      </c>
      <c r="O43" s="17" cm="1">
        <f t="array" ref="O43">STOWA2024_JAARROND_V(O$2*60,$C43,2050,"L","")</f>
        <v>154.19412411535299</v>
      </c>
      <c r="P43" s="17" cm="1">
        <f t="array" ref="P43">STOWA2024_JAARROND_V(P$2*60,$C43,2050,"L","")</f>
        <v>164.73122453601661</v>
      </c>
      <c r="R43" s="15" t="s">
        <v>70</v>
      </c>
      <c r="S43">
        <v>100</v>
      </c>
      <c r="T43" s="17" cm="1">
        <f t="array" ref="T43">STOWA2024_JAARROND_V(T$34*60,$C43,2050,"M","")</f>
        <v>30.000187588364955</v>
      </c>
      <c r="U43" s="17" cm="1">
        <f t="array" ref="U43">STOWA2024_JAARROND_V(U$34*60,$C43,2050,"M","")</f>
        <v>47.903176941894934</v>
      </c>
      <c r="V43" s="17" cm="1">
        <f t="array" ref="V43">STOWA2024_JAARROND_V(V$34*60,$C43,2050,"M","")</f>
        <v>60.304066903661763</v>
      </c>
      <c r="W43" s="17" cm="1">
        <f t="array" ref="W43">STOWA2024_JAARROND_V(W$34*60,$C43,2050,"M","")</f>
        <v>71.560523687666617</v>
      </c>
      <c r="X43" s="17" cm="1">
        <f t="array" ref="X43">STOWA2024_JAARROND_V(X$34*60,$C43,2050,"M","")</f>
        <v>81.511663698063231</v>
      </c>
      <c r="Y43" s="17" cm="1">
        <f t="array" ref="Y43">STOWA2024_JAARROND_V(Y$34*60,$C43,2050,"M","")</f>
        <v>90.090212667303348</v>
      </c>
      <c r="Z43" s="17" cm="1">
        <f t="array" ref="Z43">STOWA2024_JAARROND_V(Z$34*60,$C43,2050,"M","")</f>
        <v>94.289083438860033</v>
      </c>
      <c r="AA43" s="17" cm="1">
        <f t="array" ref="AA43">STOWA2024_JAARROND_V(AA$34*60,$C43,2050,"M","")</f>
        <v>103.39961433476273</v>
      </c>
      <c r="AB43" s="17" cm="1">
        <f t="array" ref="AB43">STOWA2024_JAARROND_V(AB$34*60,$C43,2050,"M","")</f>
        <v>115.19978231034301</v>
      </c>
      <c r="AC43" s="17" cm="1">
        <f t="array" ref="AC43">STOWA2024_JAARROND_V(AC$34*60,$C43,2050,"M","")</f>
        <v>123.84919473818908</v>
      </c>
      <c r="AD43" s="17" cm="1">
        <f t="array" ref="AD43">STOWA2024_JAARROND_V(AD$34*60,$C43,2050,"M","")</f>
        <v>131.14682454185578</v>
      </c>
      <c r="AE43" s="17" cm="1">
        <f t="array" ref="AE43">STOWA2024_JAARROND_V(AE$34*60,$C43,2050,"M","")</f>
        <v>155.57796094117691</v>
      </c>
      <c r="AF43" s="17" cm="1">
        <f t="array" ref="AF43">STOWA2024_JAARROND_V(AF$34*60,$C43,2050,"M","")</f>
        <v>166.20962804966459</v>
      </c>
      <c r="AH43" s="15" t="s">
        <v>70</v>
      </c>
      <c r="AI43">
        <v>100</v>
      </c>
      <c r="AJ43" s="17" cm="1">
        <f t="array" ref="AJ43">STOWA2024_JAARROND_V(AJ$34*60,$C43,2050,"H","")</f>
        <v>30.746246772771919</v>
      </c>
      <c r="AK43" s="17" cm="1">
        <f t="array" ref="AK43">STOWA2024_JAARROND_V(AK$34*60,$C43,2050,"H","")</f>
        <v>49.0944563302156</v>
      </c>
      <c r="AL43" s="17" cm="1">
        <f t="array" ref="AL43">STOWA2024_JAARROND_V(AL$34*60,$C43,2050,"H","")</f>
        <v>61.803737625321439</v>
      </c>
      <c r="AM43" s="17" cm="1">
        <f t="array" ref="AM43">STOWA2024_JAARROND_V(AM$34*60,$C43,2050,"H","")</f>
        <v>73.340125424519144</v>
      </c>
      <c r="AN43" s="17" cm="1">
        <f t="array" ref="AN43">STOWA2024_JAARROND_V(AN$34*60,$C43,2050,"H","")</f>
        <v>83.538735200836669</v>
      </c>
      <c r="AO43" s="17" cm="1">
        <f t="array" ref="AO43">STOWA2024_JAARROND_V(AO$34*60,$C43,2050,"H","")</f>
        <v>92.330619677681028</v>
      </c>
      <c r="AP43" s="17" cm="1">
        <f t="array" ref="AP43">STOWA2024_JAARROND_V(AP$34*60,$C43,2050,"H","")</f>
        <v>96.633909999749889</v>
      </c>
      <c r="AQ43" s="17" cm="1">
        <f t="array" ref="AQ43">STOWA2024_JAARROND_V(AQ$34*60,$C43,2050,"H","")</f>
        <v>105.97100598727714</v>
      </c>
      <c r="AR43" s="17" cm="1">
        <f t="array" ref="AR43">STOWA2024_JAARROND_V(AR$34*60,$C43,2050,"H","")</f>
        <v>117.35698498210424</v>
      </c>
      <c r="AS43" s="17" cm="1">
        <f t="array" ref="AS43">STOWA2024_JAARROND_V(AS$34*60,$C43,2050,"H","")</f>
        <v>125.7677321778983</v>
      </c>
      <c r="AT43" s="17" cm="1">
        <f t="array" ref="AT43">STOWA2024_JAARROND_V(AT$34*60,$C43,2050,"H","")</f>
        <v>132.89973011977452</v>
      </c>
      <c r="AU43" s="17" cm="1">
        <f t="array" ref="AU43">STOWA2024_JAARROND_V(AU$34*60,$C43,2050,"H","")</f>
        <v>157.42307670894212</v>
      </c>
      <c r="AV43" s="17" cm="1">
        <f t="array" ref="AV43">STOWA2024_JAARROND_V(AV$34*60,$C43,2050,"H","")</f>
        <v>168.18083273452851</v>
      </c>
    </row>
    <row r="44" spans="2:48" x14ac:dyDescent="0.3">
      <c r="B44" s="15" t="s">
        <v>71</v>
      </c>
      <c r="C44">
        <v>200</v>
      </c>
      <c r="D44" s="17" cm="1">
        <f t="array" ref="D44">STOWA2024_JAARROND_V(D$2*60,$C44,2050,"L","")</f>
        <v>34.240065989596431</v>
      </c>
      <c r="E44" s="17" cm="1">
        <f t="array" ref="E44">STOWA2024_JAARROND_V(E$2*60,$C44,2050,"L","")</f>
        <v>56.468876910592932</v>
      </c>
      <c r="F44" s="17" cm="1">
        <f t="array" ref="F44">STOWA2024_JAARROND_V(F$2*60,$C44,2050,"L","")</f>
        <v>71.792877591205482</v>
      </c>
      <c r="G44" s="17" cm="1">
        <f t="array" ref="G44">STOWA2024_JAARROND_V(G$2*60,$C44,2050,"L","")</f>
        <v>83.452704941686008</v>
      </c>
      <c r="H44" s="17" cm="1">
        <f t="array" ref="H44">STOWA2024_JAARROND_V(H$2*60,$C44,2050,"L","")</f>
        <v>90.981923655599758</v>
      </c>
      <c r="I44" s="17" cm="1">
        <f t="array" ref="I44">STOWA2024_JAARROND_V(I$2*60,$C44,2050,"L","")</f>
        <v>97.429333236369928</v>
      </c>
      <c r="J44" s="17" cm="1">
        <f t="array" ref="J44">STOWA2024_JAARROND_V(J$2*60,$C44,2050,"L","")</f>
        <v>100.65256772567781</v>
      </c>
      <c r="K44" s="17" cm="1">
        <f t="array" ref="K44">STOWA2024_JAARROND_V(K$2*60,$C44,2050,"L","")</f>
        <v>115.06231512581819</v>
      </c>
      <c r="L44" s="17" cm="1">
        <f t="array" ref="L44">STOWA2024_JAARROND_V(L$2*60,$C44,2050,"L","")</f>
        <v>126.57705360443197</v>
      </c>
      <c r="M44" s="17" cm="1">
        <f t="array" ref="M44">STOWA2024_JAARROND_V(M$2*60,$C44,2050,"L","")</f>
        <v>134.89128771902827</v>
      </c>
      <c r="N44" s="17" cm="1">
        <f t="array" ref="N44">STOWA2024_JAARROND_V(N$2*60,$C44,2050,"L","")</f>
        <v>141.89481806835551</v>
      </c>
      <c r="O44" s="17" cm="1">
        <f t="array" ref="O44">STOWA2024_JAARROND_V(O$2*60,$C44,2050,"L","")</f>
        <v>165.17962572863073</v>
      </c>
      <c r="P44" s="17" cm="1">
        <f t="array" ref="P44">STOWA2024_JAARROND_V(P$2*60,$C44,2050,"L","")</f>
        <v>175.3624092615477</v>
      </c>
      <c r="R44" s="15" t="s">
        <v>71</v>
      </c>
      <c r="S44">
        <v>200</v>
      </c>
      <c r="T44" s="17" cm="1">
        <f t="array" ref="T44">STOWA2024_JAARROND_V(T$34*60,$C44,2050,"M","")</f>
        <v>34.8908274777028</v>
      </c>
      <c r="U44" s="17" cm="1">
        <f t="array" ref="U44">STOWA2024_JAARROND_V(U$34*60,$C44,2050,"M","")</f>
        <v>57.542115799244556</v>
      </c>
      <c r="V44" s="17" cm="1">
        <f t="array" ref="V44">STOWA2024_JAARROND_V(V$34*60,$C44,2050,"M","")</f>
        <v>73.157362106827819</v>
      </c>
      <c r="W44" s="17" cm="1">
        <f t="array" ref="W44">STOWA2024_JAARROND_V(W$34*60,$C44,2050,"M","")</f>
        <v>85.038794363092336</v>
      </c>
      <c r="X44" s="17" cm="1">
        <f t="array" ref="X44">STOWA2024_JAARROND_V(X$34*60,$C44,2050,"M","")</f>
        <v>92.711112263089234</v>
      </c>
      <c r="Y44" s="17" cm="1">
        <f t="array" ref="Y44">STOWA2024_JAARROND_V(Y$34*60,$C44,2050,"M","")</f>
        <v>99.28106033004363</v>
      </c>
      <c r="Z44" s="17" cm="1">
        <f t="array" ref="Z44">STOWA2024_JAARROND_V(Z$34*60,$C44,2050,"M","")</f>
        <v>102.56555512397287</v>
      </c>
      <c r="AA44" s="17" cm="1">
        <f t="array" ref="AA44">STOWA2024_JAARROND_V(AA$34*60,$C44,2050,"M","")</f>
        <v>117.24917199224456</v>
      </c>
      <c r="AB44" s="17" cm="1">
        <f t="array" ref="AB44">STOWA2024_JAARROND_V(AB$34*60,$C44,2050,"M","")</f>
        <v>128.38006362778862</v>
      </c>
      <c r="AC44" s="17" cm="1">
        <f t="array" ref="AC44">STOWA2024_JAARROND_V(AC$34*60,$C44,2050,"M","")</f>
        <v>136.47690185902474</v>
      </c>
      <c r="AD44" s="17" cm="1">
        <f t="array" ref="AD44">STOWA2024_JAARROND_V(AD$34*60,$C44,2050,"M","")</f>
        <v>143.33164377155376</v>
      </c>
      <c r="AE44" s="17" cm="1">
        <f t="array" ref="AE44">STOWA2024_JAARROND_V(AE$34*60,$C44,2050,"M","")</f>
        <v>166.66205348176672</v>
      </c>
      <c r="AF44" s="17" cm="1">
        <f t="array" ref="AF44">STOWA2024_JAARROND_V(AF$34*60,$C44,2050,"M","")</f>
        <v>176.93622383582934</v>
      </c>
      <c r="AH44" s="15" t="s">
        <v>71</v>
      </c>
      <c r="AI44">
        <v>200</v>
      </c>
      <c r="AJ44" s="17" cm="1">
        <f t="array" ref="AJ44">STOWA2024_JAARROND_V(AJ$34*60,$C44,2050,"H","")</f>
        <v>35.758509461844618</v>
      </c>
      <c r="AK44" s="17" cm="1">
        <f t="array" ref="AK44">STOWA2024_JAARROND_V(AK$34*60,$C44,2050,"H","")</f>
        <v>58.973100984113366</v>
      </c>
      <c r="AL44" s="17" cm="1">
        <f t="array" ref="AL44">STOWA2024_JAARROND_V(AL$34*60,$C44,2050,"H","")</f>
        <v>74.976674794324239</v>
      </c>
      <c r="AM44" s="17" cm="1">
        <f t="array" ref="AM44">STOWA2024_JAARROND_V(AM$34*60,$C44,2050,"H","")</f>
        <v>87.153580258300735</v>
      </c>
      <c r="AN44" s="17" cm="1">
        <f t="array" ref="AN44">STOWA2024_JAARROND_V(AN$34*60,$C44,2050,"H","")</f>
        <v>95.016697073075179</v>
      </c>
      <c r="AO44" s="17" cm="1">
        <f t="array" ref="AO44">STOWA2024_JAARROND_V(AO$34*60,$C44,2050,"H","")</f>
        <v>101.75002978827521</v>
      </c>
      <c r="AP44" s="17" cm="1">
        <f t="array" ref="AP44">STOWA2024_JAARROND_V(AP$34*60,$C44,2050,"H","")</f>
        <v>105.11620498836625</v>
      </c>
      <c r="AQ44" s="17" cm="1">
        <f t="array" ref="AQ44">STOWA2024_JAARROND_V(AQ$34*60,$C44,2050,"H","")</f>
        <v>120.16498114747969</v>
      </c>
      <c r="AR44" s="17" cm="1">
        <f t="array" ref="AR44">STOWA2024_JAARROND_V(AR$34*60,$C44,2050,"H","")</f>
        <v>130.7840769922642</v>
      </c>
      <c r="AS44" s="17" cm="1">
        <f t="array" ref="AS44">STOWA2024_JAARROND_V(AS$34*60,$C44,2050,"H","")</f>
        <v>138.59105404568663</v>
      </c>
      <c r="AT44" s="17" cm="1">
        <f t="array" ref="AT44">STOWA2024_JAARROND_V(AT$34*60,$C44,2050,"H","")</f>
        <v>145.24741137581802</v>
      </c>
      <c r="AU44" s="17" cm="1">
        <f t="array" ref="AU44">STOWA2024_JAARROND_V(AU$34*60,$C44,2050,"H","")</f>
        <v>168.63862381928132</v>
      </c>
      <c r="AV44" s="17" cm="1">
        <f t="array" ref="AV44">STOWA2024_JAARROND_V(AV$34*60,$C44,2050,"H","")</f>
        <v>179.03464326820483</v>
      </c>
    </row>
    <row r="45" spans="2:48" x14ac:dyDescent="0.3">
      <c r="B45" s="15" t="s">
        <v>72</v>
      </c>
      <c r="C45">
        <v>250</v>
      </c>
      <c r="D45" s="17" cm="1">
        <f t="array" ref="D45">STOWA2024_JAARROND_V(D$2*60,$C45,2050,"L","")</f>
        <v>35.956538683338131</v>
      </c>
      <c r="E45" s="17" cm="1">
        <f t="array" ref="E45">STOWA2024_JAARROND_V(E$2*60,$C45,2050,"L","")</f>
        <v>59.930126124046716</v>
      </c>
      <c r="F45" s="17" cm="1">
        <f t="array" ref="F45">STOWA2024_JAARROND_V(F$2*60,$C45,2050,"L","")</f>
        <v>76.444048766689548</v>
      </c>
      <c r="G45" s="17" cm="1">
        <f t="array" ref="G45">STOWA2024_JAARROND_V(G$2*60,$C45,2050,"L","")</f>
        <v>88.761677735762149</v>
      </c>
      <c r="H45" s="17" cm="1">
        <f t="array" ref="H45">STOWA2024_JAARROND_V(H$2*60,$C45,2050,"L","")</f>
        <v>96.317568947553184</v>
      </c>
      <c r="I45" s="17" cm="1">
        <f t="array" ref="I45">STOWA2024_JAARROND_V(I$2*60,$C45,2050,"L","")</f>
        <v>102.58495518091405</v>
      </c>
      <c r="J45" s="17" cm="1">
        <f t="array" ref="J45">STOWA2024_JAARROND_V(J$2*60,$C45,2050,"L","")</f>
        <v>105.61338086903112</v>
      </c>
      <c r="K45" s="17" cm="1">
        <f t="array" ref="K45">STOWA2024_JAARROND_V(K$2*60,$C45,2050,"L","")</f>
        <v>119.72079079678934</v>
      </c>
      <c r="L45" s="17" cm="1">
        <f t="array" ref="L45">STOWA2024_JAARROND_V(L$2*60,$C45,2050,"L","")</f>
        <v>130.95771276259109</v>
      </c>
      <c r="M45" s="17" cm="1">
        <f t="array" ref="M45">STOWA2024_JAARROND_V(M$2*60,$C45,2050,"L","")</f>
        <v>139.04843656367888</v>
      </c>
      <c r="N45" s="17" cm="1">
        <f t="array" ref="N45">STOWA2024_JAARROND_V(N$2*60,$C45,2050,"L","")</f>
        <v>145.87450905543497</v>
      </c>
      <c r="O45" s="17" cm="1">
        <f t="array" ref="O45">STOWA2024_JAARROND_V(O$2*60,$C45,2050,"L","")</f>
        <v>168.70923205369681</v>
      </c>
      <c r="P45" s="17" cm="1">
        <f t="array" ref="P45">STOWA2024_JAARROND_V(P$2*60,$C45,2050,"L","")</f>
        <v>178.74558405909647</v>
      </c>
      <c r="R45" s="15" t="s">
        <v>72</v>
      </c>
      <c r="S45">
        <v>250</v>
      </c>
      <c r="T45" s="17" cm="1">
        <f t="array" ref="T45">STOWA2024_JAARROND_V(T$34*60,$C45,2050,"M","")</f>
        <v>36.639923190477596</v>
      </c>
      <c r="U45" s="17" cm="1">
        <f t="array" ref="U45">STOWA2024_JAARROND_V(U$34*60,$C45,2050,"M","")</f>
        <v>61.069148988977432</v>
      </c>
      <c r="V45" s="17" cm="1">
        <f t="array" ref="V45">STOWA2024_JAARROND_V(V$34*60,$C45,2050,"M","")</f>
        <v>77.896932734477502</v>
      </c>
      <c r="W45" s="17" cm="1">
        <f t="array" ref="W45">STOWA2024_JAARROND_V(W$34*60,$C45,2050,"M","")</f>
        <v>90.448668686880438</v>
      </c>
      <c r="X45" s="17" cm="1">
        <f t="array" ref="X45">STOWA2024_JAARROND_V(X$34*60,$C45,2050,"M","")</f>
        <v>98.148166018193834</v>
      </c>
      <c r="Y45" s="17" cm="1">
        <f t="array" ref="Y45">STOWA2024_JAARROND_V(Y$34*60,$C45,2050,"M","")</f>
        <v>104.53466924137003</v>
      </c>
      <c r="Z45" s="17" cm="1">
        <f t="array" ref="Z45">STOWA2024_JAARROND_V(Z$34*60,$C45,2050,"M","")</f>
        <v>107.62065272765305</v>
      </c>
      <c r="AA45" s="17" cm="1">
        <f t="array" ref="AA45">STOWA2024_JAARROND_V(AA$34*60,$C45,2050,"M","")</f>
        <v>121.99618594351196</v>
      </c>
      <c r="AB45" s="17" cm="1">
        <f t="array" ref="AB45">STOWA2024_JAARROND_V(AB$34*60,$C45,2050,"M","")</f>
        <v>132.82312250332268</v>
      </c>
      <c r="AC45" s="17" cm="1">
        <f t="array" ref="AC45">STOWA2024_JAARROND_V(AC$34*60,$C45,2050,"M","")</f>
        <v>140.68291697296232</v>
      </c>
      <c r="AD45" s="17" cm="1">
        <f t="array" ref="AD45">STOWA2024_JAARROND_V(AD$34*60,$C45,2050,"M","")</f>
        <v>147.35163307522336</v>
      </c>
      <c r="AE45" s="17" cm="1">
        <f t="array" ref="AE45">STOWA2024_JAARROND_V(AE$34*60,$C45,2050,"M","")</f>
        <v>170.22333675458492</v>
      </c>
      <c r="AF45" s="17" cm="1">
        <f t="array" ref="AF45">STOWA2024_JAARROND_V(AF$34*60,$C45,2050,"M","")</f>
        <v>180.34976141081796</v>
      </c>
      <c r="AH45" s="15" t="s">
        <v>72</v>
      </c>
      <c r="AI45">
        <v>250</v>
      </c>
      <c r="AJ45" s="17" cm="1">
        <f t="array" ref="AJ45">STOWA2024_JAARROND_V(AJ$34*60,$C45,2050,"H","")</f>
        <v>37.551102533330216</v>
      </c>
      <c r="AK45" s="17" cm="1">
        <f t="array" ref="AK45">STOWA2024_JAARROND_V(AK$34*60,$C45,2050,"H","")</f>
        <v>62.587846142218375</v>
      </c>
      <c r="AL45" s="17" cm="1">
        <f t="array" ref="AL45">STOWA2024_JAARROND_V(AL$34*60,$C45,2050,"H","")</f>
        <v>79.834111358194775</v>
      </c>
      <c r="AM45" s="17" cm="1">
        <f t="array" ref="AM45">STOWA2024_JAARROND_V(AM$34*60,$C45,2050,"H","")</f>
        <v>92.697989955038139</v>
      </c>
      <c r="AN45" s="17" cm="1">
        <f t="array" ref="AN45">STOWA2024_JAARROND_V(AN$34*60,$C45,2050,"H","")</f>
        <v>100.58896211238131</v>
      </c>
      <c r="AO45" s="17" cm="1">
        <f t="array" ref="AO45">STOWA2024_JAARROND_V(AO$34*60,$C45,2050,"H","")</f>
        <v>107.13428798864463</v>
      </c>
      <c r="AP45" s="17" cm="1">
        <f t="array" ref="AP45">STOWA2024_JAARROND_V(AP$34*60,$C45,2050,"H","")</f>
        <v>110.29701520581563</v>
      </c>
      <c r="AQ45" s="17" cm="1">
        <f t="array" ref="AQ45">STOWA2024_JAARROND_V(AQ$34*60,$C45,2050,"H","")</f>
        <v>125.03004613914207</v>
      </c>
      <c r="AR45" s="17" cm="1">
        <f t="array" ref="AR45">STOWA2024_JAARROND_V(AR$34*60,$C45,2050,"H","")</f>
        <v>135.31033549096483</v>
      </c>
      <c r="AS45" s="17" cm="1">
        <f t="array" ref="AS45">STOWA2024_JAARROND_V(AS$34*60,$C45,2050,"H","")</f>
        <v>142.86222418534024</v>
      </c>
      <c r="AT45" s="17" cm="1">
        <f t="array" ref="AT45">STOWA2024_JAARROND_V(AT$34*60,$C45,2050,"H","")</f>
        <v>149.32113176827454</v>
      </c>
      <c r="AU45" s="17" cm="1">
        <f t="array" ref="AU45">STOWA2024_JAARROND_V(AU$34*60,$C45,2050,"H","")</f>
        <v>172.2421430224357</v>
      </c>
      <c r="AV45" s="17" cm="1">
        <f t="array" ref="AV45">STOWA2024_JAARROND_V(AV$34*60,$C45,2050,"H","")</f>
        <v>182.48866454644661</v>
      </c>
    </row>
    <row r="46" spans="2:48" x14ac:dyDescent="0.3">
      <c r="B46" s="15" t="s">
        <v>73</v>
      </c>
      <c r="C46">
        <v>500</v>
      </c>
      <c r="D46" s="17" cm="1">
        <f t="array" ref="D46">STOWA2024_JAARROND_V(D$2*60,$C46,2050,"L","")</f>
        <v>41.893916397937637</v>
      </c>
      <c r="E46" s="17" cm="1">
        <f t="array" ref="E46">STOWA2024_JAARROND_V(E$2*60,$C46,2050,"L","")</f>
        <v>72.19093341201328</v>
      </c>
      <c r="F46" s="17" cm="1">
        <f t="array" ref="F46">STOWA2024_JAARROND_V(F$2*60,$C46,2050,"L","")</f>
        <v>93.053092202070829</v>
      </c>
      <c r="G46" s="17" cm="1">
        <f t="array" ref="G46">STOWA2024_JAARROND_V(G$2*60,$C46,2050,"L","")</f>
        <v>107.69001822206855</v>
      </c>
      <c r="H46" s="17" cm="1">
        <f t="array" ref="H46">STOWA2024_JAARROND_V(H$2*60,$C46,2050,"L","")</f>
        <v>115.14311386372637</v>
      </c>
      <c r="I46" s="17" cm="1">
        <f t="array" ref="I46">STOWA2024_JAARROND_V(I$2*60,$C46,2050,"L","")</f>
        <v>120.54251103968183</v>
      </c>
      <c r="J46" s="17" cm="1">
        <f t="array" ref="J46">STOWA2024_JAARROND_V(J$2*60,$C46,2050,"L","")</f>
        <v>122.74352351163715</v>
      </c>
      <c r="K46" s="17" cm="1">
        <f t="array" ref="K46">STOWA2024_JAARROND_V(K$2*60,$C46,2050,"L","")</f>
        <v>135.13799582226846</v>
      </c>
      <c r="L46" s="17" cm="1">
        <f t="array" ref="L46">STOWA2024_JAARROND_V(L$2*60,$C46,2050,"L","")</f>
        <v>145.21174685753755</v>
      </c>
      <c r="M46" s="17" cm="1">
        <f t="array" ref="M46">STOWA2024_JAARROND_V(M$2*60,$C46,2050,"L","")</f>
        <v>152.41164479368817</v>
      </c>
      <c r="N46" s="17" cm="1">
        <f t="array" ref="N46">STOWA2024_JAARROND_V(N$2*60,$C46,2050,"L","")</f>
        <v>158.54467244271882</v>
      </c>
      <c r="O46" s="17" cm="1">
        <f t="array" ref="O46">STOWA2024_JAARROND_V(O$2*60,$C46,2050,"L","")</f>
        <v>179.65169722126137</v>
      </c>
      <c r="P46" s="17" cm="1">
        <f t="array" ref="P46">STOWA2024_JAARROND_V(P$2*60,$C46,2050,"L","")</f>
        <v>189.13423936804082</v>
      </c>
      <c r="R46" s="15" t="s">
        <v>73</v>
      </c>
      <c r="S46">
        <v>500</v>
      </c>
      <c r="T46" s="17" cm="1">
        <f t="array" ref="T46">STOWA2024_JAARROND_V(T$34*60,$C46,2050,"M","")</f>
        <v>42.690145803161599</v>
      </c>
      <c r="U46" s="17" cm="1">
        <f t="array" ref="U46">STOWA2024_JAARROND_V(U$34*60,$C46,2050,"M","")</f>
        <v>73.562983316042789</v>
      </c>
      <c r="V46" s="17" cm="1">
        <f t="array" ref="V46">STOWA2024_JAARROND_V(V$34*60,$C46,2050,"M","")</f>
        <v>94.821645124040018</v>
      </c>
      <c r="W46" s="17" cm="1">
        <f t="array" ref="W46">STOWA2024_JAARROND_V(W$34*60,$C46,2050,"M","")</f>
        <v>109.73675833447628</v>
      </c>
      <c r="X46" s="17" cm="1">
        <f t="array" ref="X46">STOWA2024_JAARROND_V(X$34*60,$C46,2050,"M","")</f>
        <v>117.33150637868025</v>
      </c>
      <c r="Y46" s="17" cm="1">
        <f t="array" ref="Y46">STOWA2024_JAARROND_V(Y$34*60,$C46,2050,"M","")</f>
        <v>122.83352367640093</v>
      </c>
      <c r="Z46" s="17" cm="1">
        <f t="array" ref="Z46">STOWA2024_JAARROND_V(Z$34*60,$C46,2050,"M","")</f>
        <v>125.07636825674138</v>
      </c>
      <c r="AA46" s="17" cm="1">
        <f t="array" ref="AA46">STOWA2024_JAARROND_V(AA$34*60,$C46,2050,"M","")</f>
        <v>137.70640802356891</v>
      </c>
      <c r="AB46" s="17" cm="1">
        <f t="array" ref="AB46">STOWA2024_JAARROND_V(AB$34*60,$C46,2050,"M","")</f>
        <v>147.28019629317919</v>
      </c>
      <c r="AC46" s="17" cm="1">
        <f t="array" ref="AC46">STOWA2024_JAARROND_V(AC$34*60,$C46,2050,"M","")</f>
        <v>154.20320645175732</v>
      </c>
      <c r="AD46" s="17" cm="1">
        <f t="array" ref="AD46">STOWA2024_JAARROND_V(AD$34*60,$C46,2050,"M","")</f>
        <v>160.15009442762252</v>
      </c>
      <c r="AE46" s="17" cm="1">
        <f t="array" ref="AE46">STOWA2024_JAARROND_V(AE$34*60,$C46,2050,"M","")</f>
        <v>181.26400661283432</v>
      </c>
      <c r="AF46" s="17" cm="1">
        <f t="array" ref="AF46">STOWA2024_JAARROND_V(AF$34*60,$C46,2050,"M","")</f>
        <v>190.83165116607984</v>
      </c>
      <c r="AH46" s="15" t="s">
        <v>73</v>
      </c>
      <c r="AI46">
        <v>500</v>
      </c>
      <c r="AJ46" s="17" cm="1">
        <f t="array" ref="AJ46">STOWA2024_JAARROND_V(AJ$34*60,$C46,2050,"H","")</f>
        <v>43.751785010126873</v>
      </c>
      <c r="AK46" s="17" cm="1">
        <f t="array" ref="AK46">STOWA2024_JAARROND_V(AK$34*60,$C46,2050,"H","")</f>
        <v>75.392383188082093</v>
      </c>
      <c r="AL46" s="17" cm="1">
        <f t="array" ref="AL46">STOWA2024_JAARROND_V(AL$34*60,$C46,2050,"H","")</f>
        <v>97.179715686665574</v>
      </c>
      <c r="AM46" s="17" cm="1">
        <f t="array" ref="AM46">STOWA2024_JAARROND_V(AM$34*60,$C46,2050,"H","")</f>
        <v>112.46574515101992</v>
      </c>
      <c r="AN46" s="17" cm="1">
        <f t="array" ref="AN46">STOWA2024_JAARROND_V(AN$34*60,$C46,2050,"H","")</f>
        <v>120.24936306528538</v>
      </c>
      <c r="AO46" s="17" cm="1">
        <f t="array" ref="AO46">STOWA2024_JAARROND_V(AO$34*60,$C46,2050,"H","")</f>
        <v>125.88820719202637</v>
      </c>
      <c r="AP46" s="17" cm="1">
        <f t="array" ref="AP46">STOWA2024_JAARROND_V(AP$34*60,$C46,2050,"H","")</f>
        <v>128.1868279168803</v>
      </c>
      <c r="AQ46" s="17" cm="1">
        <f t="array" ref="AQ46">STOWA2024_JAARROND_V(AQ$34*60,$C46,2050,"H","")</f>
        <v>141.13095762530278</v>
      </c>
      <c r="AR46" s="17" cm="1">
        <f t="array" ref="AR46">STOWA2024_JAARROND_V(AR$34*60,$C46,2050,"H","")</f>
        <v>150.03812887403475</v>
      </c>
      <c r="AS46" s="17" cm="1">
        <f t="array" ref="AS46">STOWA2024_JAARROND_V(AS$34*60,$C46,2050,"H","")</f>
        <v>156.59195532918287</v>
      </c>
      <c r="AT46" s="17" cm="1">
        <f t="array" ref="AT46">STOWA2024_JAARROND_V(AT$34*60,$C46,2050,"H","")</f>
        <v>162.29065707416069</v>
      </c>
      <c r="AU46" s="17" cm="1">
        <f t="array" ref="AU46">STOWA2024_JAARROND_V(AU$34*60,$C46,2050,"H","")</f>
        <v>183.4137524682649</v>
      </c>
      <c r="AV46" s="17" cm="1">
        <f t="array" ref="AV46">STOWA2024_JAARROND_V(AV$34*60,$C46,2050,"H","")</f>
        <v>193.09486689679849</v>
      </c>
    </row>
    <row r="47" spans="2:48" x14ac:dyDescent="0.3">
      <c r="B47" s="15" t="s">
        <v>74</v>
      </c>
      <c r="C47">
        <v>1000</v>
      </c>
      <c r="D47" s="17" cm="1">
        <f t="array" ref="D47">STOWA2024_JAARROND_V(D$2*60,$C47,2050,"L","")</f>
        <v>48.872994950180086</v>
      </c>
      <c r="E47" s="17" cm="1">
        <f t="array" ref="E47">STOWA2024_JAARROND_V(E$2*60,$C47,2050,"L","")</f>
        <v>87.119860812268257</v>
      </c>
      <c r="F47" s="17" cm="1">
        <f t="array" ref="F47">STOWA2024_JAARROND_V(F$2*60,$C47,2050,"L","")</f>
        <v>113.5185614407259</v>
      </c>
      <c r="G47" s="17" cm="1">
        <f t="array" ref="G47">STOWA2024_JAARROND_V(G$2*60,$C47,2050,"L","")</f>
        <v>130.95939090501986</v>
      </c>
      <c r="H47" s="17" cm="1">
        <f t="array" ref="H47">STOWA2024_JAARROND_V(H$2*60,$C47,2050,"L","")</f>
        <v>137.9309987107778</v>
      </c>
      <c r="I47" s="17" cm="1">
        <f t="array" ref="I47">STOWA2024_JAARROND_V(I$2*60,$C47,2050,"L","")</f>
        <v>141.86878857777745</v>
      </c>
      <c r="J47" s="17" cm="1">
        <f t="array" ref="J47">STOWA2024_JAARROND_V(J$2*60,$C47,2050,"L","")</f>
        <v>142.82756414471092</v>
      </c>
      <c r="K47" s="17" cm="1">
        <f t="array" ref="K47">STOWA2024_JAARROND_V(K$2*60,$C47,2050,"L","")</f>
        <v>152.09775640529816</v>
      </c>
      <c r="L47" s="17" cm="1">
        <f t="array" ref="L47">STOWA2024_JAARROND_V(L$2*60,$C47,2050,"L","")</f>
        <v>160.4984707397</v>
      </c>
      <c r="M47" s="17" cm="1">
        <f t="array" ref="M47">STOWA2024_JAARROND_V(M$2*60,$C47,2050,"L","")</f>
        <v>166.48341668807882</v>
      </c>
      <c r="N47" s="17" cm="1">
        <f t="array" ref="N47">STOWA2024_JAARROND_V(N$2*60,$C47,2050,"L","")</f>
        <v>171.69462835207645</v>
      </c>
      <c r="O47" s="17" cm="1">
        <f t="array" ref="O47">STOWA2024_JAARROND_V(O$2*60,$C47,2050,"L","")</f>
        <v>190.56171861988256</v>
      </c>
      <c r="P47" s="17" cm="1">
        <f t="array" ref="P47">STOWA2024_JAARROND_V(P$2*60,$C47,2050,"L","")</f>
        <v>199.3431108982796</v>
      </c>
      <c r="R47" s="15" t="s">
        <v>74</v>
      </c>
      <c r="S47">
        <v>1000</v>
      </c>
      <c r="T47" s="17" cm="1">
        <f t="array" ref="T47">STOWA2024_JAARROND_V(T$34*60,$C47,2050,"M","")</f>
        <v>49.801867661221522</v>
      </c>
      <c r="U47" s="17" cm="1">
        <f t="array" ref="U47">STOWA2024_JAARROND_V(U$34*60,$C47,2050,"M","")</f>
        <v>88.77564764057162</v>
      </c>
      <c r="V47" s="17" cm="1">
        <f t="array" ref="V47">STOWA2024_JAARROND_V(V$34*60,$C47,2050,"M","")</f>
        <v>115.6760779593362</v>
      </c>
      <c r="W47" s="17" cm="1">
        <f t="array" ref="W47">STOWA2024_JAARROND_V(W$34*60,$C47,2050,"M","")</f>
        <v>133.44838517660651</v>
      </c>
      <c r="X47" s="17" cm="1">
        <f t="array" ref="X47">STOWA2024_JAARROND_V(X$34*60,$C47,2050,"M","")</f>
        <v>140.55249430031014</v>
      </c>
      <c r="Y47" s="17" cm="1">
        <f t="array" ref="Y47">STOWA2024_JAARROND_V(Y$34*60,$C47,2050,"M","")</f>
        <v>144.56512520279369</v>
      </c>
      <c r="Z47" s="17" cm="1">
        <f t="array" ref="Z47">STOWA2024_JAARROND_V(Z$34*60,$C47,2050,"M","")</f>
        <v>145.54212311237356</v>
      </c>
      <c r="AA47" s="17" cm="1">
        <f t="array" ref="AA47">STOWA2024_JAARROND_V(AA$34*60,$C47,2050,"M","")</f>
        <v>154.98850323756261</v>
      </c>
      <c r="AB47" s="17" cm="1">
        <f t="array" ref="AB47">STOWA2024_JAARROND_V(AB$34*60,$C47,2050,"M","")</f>
        <v>162.7846698827251</v>
      </c>
      <c r="AC47" s="17" cm="1">
        <f t="array" ref="AC47">STOWA2024_JAARROND_V(AC$34*60,$C47,2050,"M","")</f>
        <v>168.44038858774212</v>
      </c>
      <c r="AD47" s="17" cm="1">
        <f t="array" ref="AD47">STOWA2024_JAARROND_V(AD$34*60,$C47,2050,"M","")</f>
        <v>173.43320667703327</v>
      </c>
      <c r="AE47" s="17" cm="1">
        <f t="array" ref="AE47">STOWA2024_JAARROND_V(AE$34*60,$C47,2050,"M","")</f>
        <v>192.27194153097878</v>
      </c>
      <c r="AF47" s="17" cm="1">
        <f t="array" ref="AF47">STOWA2024_JAARROND_V(AF$34*60,$C47,2050,"M","")</f>
        <v>201.13214364786072</v>
      </c>
      <c r="AH47" s="15" t="s">
        <v>74</v>
      </c>
      <c r="AI47">
        <v>1000</v>
      </c>
      <c r="AJ47" s="17" cm="1">
        <f t="array" ref="AJ47">STOWA2024_JAARROND_V(AJ$34*60,$C47,2050,"H","")</f>
        <v>51.040364609276757</v>
      </c>
      <c r="AK47" s="17" cm="1">
        <f t="array" ref="AK47">STOWA2024_JAARROND_V(AK$34*60,$C47,2050,"H","")</f>
        <v>90.983363411642728</v>
      </c>
      <c r="AL47" s="17" cm="1">
        <f t="array" ref="AL47">STOWA2024_JAARROND_V(AL$34*60,$C47,2050,"H","")</f>
        <v>118.55276665081657</v>
      </c>
      <c r="AM47" s="17" cm="1">
        <f t="array" ref="AM47">STOWA2024_JAARROND_V(AM$34*60,$C47,2050,"H","")</f>
        <v>136.76704420538866</v>
      </c>
      <c r="AN47" s="17" cm="1">
        <f t="array" ref="AN47">STOWA2024_JAARROND_V(AN$34*60,$C47,2050,"H","")</f>
        <v>144.04782175301989</v>
      </c>
      <c r="AO47" s="17" cm="1">
        <f t="array" ref="AO47">STOWA2024_JAARROND_V(AO$34*60,$C47,2050,"H","")</f>
        <v>148.16024070281532</v>
      </c>
      <c r="AP47" s="17" cm="1">
        <f t="array" ref="AP47">STOWA2024_JAARROND_V(AP$34*60,$C47,2050,"H","")</f>
        <v>149.16153506925704</v>
      </c>
      <c r="AQ47" s="17" cm="1">
        <f t="array" ref="AQ47">STOWA2024_JAARROND_V(AQ$34*60,$C47,2050,"H","")</f>
        <v>158.8428323472485</v>
      </c>
      <c r="AR47" s="17" cm="1">
        <f t="array" ref="AR47">STOWA2024_JAARROND_V(AR$34*60,$C47,2050,"H","")</f>
        <v>165.83293540675859</v>
      </c>
      <c r="AS47" s="17" cm="1">
        <f t="array" ref="AS47">STOWA2024_JAARROND_V(AS$34*60,$C47,2050,"H","")</f>
        <v>171.04968445395986</v>
      </c>
      <c r="AT47" s="17" cm="1">
        <f t="array" ref="AT47">STOWA2024_JAARROND_V(AT$34*60,$C47,2050,"H","")</f>
        <v>175.75131111030899</v>
      </c>
      <c r="AU47" s="17" cm="1">
        <f t="array" ref="AU47">STOWA2024_JAARROND_V(AU$34*60,$C47,2050,"H","")</f>
        <v>194.55223874577371</v>
      </c>
      <c r="AV47" s="17" cm="1">
        <f t="array" ref="AV47">STOWA2024_JAARROND_V(AV$34*60,$C47,2050,"H","")</f>
        <v>203.51752064730218</v>
      </c>
    </row>
    <row r="49" spans="2:48" x14ac:dyDescent="0.3">
      <c r="B49" s="16" t="s">
        <v>78</v>
      </c>
      <c r="D49" s="15" t="s">
        <v>49</v>
      </c>
      <c r="E49" s="15" t="s">
        <v>50</v>
      </c>
      <c r="F49" s="15" t="s">
        <v>51</v>
      </c>
      <c r="G49" s="15" t="s">
        <v>52</v>
      </c>
      <c r="H49" s="15" t="s">
        <v>53</v>
      </c>
      <c r="I49" s="15" t="s">
        <v>54</v>
      </c>
      <c r="J49" s="15" t="s">
        <v>55</v>
      </c>
      <c r="K49" s="15" t="s">
        <v>56</v>
      </c>
      <c r="L49" s="15" t="s">
        <v>57</v>
      </c>
      <c r="M49" s="15" t="s">
        <v>58</v>
      </c>
      <c r="N49" s="15" t="s">
        <v>59</v>
      </c>
      <c r="O49" s="15" t="s">
        <v>60</v>
      </c>
      <c r="P49" s="15" t="s">
        <v>61</v>
      </c>
      <c r="R49" s="16" t="s">
        <v>81</v>
      </c>
      <c r="T49" s="15" t="s">
        <v>49</v>
      </c>
      <c r="U49" s="15" t="s">
        <v>50</v>
      </c>
      <c r="V49" s="15" t="s">
        <v>51</v>
      </c>
      <c r="W49" s="15" t="s">
        <v>52</v>
      </c>
      <c r="X49" s="15" t="s">
        <v>53</v>
      </c>
      <c r="Y49" s="15" t="s">
        <v>54</v>
      </c>
      <c r="Z49" s="15" t="s">
        <v>55</v>
      </c>
      <c r="AA49" s="15" t="s">
        <v>56</v>
      </c>
      <c r="AB49" s="15" t="s">
        <v>57</v>
      </c>
      <c r="AC49" s="15" t="s">
        <v>58</v>
      </c>
      <c r="AD49" s="15" t="s">
        <v>59</v>
      </c>
      <c r="AE49" s="15" t="s">
        <v>60</v>
      </c>
      <c r="AF49" s="15" t="s">
        <v>61</v>
      </c>
      <c r="AH49" s="16" t="s">
        <v>84</v>
      </c>
      <c r="AJ49" s="15" t="s">
        <v>49</v>
      </c>
      <c r="AK49" s="15" t="s">
        <v>50</v>
      </c>
      <c r="AL49" s="15" t="s">
        <v>51</v>
      </c>
      <c r="AM49" s="15" t="s">
        <v>52</v>
      </c>
      <c r="AN49" s="15" t="s">
        <v>53</v>
      </c>
      <c r="AO49" s="15" t="s">
        <v>54</v>
      </c>
      <c r="AP49" s="15" t="s">
        <v>55</v>
      </c>
      <c r="AQ49" s="15" t="s">
        <v>56</v>
      </c>
      <c r="AR49" s="15" t="s">
        <v>57</v>
      </c>
      <c r="AS49" s="15" t="s">
        <v>58</v>
      </c>
      <c r="AT49" s="15" t="s">
        <v>59</v>
      </c>
      <c r="AU49" s="15" t="s">
        <v>60</v>
      </c>
      <c r="AV49" s="15" t="s">
        <v>61</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62</v>
      </c>
      <c r="C51">
        <v>0.5</v>
      </c>
      <c r="D51" s="17" cm="1">
        <f t="array" ref="D51">STOWA2024_JAARROND_V(D$2*60,$C51,2100,"L","")</f>
        <v>8.2865966101766748</v>
      </c>
      <c r="E51" s="17" cm="1">
        <f t="array" ref="E51">STOWA2024_JAARROND_V(E$2*60,$C51,2100,"L","")</f>
        <v>10.705998107983035</v>
      </c>
      <c r="F51" s="17" cm="1">
        <f t="array" ref="F51">STOWA2024_JAARROND_V(F$2*60,$C51,2100,"L","")</f>
        <v>12.899656363173307</v>
      </c>
      <c r="G51" s="17" cm="1">
        <f t="array" ref="G51">STOWA2024_JAARROND_V(G$2*60,$C51,2100,"L","")</f>
        <v>15.71861032907718</v>
      </c>
      <c r="H51" s="17" cm="1">
        <f t="array" ref="H51">STOWA2024_JAARROND_V(H$2*60,$C51,2100,"L","")</f>
        <v>19.050810303440588</v>
      </c>
      <c r="I51" s="17" cm="1">
        <f t="array" ref="I51">STOWA2024_JAARROND_V(I$2*60,$C51,2100,"L","")</f>
        <v>22.804491662864965</v>
      </c>
      <c r="J51" s="17" cm="1">
        <f t="array" ref="J51">STOWA2024_JAARROND_V(J$2*60,$C51,2100,"L","")</f>
        <v>25.191758947269317</v>
      </c>
      <c r="K51" s="17" cm="1">
        <f t="array" ref="K51">STOWA2024_JAARROND_V(K$2*60,$C51,2100,"L","")</f>
        <v>31.165324605435519</v>
      </c>
      <c r="L51" s="17" cm="1">
        <f t="array" ref="L51">STOWA2024_JAARROND_V(L$2*60,$C51,2100,"L","")</f>
        <v>39.300359435998445</v>
      </c>
      <c r="M51" s="17" cm="1">
        <f t="array" ref="M51">STOWA2024_JAARROND_V(M$2*60,$C51,2100,"L","")</f>
        <v>45.611139004679139</v>
      </c>
      <c r="N51" s="17" cm="1">
        <f t="array" ref="N51">STOWA2024_JAARROND_V(N$2*60,$C51,2100,"L","")</f>
        <v>51.050360602067052</v>
      </c>
      <c r="O51" s="17" cm="1">
        <f t="array" ref="O51">STOWA2024_JAARROND_V(O$2*60,$C51,2100,"L","")</f>
        <v>69.136158111031037</v>
      </c>
      <c r="P51" s="17" cm="1">
        <f t="array" ref="P51">STOWA2024_JAARROND_V(P$2*60,$C51,2100,"L","")</f>
        <v>77.035594884920044</v>
      </c>
      <c r="R51" s="15" t="s">
        <v>62</v>
      </c>
      <c r="S51">
        <v>0.5</v>
      </c>
      <c r="T51" s="17" cm="1">
        <f t="array" ref="T51">STOWA2024_JAARROND_V(T$34*60,$C51,2100,"M","")</f>
        <v>8.8640738593264121</v>
      </c>
      <c r="U51" s="17" cm="1">
        <f t="array" ref="U51">STOWA2024_JAARROND_V(U$34*60,$C51,2100,"M","")</f>
        <v>11.45207887281811</v>
      </c>
      <c r="V51" s="17" cm="1">
        <f t="array" ref="V51">STOWA2024_JAARROND_V(V$34*60,$C51,2100,"M","")</f>
        <v>13.798609023959749</v>
      </c>
      <c r="W51" s="17" cm="1">
        <f t="array" ref="W51">STOWA2024_JAARROND_V(W$34*60,$C51,2100,"M","")</f>
        <v>16.814010561561602</v>
      </c>
      <c r="X51" s="17" cm="1">
        <f t="array" ref="X51">STOWA2024_JAARROND_V(X$34*60,$C51,2100,"M","")</f>
        <v>20.378425251487371</v>
      </c>
      <c r="Y51" s="17" cm="1">
        <f t="array" ref="Y51">STOWA2024_JAARROND_V(Y$34*60,$C51,2100,"M","")</f>
        <v>24.393693567245904</v>
      </c>
      <c r="Z51" s="17" cm="1">
        <f t="array" ref="Z51">STOWA2024_JAARROND_V(Z$34*60,$C51,2100,"M","")</f>
        <v>26.947324994764202</v>
      </c>
      <c r="AA51" s="17" cm="1">
        <f t="array" ref="AA51">STOWA2024_JAARROND_V(AA$34*60,$C51,2100,"M","")</f>
        <v>33.337177148601832</v>
      </c>
      <c r="AB51" s="17" cm="1">
        <f t="array" ref="AB51">STOWA2024_JAARROND_V(AB$34*60,$C51,2100,"M","")</f>
        <v>41.352991514339024</v>
      </c>
      <c r="AC51" s="17" cm="1">
        <f t="array" ref="AC51">STOWA2024_JAARROND_V(AC$34*60,$C51,2100,"M","")</f>
        <v>47.577014265839694</v>
      </c>
      <c r="AD51" s="17" cm="1">
        <f t="array" ref="AD51">STOWA2024_JAARROND_V(AD$34*60,$C51,2100,"M","")</f>
        <v>52.945790808658018</v>
      </c>
      <c r="AE51" s="17" cm="1">
        <f t="array" ref="AE51">STOWA2024_JAARROND_V(AE$34*60,$C51,2100,"M","")</f>
        <v>71.411222705803397</v>
      </c>
      <c r="AF51" s="17" cm="1">
        <f t="array" ref="AF51">STOWA2024_JAARROND_V(AF$34*60,$C51,2100,"M","")</f>
        <v>79.570606364418865</v>
      </c>
      <c r="AH51" s="15" t="s">
        <v>62</v>
      </c>
      <c r="AI51">
        <v>0.5</v>
      </c>
      <c r="AJ51" s="17" cm="1">
        <f t="array" ref="AJ51">STOWA2024_JAARROND_V(AJ$34*60,$C51,2100,"H","")</f>
        <v>9.966530425885006</v>
      </c>
      <c r="AK51" s="17" cm="1">
        <f t="array" ref="AK51">STOWA2024_JAARROND_V(AK$34*60,$C51,2100,"H","")</f>
        <v>12.876414878412344</v>
      </c>
      <c r="AL51" s="17" cm="1">
        <f t="array" ref="AL51">STOWA2024_JAARROND_V(AL$34*60,$C51,2100,"H","")</f>
        <v>15.514791376370233</v>
      </c>
      <c r="AM51" s="17" cm="1">
        <f t="array" ref="AM51">STOWA2024_JAARROND_V(AM$34*60,$C51,2100,"H","")</f>
        <v>18.905229187213681</v>
      </c>
      <c r="AN51" s="17" cm="1">
        <f t="array" ref="AN51">STOWA2024_JAARROND_V(AN$34*60,$C51,2100,"H","")</f>
        <v>22.912962879576689</v>
      </c>
      <c r="AO51" s="17" cm="1">
        <f t="array" ref="AO51">STOWA2024_JAARROND_V(AO$34*60,$C51,2100,"H","")</f>
        <v>27.42762447560952</v>
      </c>
      <c r="AP51" s="17" cm="1">
        <f t="array" ref="AP51">STOWA2024_JAARROND_V(AP$34*60,$C51,2100,"H","")</f>
        <v>30.298860176345357</v>
      </c>
      <c r="AQ51" s="17" cm="1">
        <f t="array" ref="AQ51">STOWA2024_JAARROND_V(AQ$34*60,$C51,2100,"H","")</f>
        <v>37.483441094646615</v>
      </c>
      <c r="AR51" s="17" cm="1">
        <f t="array" ref="AR51">STOWA2024_JAARROND_V(AR$34*60,$C51,2100,"H","")</f>
        <v>45.271652754807405</v>
      </c>
      <c r="AS51" s="17" cm="1">
        <f t="array" ref="AS51">STOWA2024_JAARROND_V(AS$34*60,$C51,2100,"H","")</f>
        <v>51.330048855328023</v>
      </c>
      <c r="AT51" s="17" cm="1">
        <f t="array" ref="AT51">STOWA2024_JAARROND_V(AT$34*60,$C51,2100,"H","")</f>
        <v>56.564339384877108</v>
      </c>
      <c r="AU51" s="17" cm="1">
        <f t="array" ref="AU51">STOWA2024_JAARROND_V(AU$34*60,$C51,2100,"H","")</f>
        <v>75.754527841277934</v>
      </c>
      <c r="AV51" s="17" cm="1">
        <f t="array" ref="AV51">STOWA2024_JAARROND_V(AV$34*60,$C51,2100,"H","")</f>
        <v>84.410173734371156</v>
      </c>
    </row>
    <row r="52" spans="2:48" x14ac:dyDescent="0.3">
      <c r="B52" s="15" t="s">
        <v>63</v>
      </c>
      <c r="C52">
        <v>1</v>
      </c>
      <c r="D52" s="17" cm="1">
        <f t="array" ref="D52">STOWA2024_JAARROND_V(D$2*60,$C52,2100,"L","")</f>
        <v>10.443328411687087</v>
      </c>
      <c r="E52" s="17" cm="1">
        <f t="array" ref="E52">STOWA2024_JAARROND_V(E$2*60,$C52,2100,"L","")</f>
        <v>13.821143715866608</v>
      </c>
      <c r="F52" s="17" cm="1">
        <f t="array" ref="F52">STOWA2024_JAARROND_V(F$2*60,$C52,2100,"L","")</f>
        <v>16.640055884226683</v>
      </c>
      <c r="G52" s="17" cm="1">
        <f t="array" ref="G52">STOWA2024_JAARROND_V(G$2*60,$C52,2100,"L","")</f>
        <v>20.037597861628214</v>
      </c>
      <c r="H52" s="17" cm="1">
        <f t="array" ref="H52">STOWA2024_JAARROND_V(H$2*60,$C52,2100,"L","")</f>
        <v>23.981047717707177</v>
      </c>
      <c r="I52" s="17" cm="1">
        <f t="array" ref="I52">STOWA2024_JAARROND_V(I$2*60,$C52,2100,"L","")</f>
        <v>28.445052058646052</v>
      </c>
      <c r="J52" s="17" cm="1">
        <f t="array" ref="J52">STOWA2024_JAARROND_V(J$2*60,$C52,2100,"L","")</f>
        <v>31.299611744240529</v>
      </c>
      <c r="K52" s="17" cm="1">
        <f t="array" ref="K52">STOWA2024_JAARROND_V(K$2*60,$C52,2100,"L","")</f>
        <v>37.722186507815913</v>
      </c>
      <c r="L52" s="17" cm="1">
        <f t="array" ref="L52">STOWA2024_JAARROND_V(L$2*60,$C52,2100,"L","")</f>
        <v>46.913914627002079</v>
      </c>
      <c r="M52" s="17" cm="1">
        <f t="array" ref="M52">STOWA2024_JAARROND_V(M$2*60,$C52,2100,"L","")</f>
        <v>54.019977534785006</v>
      </c>
      <c r="N52" s="17" cm="1">
        <f t="array" ref="N52">STOWA2024_JAARROND_V(N$2*60,$C52,2100,"L","")</f>
        <v>60.129732304251796</v>
      </c>
      <c r="O52" s="17" cm="1">
        <f t="array" ref="O52">STOWA2024_JAARROND_V(O$2*60,$C52,2100,"L","")</f>
        <v>80.373851616503401</v>
      </c>
      <c r="P52" s="17" cm="1">
        <f t="array" ref="P52">STOWA2024_JAARROND_V(P$2*60,$C52,2100,"L","")</f>
        <v>89.184420845605587</v>
      </c>
      <c r="R52" s="15" t="s">
        <v>63</v>
      </c>
      <c r="S52">
        <v>1</v>
      </c>
      <c r="T52" s="17" cm="1">
        <f t="array" ref="T52">STOWA2024_JAARROND_V(T$34*60,$C52,2100,"M","")</f>
        <v>11.171104222053195</v>
      </c>
      <c r="U52" s="17" cm="1">
        <f t="array" ref="U52">STOWA2024_JAARROND_V(U$34*60,$C52,2100,"M","")</f>
        <v>14.784313087878754</v>
      </c>
      <c r="V52" s="17" cm="1">
        <f t="array" ref="V52">STOWA2024_JAARROND_V(V$34*60,$C52,2100,"M","")</f>
        <v>17.799669915145014</v>
      </c>
      <c r="W52" s="17" cm="1">
        <f t="array" ref="W52">STOWA2024_JAARROND_V(W$34*60,$C52,2100,"M","")</f>
        <v>21.433980168749475</v>
      </c>
      <c r="X52" s="17" cm="1">
        <f t="array" ref="X52">STOWA2024_JAARROND_V(X$34*60,$C52,2100,"M","")</f>
        <v>25.652241588872929</v>
      </c>
      <c r="Y52" s="17" cm="1">
        <f t="array" ref="Y52">STOWA2024_JAARROND_V(Y$34*60,$C52,2100,"M","")</f>
        <v>30.427333951621868</v>
      </c>
      <c r="Z52" s="17" cm="1">
        <f t="array" ref="Z52">STOWA2024_JAARROND_V(Z$34*60,$C52,2100,"M","")</f>
        <v>33.480822504194911</v>
      </c>
      <c r="AA52" s="17" cm="1">
        <f t="array" ref="AA52">STOWA2024_JAARROND_V(AA$34*60,$C52,2100,"M","")</f>
        <v>40.350974358994115</v>
      </c>
      <c r="AB52" s="17" cm="1">
        <f t="array" ref="AB52">STOWA2024_JAARROND_V(AB$34*60,$C52,2100,"M","")</f>
        <v>49.364197715143746</v>
      </c>
      <c r="AC52" s="17" cm="1">
        <f t="array" ref="AC52">STOWA2024_JAARROND_V(AC$34*60,$C52,2100,"M","")</f>
        <v>56.348280220521232</v>
      </c>
      <c r="AD52" s="17" cm="1">
        <f t="array" ref="AD52">STOWA2024_JAARROND_V(AD$34*60,$C52,2100,"M","")</f>
        <v>62.362267189012087</v>
      </c>
      <c r="AE52" s="17" cm="1">
        <f t="array" ref="AE52">STOWA2024_JAARROND_V(AE$34*60,$C52,2100,"M","")</f>
        <v>83.018715160476049</v>
      </c>
      <c r="AF52" s="17" cm="1">
        <f t="array" ref="AF52">STOWA2024_JAARROND_V(AF$34*60,$C52,2100,"M","")</f>
        <v>92.119213923711882</v>
      </c>
      <c r="AH52" s="15" t="s">
        <v>63</v>
      </c>
      <c r="AI52">
        <v>1</v>
      </c>
      <c r="AJ52" s="17" cm="1">
        <f t="array" ref="AJ52">STOWA2024_JAARROND_V(AJ$34*60,$C52,2100,"H","")</f>
        <v>12.560494405479401</v>
      </c>
      <c r="AK52" s="17" cm="1">
        <f t="array" ref="AK52">STOWA2024_JAARROND_V(AK$34*60,$C52,2100,"H","")</f>
        <v>16.623090979901942</v>
      </c>
      <c r="AL52" s="17" cm="1">
        <f t="array" ref="AL52">STOWA2024_JAARROND_V(AL$34*60,$C52,2100,"H","")</f>
        <v>20.013478519625465</v>
      </c>
      <c r="AM52" s="17" cm="1">
        <f t="array" ref="AM52">STOWA2024_JAARROND_V(AM$34*60,$C52,2100,"H","")</f>
        <v>24.099800936890073</v>
      </c>
      <c r="AN52" s="17" cm="1">
        <f t="array" ref="AN52">STOWA2024_JAARROND_V(AN$34*60,$C52,2100,"H","")</f>
        <v>28.842702615643915</v>
      </c>
      <c r="AO52" s="17" cm="1">
        <f t="array" ref="AO52">STOWA2024_JAARROND_V(AO$34*60,$C52,2100,"H","")</f>
        <v>34.211690292757531</v>
      </c>
      <c r="AP52" s="17" cm="1">
        <f t="array" ref="AP52">STOWA2024_JAARROND_V(AP$34*60,$C52,2100,"H","")</f>
        <v>37.644952136835101</v>
      </c>
      <c r="AQ52" s="17" cm="1">
        <f t="array" ref="AQ52">STOWA2024_JAARROND_V(AQ$34*60,$C52,2100,"H","")</f>
        <v>45.369569347607055</v>
      </c>
      <c r="AR52" s="17" cm="1">
        <f t="array" ref="AR52">STOWA2024_JAARROND_V(AR$34*60,$C52,2100,"H","")</f>
        <v>54.042010883414207</v>
      </c>
      <c r="AS52" s="17" cm="1">
        <f t="array" ref="AS52">STOWA2024_JAARROND_V(AS$34*60,$C52,2100,"H","")</f>
        <v>60.793221711472206</v>
      </c>
      <c r="AT52" s="17" cm="1">
        <f t="array" ref="AT52">STOWA2024_JAARROND_V(AT$34*60,$C52,2100,"H","")</f>
        <v>66.624379241736264</v>
      </c>
      <c r="AU52" s="17" cm="1">
        <f t="array" ref="AU52">STOWA2024_JAARROND_V(AU$34*60,$C52,2100,"H","")</f>
        <v>88.068000108060204</v>
      </c>
      <c r="AV52" s="17" cm="1">
        <f t="array" ref="AV52">STOWA2024_JAARROND_V(AV$34*60,$C52,2100,"H","")</f>
        <v>97.72200070918754</v>
      </c>
    </row>
    <row r="53" spans="2:48" x14ac:dyDescent="0.3">
      <c r="B53" s="15" t="s">
        <v>64</v>
      </c>
      <c r="C53">
        <v>2</v>
      </c>
      <c r="D53" s="17" cm="1">
        <f t="array" ref="D53">STOWA2024_JAARROND_V(D$2*60,$C53,2100,"L","")</f>
        <v>12.530199640222532</v>
      </c>
      <c r="E53" s="17" cm="1">
        <f t="array" ref="E53">STOWA2024_JAARROND_V(E$2*60,$C53,2100,"L","")</f>
        <v>17.012952560614874</v>
      </c>
      <c r="F53" s="17" cm="1">
        <f t="array" ref="F53">STOWA2024_JAARROND_V(F$2*60,$C53,2100,"L","")</f>
        <v>20.54714275610084</v>
      </c>
      <c r="G53" s="17" cm="1">
        <f t="array" ref="G53">STOWA2024_JAARROND_V(G$2*60,$C53,2100,"L","")</f>
        <v>24.57765351661573</v>
      </c>
      <c r="H53" s="17" cm="1">
        <f t="array" ref="H53">STOWA2024_JAARROND_V(H$2*60,$C53,2100,"L","")</f>
        <v>29.129351958704497</v>
      </c>
      <c r="I53" s="17" cm="1">
        <f t="array" ref="I53">STOWA2024_JAARROND_V(I$2*60,$C53,2100,"L","")</f>
        <v>34.220731685796096</v>
      </c>
      <c r="J53" s="17" cm="1">
        <f t="array" ref="J53">STOWA2024_JAARROND_V(J$2*60,$C53,2100,"L","")</f>
        <v>37.445303293272005</v>
      </c>
      <c r="K53" s="17" cm="1">
        <f t="array" ref="K53">STOWA2024_JAARROND_V(K$2*60,$C53,2100,"L","")</f>
        <v>44.935089745243062</v>
      </c>
      <c r="L53" s="17" cm="1">
        <f t="array" ref="L53">STOWA2024_JAARROND_V(L$2*60,$C53,2100,"L","")</f>
        <v>55.079063888693263</v>
      </c>
      <c r="M53" s="17" cm="1">
        <f t="array" ref="M53">STOWA2024_JAARROND_V(M$2*60,$C53,2100,"L","")</f>
        <v>62.874681858458274</v>
      </c>
      <c r="N53" s="17" cm="1">
        <f t="array" ref="N53">STOWA2024_JAARROND_V(N$2*60,$C53,2100,"L","")</f>
        <v>69.552920776171717</v>
      </c>
      <c r="O53" s="17" cm="1">
        <f t="array" ref="O53">STOWA2024_JAARROND_V(O$2*60,$C53,2100,"L","")</f>
        <v>91.578226018284909</v>
      </c>
      <c r="P53" s="17" cm="1">
        <f t="array" ref="P53">STOWA2024_JAARROND_V(P$2*60,$C53,2100,"L","")</f>
        <v>101.12300190229757</v>
      </c>
      <c r="R53" s="15" t="s">
        <v>64</v>
      </c>
      <c r="S53">
        <v>2</v>
      </c>
      <c r="T53" s="17" cm="1">
        <f t="array" ref="T53">STOWA2024_JAARROND_V(T$34*60,$C53,2100,"M","")</f>
        <v>13.403405560569423</v>
      </c>
      <c r="U53" s="17" cm="1">
        <f t="array" ref="U53">STOWA2024_JAARROND_V(U$34*60,$C53,2100,"M","")</f>
        <v>18.198553055823414</v>
      </c>
      <c r="V53" s="17" cm="1">
        <f t="array" ref="V53">STOWA2024_JAARROND_V(V$34*60,$C53,2100,"M","")</f>
        <v>21.979034283450947</v>
      </c>
      <c r="W53" s="17" cm="1">
        <f t="array" ref="W53">STOWA2024_JAARROND_V(W$34*60,$C53,2100,"M","")</f>
        <v>26.290423717822382</v>
      </c>
      <c r="X53" s="17" cm="1">
        <f t="array" ref="X53">STOWA2024_JAARROND_V(X$34*60,$C53,2100,"M","")</f>
        <v>31.159321417814994</v>
      </c>
      <c r="Y53" s="17" cm="1">
        <f t="array" ref="Y53">STOWA2024_JAARROND_V(Y$34*60,$C53,2100,"M","")</f>
        <v>36.605509771112288</v>
      </c>
      <c r="Z53" s="17" cm="1">
        <f t="array" ref="Z53">STOWA2024_JAARROND_V(Z$34*60,$C53,2100,"M","")</f>
        <v>40.054795676770006</v>
      </c>
      <c r="AA53" s="17" cm="1">
        <f t="array" ref="AA53">STOWA2024_JAARROND_V(AA$34*60,$C53,2100,"M","")</f>
        <v>48.066531184604543</v>
      </c>
      <c r="AB53" s="17" cm="1">
        <f t="array" ref="AB53">STOWA2024_JAARROND_V(AB$34*60,$C53,2100,"M","")</f>
        <v>57.955807384309843</v>
      </c>
      <c r="AC53" s="17" cm="1">
        <f t="array" ref="AC53">STOWA2024_JAARROND_V(AC$34*60,$C53,2100,"M","")</f>
        <v>65.584629128273292</v>
      </c>
      <c r="AD53" s="17" cm="1">
        <f t="array" ref="AD53">STOWA2024_JAARROND_V(AD$34*60,$C53,2100,"M","")</f>
        <v>72.13532578645966</v>
      </c>
      <c r="AE53" s="17" cm="1">
        <f t="array" ref="AE53">STOWA2024_JAARROND_V(AE$34*60,$C53,2100,"M","")</f>
        <v>94.591792079211558</v>
      </c>
      <c r="AF53" s="17" cm="1">
        <f t="array" ref="AF53">STOWA2024_JAARROND_V(AF$34*60,$C53,2100,"M","")</f>
        <v>104.45065804679352</v>
      </c>
      <c r="AH53" s="15" t="s">
        <v>64</v>
      </c>
      <c r="AI53">
        <v>2</v>
      </c>
      <c r="AJ53" s="17" cm="1">
        <f t="array" ref="AJ53">STOWA2024_JAARROND_V(AJ$34*60,$C53,2100,"H","")</f>
        <v>15.070435044868036</v>
      </c>
      <c r="AK53" s="17" cm="1">
        <f t="array" ref="AK53">STOWA2024_JAARROND_V(AK$34*60,$C53,2100,"H","")</f>
        <v>20.46197218303972</v>
      </c>
      <c r="AL53" s="17" cm="1">
        <f t="array" ref="AL53">STOWA2024_JAARROND_V(AL$34*60,$C53,2100,"H","")</f>
        <v>24.712645381119334</v>
      </c>
      <c r="AM53" s="17" cm="1">
        <f t="array" ref="AM53">STOWA2024_JAARROND_V(AM$34*60,$C53,2100,"H","")</f>
        <v>29.560257738307808</v>
      </c>
      <c r="AN53" s="17" cm="1">
        <f t="array" ref="AN53">STOWA2024_JAARROND_V(AN$34*60,$C53,2100,"H","")</f>
        <v>35.03471765793504</v>
      </c>
      <c r="AO53" s="17" cm="1">
        <f t="array" ref="AO53">STOWA2024_JAARROND_V(AO$34*60,$C53,2100,"H","")</f>
        <v>41.158267933988675</v>
      </c>
      <c r="AP53" s="17" cm="1">
        <f t="array" ref="AP53">STOWA2024_JAARROND_V(AP$34*60,$C53,2100,"H","")</f>
        <v>45.036553863448006</v>
      </c>
      <c r="AQ53" s="17" cm="1">
        <f t="array" ref="AQ53">STOWA2024_JAARROND_V(AQ$34*60,$C53,2100,"H","")</f>
        <v>54.044737568840098</v>
      </c>
      <c r="AR53" s="17" cm="1">
        <f t="array" ref="AR53">STOWA2024_JAARROND_V(AR$34*60,$C53,2100,"H","")</f>
        <v>63.447772239577851</v>
      </c>
      <c r="AS53" s="17" cm="1">
        <f t="array" ref="AS53">STOWA2024_JAARROND_V(AS$34*60,$C53,2100,"H","")</f>
        <v>70.758164825192864</v>
      </c>
      <c r="AT53" s="17" cm="1">
        <f t="array" ref="AT53">STOWA2024_JAARROND_V(AT$34*60,$C53,2100,"H","")</f>
        <v>77.065371715191162</v>
      </c>
      <c r="AU53" s="17" cm="1">
        <f t="array" ref="AU53">STOWA2024_JAARROND_V(AU$34*60,$C53,2100,"H","")</f>
        <v>100.34496365007153</v>
      </c>
      <c r="AV53" s="17" cm="1">
        <f t="array" ref="AV53">STOWA2024_JAARROND_V(AV$34*60,$C53,2100,"H","")</f>
        <v>110.80345614083126</v>
      </c>
    </row>
    <row r="54" spans="2:48" x14ac:dyDescent="0.3">
      <c r="B54" s="15" t="s">
        <v>65</v>
      </c>
      <c r="C54">
        <v>5</v>
      </c>
      <c r="D54" s="17" cm="1">
        <f t="array" ref="D54">STOWA2024_JAARROND_V(D$2*60,$C54,2100,"L","")</f>
        <v>15.458685707129524</v>
      </c>
      <c r="E54" s="17" cm="1">
        <f t="array" ref="E54">STOWA2024_JAARROND_V(E$2*60,$C54,2100,"L","")</f>
        <v>21.73231096385063</v>
      </c>
      <c r="F54" s="17" cm="1">
        <f t="array" ref="F54">STOWA2024_JAARROND_V(F$2*60,$C54,2100,"L","")</f>
        <v>26.427000681724937</v>
      </c>
      <c r="G54" s="17" cm="1">
        <f t="array" ref="G54">STOWA2024_JAARROND_V(G$2*60,$C54,2100,"L","")</f>
        <v>31.449745541475956</v>
      </c>
      <c r="H54" s="17" cm="1">
        <f t="array" ref="H54">STOWA2024_JAARROND_V(H$2*60,$C54,2100,"L","")</f>
        <v>36.874878093765815</v>
      </c>
      <c r="I54" s="17" cm="1">
        <f t="array" ref="I54">STOWA2024_JAARROND_V(I$2*60,$C54,2100,"L","")</f>
        <v>42.75556737935996</v>
      </c>
      <c r="J54" s="17" cm="1">
        <f t="array" ref="J54">STOWA2024_JAARROND_V(J$2*60,$C54,2100,"L","")</f>
        <v>46.382799302260892</v>
      </c>
      <c r="K54" s="17" cm="1">
        <f t="array" ref="K54">STOWA2024_JAARROND_V(K$2*60,$C54,2100,"L","")</f>
        <v>55.589297457027726</v>
      </c>
      <c r="L54" s="17" cm="1">
        <f t="array" ref="L54">STOWA2024_JAARROND_V(L$2*60,$C54,2100,"L","")</f>
        <v>66.787645865195913</v>
      </c>
      <c r="M54" s="17" cm="1">
        <f t="array" ref="M54">STOWA2024_JAARROND_V(M$2*60,$C54,2100,"L","")</f>
        <v>75.304585752969103</v>
      </c>
      <c r="N54" s="17" cm="1">
        <f t="array" ref="N54">STOWA2024_JAARROND_V(N$2*60,$C54,2100,"L","")</f>
        <v>82.559550365845794</v>
      </c>
      <c r="O54" s="17" cm="1">
        <f t="array" ref="O54">STOWA2024_JAARROND_V(O$2*60,$C54,2100,"L","")</f>
        <v>106.3386359732383</v>
      </c>
      <c r="P54" s="17" cm="1">
        <f t="array" ref="P54">STOWA2024_JAARROND_V(P$2*60,$C54,2100,"L","")</f>
        <v>116.58845700162486</v>
      </c>
      <c r="R54" s="15" t="s">
        <v>65</v>
      </c>
      <c r="S54">
        <v>5</v>
      </c>
      <c r="T54" s="17" cm="1">
        <f t="array" ref="T54">STOWA2024_JAARROND_V(T$34*60,$C54,2100,"M","")</f>
        <v>16.535972284185821</v>
      </c>
      <c r="U54" s="17" cm="1">
        <f t="array" ref="U54">STOWA2024_JAARROND_V(U$34*60,$C54,2100,"M","")</f>
        <v>23.246794622637488</v>
      </c>
      <c r="V54" s="17" cm="1">
        <f t="array" ref="V54">STOWA2024_JAARROND_V(V$34*60,$C54,2100,"M","")</f>
        <v>28.268648390051769</v>
      </c>
      <c r="W54" s="17" cm="1">
        <f t="array" ref="W54">STOWA2024_JAARROND_V(W$34*60,$C54,2100,"M","")</f>
        <v>33.641418841880956</v>
      </c>
      <c r="X54" s="17" cm="1">
        <f t="array" ref="X54">STOWA2024_JAARROND_V(X$34*60,$C54,2100,"M","")</f>
        <v>39.444618623691987</v>
      </c>
      <c r="Y54" s="17" cm="1">
        <f t="array" ref="Y54">STOWA2024_JAARROND_V(Y$34*60,$C54,2100,"M","")</f>
        <v>45.735122026167204</v>
      </c>
      <c r="Z54" s="17" cm="1">
        <f t="array" ref="Z54">STOWA2024_JAARROND_V(Z$34*60,$C54,2100,"M","")</f>
        <v>49.615128883266401</v>
      </c>
      <c r="AA54" s="17" cm="1">
        <f t="array" ref="AA54">STOWA2024_JAARROND_V(AA$34*60,$C54,2100,"M","")</f>
        <v>59.463210486440474</v>
      </c>
      <c r="AB54" s="17" cm="1">
        <f t="array" ref="AB54">STOWA2024_JAARROND_V(AB$34*60,$C54,2100,"M","")</f>
        <v>70.27592094224724</v>
      </c>
      <c r="AC54" s="17" cm="1">
        <f t="array" ref="AC54">STOWA2024_JAARROND_V(AC$34*60,$C54,2100,"M","")</f>
        <v>78.550271465148271</v>
      </c>
      <c r="AD54" s="17" cm="1">
        <f t="array" ref="AD54">STOWA2024_JAARROND_V(AD$34*60,$C54,2100,"M","")</f>
        <v>85.624873779049196</v>
      </c>
      <c r="AE54" s="17" cm="1">
        <f t="array" ref="AE54">STOWA2024_JAARROND_V(AE$34*60,$C54,2100,"M","")</f>
        <v>109.83792306655019</v>
      </c>
      <c r="AF54" s="17" cm="1">
        <f t="array" ref="AF54">STOWA2024_JAARROND_V(AF$34*60,$C54,2100,"M","")</f>
        <v>120.4250351096759</v>
      </c>
      <c r="AH54" s="15" t="s">
        <v>65</v>
      </c>
      <c r="AI54">
        <v>5</v>
      </c>
      <c r="AJ54" s="17" cm="1">
        <f t="array" ref="AJ54">STOWA2024_JAARROND_V(AJ$34*60,$C54,2100,"H","")</f>
        <v>18.59261029492966</v>
      </c>
      <c r="AK54" s="17" cm="1">
        <f t="array" ref="AK54">STOWA2024_JAARROND_V(AK$34*60,$C54,2100,"H","")</f>
        <v>26.138081607594223</v>
      </c>
      <c r="AL54" s="17" cm="1">
        <f t="array" ref="AL54">STOWA2024_JAARROND_V(AL$34*60,$C54,2100,"H","")</f>
        <v>31.784521287766641</v>
      </c>
      <c r="AM54" s="17" cm="1">
        <f t="array" ref="AM54">STOWA2024_JAARROND_V(AM$34*60,$C54,2100,"H","")</f>
        <v>37.825522415381414</v>
      </c>
      <c r="AN54" s="17" cm="1">
        <f t="array" ref="AN54">STOWA2024_JAARROND_V(AN$34*60,$C54,2100,"H","")</f>
        <v>44.350486908096507</v>
      </c>
      <c r="AO54" s="17" cm="1">
        <f t="array" ref="AO54">STOWA2024_JAARROND_V(AO$34*60,$C54,2100,"H","")</f>
        <v>51.423362715526501</v>
      </c>
      <c r="AP54" s="17" cm="1">
        <f t="array" ref="AP54">STOWA2024_JAARROND_V(AP$34*60,$C54,2100,"H","")</f>
        <v>55.785939901549654</v>
      </c>
      <c r="AQ54" s="17" cm="1">
        <f t="array" ref="AQ54">STOWA2024_JAARROND_V(AQ$34*60,$C54,2100,"H","")</f>
        <v>66.858862633501175</v>
      </c>
      <c r="AR54" s="17" cm="1">
        <f t="array" ref="AR54">STOWA2024_JAARROND_V(AR$34*60,$C54,2100,"H","")</f>
        <v>76.935355180254277</v>
      </c>
      <c r="AS54" s="17" cm="1">
        <f t="array" ref="AS54">STOWA2024_JAARROND_V(AS$34*60,$C54,2100,"H","")</f>
        <v>84.746580552035795</v>
      </c>
      <c r="AT54" s="17" cm="1">
        <f t="array" ref="AT54">STOWA2024_JAARROND_V(AT$34*60,$C54,2100,"H","")</f>
        <v>91.476854840619268</v>
      </c>
      <c r="AU54" s="17" cm="1">
        <f t="array" ref="AU54">STOWA2024_JAARROND_V(AU$34*60,$C54,2100,"H","")</f>
        <v>116.5183802446911</v>
      </c>
      <c r="AV54" s="17" cm="1">
        <f t="array" ref="AV54">STOWA2024_JAARROND_V(AV$34*60,$C54,2100,"H","")</f>
        <v>127.74941149777337</v>
      </c>
    </row>
    <row r="55" spans="2:48" x14ac:dyDescent="0.3">
      <c r="B55" s="15" t="s">
        <v>66</v>
      </c>
      <c r="C55">
        <v>10</v>
      </c>
      <c r="D55" s="17" cm="1">
        <f t="array" ref="D55">STOWA2024_JAARROND_V(D$2*60,$C55,2100,"L","")</f>
        <v>17.964129175424915</v>
      </c>
      <c r="E55" s="17" cm="1">
        <f t="array" ref="E55">STOWA2024_JAARROND_V(E$2*60,$C55,2100,"L","")</f>
        <v>25.958073506334465</v>
      </c>
      <c r="F55" s="17" cm="1">
        <f t="array" ref="F55">STOWA2024_JAARROND_V(F$2*60,$C55,2100,"L","")</f>
        <v>31.773316275216196</v>
      </c>
      <c r="G55" s="17" cm="1">
        <f t="array" ref="G55">STOWA2024_JAARROND_V(G$2*60,$C55,2100,"L","")</f>
        <v>37.729756635957905</v>
      </c>
      <c r="H55" s="17" cm="1">
        <f t="array" ref="H55">STOWA2024_JAARROND_V(H$2*60,$C55,2100,"L","")</f>
        <v>43.915780231574168</v>
      </c>
      <c r="I55" s="17" cm="1">
        <f t="array" ref="I55">STOWA2024_JAARROND_V(I$2*60,$C55,2100,"L","")</f>
        <v>50.393860696783541</v>
      </c>
      <c r="J55" s="17" cm="1">
        <f t="array" ref="J55">STOWA2024_JAARROND_V(J$2*60,$C55,2100,"L","")</f>
        <v>54.27086544637563</v>
      </c>
      <c r="K55" s="17" cm="1">
        <f t="array" ref="K55">STOWA2024_JAARROND_V(K$2*60,$C55,2100,"L","")</f>
        <v>64.589879540686795</v>
      </c>
      <c r="L55" s="17" cm="1">
        <f t="array" ref="L55">STOWA2024_JAARROND_V(L$2*60,$C55,2100,"L","")</f>
        <v>76.392626065051104</v>
      </c>
      <c r="M55" s="17" cm="1">
        <f t="array" ref="M55">STOWA2024_JAARROND_V(M$2*60,$C55,2100,"L","")</f>
        <v>85.287873851915819</v>
      </c>
      <c r="N55" s="17" cm="1">
        <f t="array" ref="N55">STOWA2024_JAARROND_V(N$2*60,$C55,2100,"L","")</f>
        <v>92.832109019386323</v>
      </c>
      <c r="O55" s="17" cm="1">
        <f t="array" ref="O55">STOWA2024_JAARROND_V(O$2*60,$C55,2100,"L","")</f>
        <v>117.466026308683</v>
      </c>
      <c r="P55" s="17" cm="1">
        <f t="array" ref="P55">STOWA2024_JAARROND_V(P$2*60,$C55,2100,"L","")</f>
        <v>128.05278984953489</v>
      </c>
      <c r="R55" s="15" t="s">
        <v>66</v>
      </c>
      <c r="S55">
        <v>10</v>
      </c>
      <c r="T55" s="17" cm="1">
        <f t="array" ref="T55">STOWA2024_JAARROND_V(T$34*60,$C55,2100,"M","")</f>
        <v>19.21601537039848</v>
      </c>
      <c r="U55" s="17" cm="1">
        <f t="array" ref="U55">STOWA2024_JAARROND_V(U$34*60,$C55,2100,"M","")</f>
        <v>27.767042566473755</v>
      </c>
      <c r="V55" s="17" cm="1">
        <f t="array" ref="V55">STOWA2024_JAARROND_V(V$34*60,$C55,2100,"M","")</f>
        <v>33.987538608235646</v>
      </c>
      <c r="W55" s="17" cm="1">
        <f t="array" ref="W55">STOWA2024_JAARROND_V(W$34*60,$C55,2100,"M","")</f>
        <v>40.359072035052435</v>
      </c>
      <c r="X55" s="17" cm="1">
        <f t="array" ref="X55">STOWA2024_JAARROND_V(X$34*60,$C55,2100,"M","")</f>
        <v>46.976187918277425</v>
      </c>
      <c r="Y55" s="17" cm="1">
        <f t="array" ref="Y55">STOWA2024_JAARROND_V(Y$34*60,$C55,2100,"M","")</f>
        <v>53.905713562105198</v>
      </c>
      <c r="Z55" s="17" cm="1">
        <f t="array" ref="Z55">STOWA2024_JAARROND_V(Z$34*60,$C55,2100,"M","")</f>
        <v>58.052899441907648</v>
      </c>
      <c r="AA55" s="17" cm="1">
        <f t="array" ref="AA55">STOWA2024_JAARROND_V(AA$34*60,$C55,2100,"M","")</f>
        <v>69.091026116865251</v>
      </c>
      <c r="AB55" s="17" cm="1">
        <f t="array" ref="AB55">STOWA2024_JAARROND_V(AB$34*60,$C55,2100,"M","")</f>
        <v>80.382562978100523</v>
      </c>
      <c r="AC55" s="17" cm="1">
        <f t="array" ref="AC55">STOWA2024_JAARROND_V(AC$34*60,$C55,2100,"M","")</f>
        <v>88.963846979121939</v>
      </c>
      <c r="AD55" s="17" cm="1">
        <f t="array" ref="AD55">STOWA2024_JAARROND_V(AD$34*60,$C55,2100,"M","")</f>
        <v>96.27883851359023</v>
      </c>
      <c r="AE55" s="17" cm="1">
        <f t="array" ref="AE55">STOWA2024_JAARROND_V(AE$34*60,$C55,2100,"M","")</f>
        <v>121.33148260312011</v>
      </c>
      <c r="AF55" s="17" cm="1">
        <f t="array" ref="AF55">STOWA2024_JAARROND_V(AF$34*60,$C55,2100,"M","")</f>
        <v>132.26662493103646</v>
      </c>
      <c r="AH55" s="15" t="s">
        <v>66</v>
      </c>
      <c r="AI55">
        <v>10</v>
      </c>
      <c r="AJ55" s="17" cm="1">
        <f t="array" ref="AJ55">STOWA2024_JAARROND_V(AJ$34*60,$C55,2100,"H","")</f>
        <v>21.60597992443893</v>
      </c>
      <c r="AK55" s="17" cm="1">
        <f t="array" ref="AK55">STOWA2024_JAARROND_V(AK$34*60,$C55,2100,"H","")</f>
        <v>31.220528954012405</v>
      </c>
      <c r="AL55" s="17" cm="1">
        <f t="array" ref="AL55">STOWA2024_JAARROND_V(AL$34*60,$C55,2100,"H","")</f>
        <v>38.21469033490915</v>
      </c>
      <c r="AM55" s="17" cm="1">
        <f t="array" ref="AM55">STOWA2024_JAARROND_V(AM$34*60,$C55,2100,"H","")</f>
        <v>45.378674160596546</v>
      </c>
      <c r="AN55" s="17" cm="1">
        <f t="array" ref="AN55">STOWA2024_JAARROND_V(AN$34*60,$C55,2100,"H","")</f>
        <v>52.818784411074581</v>
      </c>
      <c r="AO55" s="17" cm="1">
        <f t="array" ref="AO55">STOWA2024_JAARROND_V(AO$34*60,$C55,2100,"H","")</f>
        <v>60.61015994135564</v>
      </c>
      <c r="AP55" s="17" cm="1">
        <f t="array" ref="AP55">STOWA2024_JAARROND_V(AP$34*60,$C55,2100,"H","")</f>
        <v>65.273146160650612</v>
      </c>
      <c r="AQ55" s="17" cm="1">
        <f t="array" ref="AQ55">STOWA2024_JAARROND_V(AQ$34*60,$C55,2100,"H","")</f>
        <v>77.684124125933238</v>
      </c>
      <c r="AR55" s="17" cm="1">
        <f t="array" ref="AR55">STOWA2024_JAARROND_V(AR$34*60,$C55,2100,"H","")</f>
        <v>87.999715266649432</v>
      </c>
      <c r="AS55" s="17" cm="1">
        <f t="array" ref="AS55">STOWA2024_JAARROND_V(AS$34*60,$C55,2100,"H","")</f>
        <v>95.981613858333617</v>
      </c>
      <c r="AT55" s="17" cm="1">
        <f t="array" ref="AT55">STOWA2024_JAARROND_V(AT$34*60,$C55,2100,"H","")</f>
        <v>102.8589584570704</v>
      </c>
      <c r="AU55" s="17" cm="1">
        <f t="array" ref="AU55">STOWA2024_JAARROND_V(AU$34*60,$C55,2100,"H","")</f>
        <v>128.71099007431823</v>
      </c>
      <c r="AV55" s="17" cm="1">
        <f t="array" ref="AV55">STOWA2024_JAARROND_V(AV$34*60,$C55,2100,"H","")</f>
        <v>140.31121917753953</v>
      </c>
    </row>
    <row r="56" spans="2:48" x14ac:dyDescent="0.3">
      <c r="B56" s="15" t="s">
        <v>67</v>
      </c>
      <c r="C56">
        <v>20</v>
      </c>
      <c r="D56" s="17" cm="1">
        <f t="array" ref="D56">STOWA2024_JAARROND_V(D$2*60,$C56,2100,"L","")</f>
        <v>20.83343154079212</v>
      </c>
      <c r="E56" s="17" cm="1">
        <f t="array" ref="E56">STOWA2024_JAARROND_V(E$2*60,$C56,2100,"L","")</f>
        <v>30.980493952920817</v>
      </c>
      <c r="F56" s="17" cm="1">
        <f t="array" ref="F56">STOWA2024_JAARROND_V(F$2*60,$C56,2100,"L","")</f>
        <v>38.207639098168777</v>
      </c>
      <c r="G56" s="17" cm="1">
        <f t="array" ref="G56">STOWA2024_JAARROND_V(G$2*60,$C56,2100,"L","")</f>
        <v>45.31888610897105</v>
      </c>
      <c r="H56" s="17" cm="1">
        <f t="array" ref="H56">STOWA2024_JAARROND_V(H$2*60,$C56,2100,"L","")</f>
        <v>52.387789837688906</v>
      </c>
      <c r="I56" s="17" cm="1">
        <f t="array" ref="I56">STOWA2024_JAARROND_V(I$2*60,$C56,2100,"L","")</f>
        <v>59.468388770751844</v>
      </c>
      <c r="J56" s="17" cm="1">
        <f t="array" ref="J56">STOWA2024_JAARROND_V(J$2*60,$C56,2100,"L","")</f>
        <v>63.536338321933137</v>
      </c>
      <c r="K56" s="17" cm="1">
        <f t="array" ref="K56">STOWA2024_JAARROND_V(K$2*60,$C56,2100,"L","")</f>
        <v>74.491007338785593</v>
      </c>
      <c r="L56" s="17" cm="1">
        <f t="array" ref="L56">STOWA2024_JAARROND_V(L$2*60,$C56,2100,"L","")</f>
        <v>86.693476984221704</v>
      </c>
      <c r="M56" s="17" cm="1">
        <f t="array" ref="M56">STOWA2024_JAARROND_V(M$2*60,$C56,2100,"L","")</f>
        <v>95.800510523166807</v>
      </c>
      <c r="N56" s="17" cm="1">
        <f t="array" ref="N56">STOWA2024_JAARROND_V(N$2*60,$C56,2100,"L","")</f>
        <v>103.49366793076696</v>
      </c>
      <c r="O56" s="17" cm="1">
        <f t="array" ref="O56">STOWA2024_JAARROND_V(O$2*60,$C56,2100,"L","")</f>
        <v>128.56042458288115</v>
      </c>
      <c r="P56" s="17" cm="1">
        <f t="array" ref="P56">STOWA2024_JAARROND_V(P$2*60,$C56,2100,"L","")</f>
        <v>139.31872348037169</v>
      </c>
      <c r="R56" s="15" t="s">
        <v>67</v>
      </c>
      <c r="S56">
        <v>20</v>
      </c>
      <c r="T56" s="17" cm="1">
        <f t="array" ref="T56">STOWA2024_JAARROND_V(T$34*60,$C56,2100,"M","")</f>
        <v>22.285273992221587</v>
      </c>
      <c r="U56" s="17" cm="1">
        <f t="array" ref="U56">STOWA2024_JAARROND_V(U$34*60,$C56,2100,"M","")</f>
        <v>33.13946599739824</v>
      </c>
      <c r="V56" s="17" cm="1">
        <f t="array" ref="V56">STOWA2024_JAARROND_V(V$34*60,$C56,2100,"M","")</f>
        <v>40.87025722245636</v>
      </c>
      <c r="W56" s="17" cm="1">
        <f t="array" ref="W56">STOWA2024_JAARROND_V(W$34*60,$C56,2100,"M","")</f>
        <v>48.477073591223899</v>
      </c>
      <c r="X56" s="17" cm="1">
        <f t="array" ref="X56">STOWA2024_JAARROND_V(X$34*60,$C56,2100,"M","")</f>
        <v>56.038595854642857</v>
      </c>
      <c r="Y56" s="17" cm="1">
        <f t="array" ref="Y56">STOWA2024_JAARROND_V(Y$34*60,$C56,2100,"M","")</f>
        <v>63.612628339083955</v>
      </c>
      <c r="Z56" s="17" cm="1">
        <f t="array" ref="Z56">STOWA2024_JAARROND_V(Z$34*60,$C56,2100,"M","")</f>
        <v>67.964065602652639</v>
      </c>
      <c r="AA56" s="17" cm="1">
        <f t="array" ref="AA56">STOWA2024_JAARROND_V(AA$34*60,$C56,2100,"M","")</f>
        <v>79.682144789782825</v>
      </c>
      <c r="AB56" s="17" cm="1">
        <f t="array" ref="AB56">STOWA2024_JAARROND_V(AB$34*60,$C56,2100,"M","")</f>
        <v>91.221420605971261</v>
      </c>
      <c r="AC56" s="17" cm="1">
        <f t="array" ref="AC56">STOWA2024_JAARROND_V(AC$34*60,$C56,2100,"M","")</f>
        <v>99.929586397038847</v>
      </c>
      <c r="AD56" s="17" cm="1">
        <f t="array" ref="AD56">STOWA2024_JAARROND_V(AD$34*60,$C56,2100,"M","")</f>
        <v>107.33624655456865</v>
      </c>
      <c r="AE56" s="17" cm="1">
        <f t="array" ref="AE56">STOWA2024_JAARROND_V(AE$34*60,$C56,2100,"M","")</f>
        <v>132.79096440818785</v>
      </c>
      <c r="AF56" s="17" cm="1">
        <f t="array" ref="AF56">STOWA2024_JAARROND_V(AF$34*60,$C56,2100,"M","")</f>
        <v>143.90328680930367</v>
      </c>
      <c r="AH56" s="15" t="s">
        <v>67</v>
      </c>
      <c r="AI56">
        <v>20</v>
      </c>
      <c r="AJ56" s="17" cm="1">
        <f t="array" ref="AJ56">STOWA2024_JAARROND_V(AJ$34*60,$C56,2100,"H","")</f>
        <v>25.05697321767785</v>
      </c>
      <c r="AK56" s="17" cm="1">
        <f t="array" ref="AK56">STOWA2024_JAARROND_V(AK$34*60,$C56,2100,"H","")</f>
        <v>37.261139900491507</v>
      </c>
      <c r="AL56" s="17" cm="1">
        <f t="array" ref="AL56">STOWA2024_JAARROND_V(AL$34*60,$C56,2100,"H","")</f>
        <v>45.953437277914489</v>
      </c>
      <c r="AM56" s="17" cm="1">
        <f t="array" ref="AM56">STOWA2024_JAARROND_V(AM$34*60,$C56,2100,"H","")</f>
        <v>54.506340602797536</v>
      </c>
      <c r="AN56" s="17" cm="1">
        <f t="array" ref="AN56">STOWA2024_JAARROND_V(AN$34*60,$C56,2100,"H","")</f>
        <v>63.008316432464049</v>
      </c>
      <c r="AO56" s="17" cm="1">
        <f t="array" ref="AO56">STOWA2024_JAARROND_V(AO$34*60,$C56,2100,"H","")</f>
        <v>71.52435842408164</v>
      </c>
      <c r="AP56" s="17" cm="1">
        <f t="array" ref="AP56">STOWA2024_JAARROND_V(AP$34*60,$C56,2100,"H","")</f>
        <v>76.416999502208071</v>
      </c>
      <c r="AQ56" s="17" cm="1">
        <f t="array" ref="AQ56">STOWA2024_JAARROND_V(AQ$34*60,$C56,2100,"H","")</f>
        <v>89.592498105323017</v>
      </c>
      <c r="AR56" s="17" cm="1">
        <f t="array" ref="AR56">STOWA2024_JAARROND_V(AR$34*60,$C56,2100,"H","")</f>
        <v>99.865676611129516</v>
      </c>
      <c r="AS56" s="17" cm="1">
        <f t="array" ref="AS56">STOWA2024_JAARROND_V(AS$34*60,$C56,2100,"H","")</f>
        <v>107.81236761079458</v>
      </c>
      <c r="AT56" s="17" cm="1">
        <f t="array" ref="AT56">STOWA2024_JAARROND_V(AT$34*60,$C56,2100,"H","")</f>
        <v>114.67207847273544</v>
      </c>
      <c r="AU56" s="17" cm="1">
        <f t="array" ref="AU56">STOWA2024_JAARROND_V(AU$34*60,$C56,2100,"H","")</f>
        <v>140.86744952922788</v>
      </c>
      <c r="AV56" s="17" cm="1">
        <f t="array" ref="AV56">STOWA2024_JAARROND_V(AV$34*60,$C56,2100,"H","")</f>
        <v>152.65563498271925</v>
      </c>
    </row>
    <row r="57" spans="2:48" x14ac:dyDescent="0.3">
      <c r="B57" s="15" t="s">
        <v>68</v>
      </c>
      <c r="C57">
        <v>25</v>
      </c>
      <c r="D57" s="17" cm="1">
        <f t="array" ref="D57">STOWA2024_JAARROND_V(D$2*60,$C57,2100,"L","")</f>
        <v>21.850370529682049</v>
      </c>
      <c r="E57" s="17" cm="1">
        <f t="array" ref="E57">STOWA2024_JAARROND_V(E$2*60,$C57,2100,"L","")</f>
        <v>32.802925849858362</v>
      </c>
      <c r="F57" s="17" cm="1">
        <f t="array" ref="F57">STOWA2024_JAARROND_V(F$2*60,$C57,2100,"L","")</f>
        <v>40.560962547489225</v>
      </c>
      <c r="G57" s="17" cm="1">
        <f t="array" ref="G57">STOWA2024_JAARROND_V(G$2*60,$C57,2100,"L","")</f>
        <v>48.101785533786376</v>
      </c>
      <c r="H57" s="17" cm="1">
        <f t="array" ref="H57">STOWA2024_JAARROND_V(H$2*60,$C57,2100,"L","")</f>
        <v>55.485981333902373</v>
      </c>
      <c r="I57" s="17" cm="1">
        <f t="array" ref="I57">STOWA2024_JAARROND_V(I$2*60,$C57,2100,"L","")</f>
        <v>62.760300718392209</v>
      </c>
      <c r="J57" s="17" cm="1">
        <f t="array" ref="J57">STOWA2024_JAARROND_V(J$2*60,$C57,2100,"L","")</f>
        <v>66.873439110811844</v>
      </c>
      <c r="K57" s="17" cm="1">
        <f t="array" ref="K57">STOWA2024_JAARROND_V(K$2*60,$C57,2100,"L","")</f>
        <v>77.884674700101243</v>
      </c>
      <c r="L57" s="17" cm="1">
        <f t="array" ref="L57">STOWA2024_JAARROND_V(L$2*60,$C57,2100,"L","")</f>
        <v>90.165882921521032</v>
      </c>
      <c r="M57" s="17" cm="1">
        <f t="array" ref="M57">STOWA2024_JAARROND_V(M$2*60,$C57,2100,"L","")</f>
        <v>99.302041585259587</v>
      </c>
      <c r="N57" s="17" cm="1">
        <f t="array" ref="N57">STOWA2024_JAARROND_V(N$2*60,$C57,2100,"L","")</f>
        <v>107.01110647263157</v>
      </c>
      <c r="O57" s="17" cm="1">
        <f t="array" ref="O57">STOWA2024_JAARROND_V(O$2*60,$C57,2100,"L","")</f>
        <v>132.1250190547515</v>
      </c>
      <c r="P57" s="17" cm="1">
        <f t="array" ref="P57">STOWA2024_JAARROND_V(P$2*60,$C57,2100,"L","")</f>
        <v>142.90389519121305</v>
      </c>
      <c r="R57" s="15" t="s">
        <v>68</v>
      </c>
      <c r="S57">
        <v>25</v>
      </c>
      <c r="T57" s="17" cm="1">
        <f t="array" ref="T57">STOWA2024_JAARROND_V(T$34*60,$C57,2100,"M","")</f>
        <v>23.373081536380163</v>
      </c>
      <c r="U57" s="17" cm="1">
        <f t="array" ref="U57">STOWA2024_JAARROND_V(U$34*60,$C57,2100,"M","")</f>
        <v>35.088899727309496</v>
      </c>
      <c r="V57" s="17" cm="1">
        <f t="array" ref="V57">STOWA2024_JAARROND_V(V$34*60,$C57,2100,"M","")</f>
        <v>43.387579333206062</v>
      </c>
      <c r="W57" s="17" cm="1">
        <f t="array" ref="W57">STOWA2024_JAARROND_V(W$34*60,$C57,2100,"M","")</f>
        <v>51.453908014942051</v>
      </c>
      <c r="X57" s="17" cm="1">
        <f t="array" ref="X57">STOWA2024_JAARROND_V(X$34*60,$C57,2100,"M","")</f>
        <v>59.352694458048582</v>
      </c>
      <c r="Y57" s="17" cm="1">
        <f t="array" ref="Y57">STOWA2024_JAARROND_V(Y$34*60,$C57,2100,"M","")</f>
        <v>67.133947405882495</v>
      </c>
      <c r="Z57" s="17" cm="1">
        <f t="array" ref="Z57">STOWA2024_JAARROND_V(Z$34*60,$C57,2100,"M","")</f>
        <v>71.533722635590635</v>
      </c>
      <c r="AA57" s="17" cm="1">
        <f t="array" ref="AA57">STOWA2024_JAARROND_V(AA$34*60,$C57,2100,"M","")</f>
        <v>83.312310412632655</v>
      </c>
      <c r="AB57" s="17" cm="1">
        <f t="array" ref="AB57">STOWA2024_JAARROND_V(AB$34*60,$C57,2100,"M","")</f>
        <v>94.875188035079049</v>
      </c>
      <c r="AC57" s="17" cm="1">
        <f t="array" ref="AC57">STOWA2024_JAARROND_V(AC$34*60,$C57,2100,"M","")</f>
        <v>103.58203614788543</v>
      </c>
      <c r="AD57" s="17" cm="1">
        <f t="array" ref="AD57">STOWA2024_JAARROND_V(AD$34*60,$C57,2100,"M","")</f>
        <v>110.98428278827026</v>
      </c>
      <c r="AE57" s="17" cm="1">
        <f t="array" ref="AE57">STOWA2024_JAARROND_V(AE$34*60,$C57,2100,"M","")</f>
        <v>136.47285904395576</v>
      </c>
      <c r="AF57" s="17" cm="1">
        <f t="array" ref="AF57">STOWA2024_JAARROND_V(AF$34*60,$C57,2100,"M","")</f>
        <v>147.60643581955492</v>
      </c>
      <c r="AH57" s="15" t="s">
        <v>68</v>
      </c>
      <c r="AI57">
        <v>25</v>
      </c>
      <c r="AJ57" s="17" cm="1">
        <f t="array" ref="AJ57">STOWA2024_JAARROND_V(AJ$34*60,$C57,2100,"H","")</f>
        <v>26.280075276440204</v>
      </c>
      <c r="AK57" s="17" cm="1">
        <f t="array" ref="AK57">STOWA2024_JAARROND_V(AK$34*60,$C57,2100,"H","")</f>
        <v>39.453031675170777</v>
      </c>
      <c r="AL57" s="17" cm="1">
        <f t="array" ref="AL57">STOWA2024_JAARROND_V(AL$34*60,$C57,2100,"H","")</f>
        <v>48.783847742301852</v>
      </c>
      <c r="AM57" s="17" cm="1">
        <f t="array" ref="AM57">STOWA2024_JAARROND_V(AM$34*60,$C57,2100,"H","")</f>
        <v>57.853414569875625</v>
      </c>
      <c r="AN57" s="17" cm="1">
        <f t="array" ref="AN57">STOWA2024_JAARROND_V(AN$34*60,$C57,2100,"H","")</f>
        <v>66.734601331418645</v>
      </c>
      <c r="AO57" s="17" cm="1">
        <f t="array" ref="AO57">STOWA2024_JAARROND_V(AO$34*60,$C57,2100,"H","")</f>
        <v>75.483636536545788</v>
      </c>
      <c r="AP57" s="17" cm="1">
        <f t="array" ref="AP57">STOWA2024_JAARROND_V(AP$34*60,$C57,2100,"H","")</f>
        <v>80.43062754653198</v>
      </c>
      <c r="AQ57" s="17" cm="1">
        <f t="array" ref="AQ57">STOWA2024_JAARROND_V(AQ$34*60,$C57,2100,"H","")</f>
        <v>93.674160409283559</v>
      </c>
      <c r="AR57" s="17" cm="1">
        <f t="array" ref="AR57">STOWA2024_JAARROND_V(AR$34*60,$C57,2100,"H","")</f>
        <v>103.86567961550796</v>
      </c>
      <c r="AS57" s="17" cm="1">
        <f t="array" ref="AS57">STOWA2024_JAARROND_V(AS$34*60,$C57,2100,"H","")</f>
        <v>111.75293485835296</v>
      </c>
      <c r="AT57" s="17" cm="1">
        <f t="array" ref="AT57">STOWA2024_JAARROND_V(AT$34*60,$C57,2100,"H","")</f>
        <v>118.56943757267136</v>
      </c>
      <c r="AU57" s="17" cm="1">
        <f t="array" ref="AU57">STOWA2024_JAARROND_V(AU$34*60,$C57,2100,"H","")</f>
        <v>144.77328084152757</v>
      </c>
      <c r="AV57" s="17" cm="1">
        <f t="array" ref="AV57">STOWA2024_JAARROND_V(AV$34*60,$C57,2100,"H","")</f>
        <v>156.58401338275303</v>
      </c>
    </row>
    <row r="58" spans="2:48" x14ac:dyDescent="0.3">
      <c r="B58" s="15" t="s">
        <v>69</v>
      </c>
      <c r="C58">
        <v>50</v>
      </c>
      <c r="D58" s="17" cm="1">
        <f t="array" ref="D58">STOWA2024_JAARROND_V(D$2*60,$C58,2100,"L","")</f>
        <v>25.348664625825137</v>
      </c>
      <c r="E58" s="17" cm="1">
        <f t="array" ref="E58">STOWA2024_JAARROND_V(E$2*60,$C58,2100,"L","")</f>
        <v>39.225306481404942</v>
      </c>
      <c r="F58" s="17" cm="1">
        <f t="array" ref="F58">STOWA2024_JAARROND_V(F$2*60,$C58,2100,"L","")</f>
        <v>48.922285047873416</v>
      </c>
      <c r="G58" s="17" cm="1">
        <f t="array" ref="G58">STOWA2024_JAARROND_V(G$2*60,$C58,2100,"L","")</f>
        <v>58.015928164641309</v>
      </c>
      <c r="H58" s="17" cm="1">
        <f t="array" ref="H58">STOWA2024_JAARROND_V(H$2*60,$C58,2100,"L","")</f>
        <v>66.492317752824249</v>
      </c>
      <c r="I58" s="17" cm="1">
        <f t="array" ref="I58">STOWA2024_JAARROND_V(I$2*60,$C58,2100,"L","")</f>
        <v>74.358096219251919</v>
      </c>
      <c r="J58" s="17" cm="1">
        <f t="array" ref="J58">STOWA2024_JAARROND_V(J$2*60,$C58,2100,"L","")</f>
        <v>78.543813364100231</v>
      </c>
      <c r="K58" s="17" cm="1">
        <f t="array" ref="K58">STOWA2024_JAARROND_V(K$2*60,$C58,2100,"L","")</f>
        <v>89.116002111278476</v>
      </c>
      <c r="L58" s="17" cm="1">
        <f t="array" ref="L58">STOWA2024_JAARROND_V(L$2*60,$C58,2100,"L","")</f>
        <v>101.46459182234295</v>
      </c>
      <c r="M58" s="17" cm="1">
        <f t="array" ref="M58">STOWA2024_JAARROND_V(M$2*60,$C58,2100,"L","")</f>
        <v>110.55775805228055</v>
      </c>
      <c r="N58" s="17" cm="1">
        <f t="array" ref="N58">STOWA2024_JAARROND_V(N$2*60,$C58,2100,"L","")</f>
        <v>118.20959428860647</v>
      </c>
      <c r="O58" s="17" cm="1">
        <f t="array" ref="O58">STOWA2024_JAARROND_V(O$2*60,$C58,2100,"L","")</f>
        <v>143.1759542732014</v>
      </c>
      <c r="P58" s="17" cm="1">
        <f t="array" ref="P58">STOWA2024_JAARROND_V(P$2*60,$C58,2100,"L","")</f>
        <v>153.91281886677814</v>
      </c>
      <c r="R58" s="15" t="s">
        <v>69</v>
      </c>
      <c r="S58">
        <v>50</v>
      </c>
      <c r="T58" s="17" cm="1">
        <f t="array" ref="T58">STOWA2024_JAARROND_V(T$34*60,$C58,2100,"M","")</f>
        <v>27.115165133375328</v>
      </c>
      <c r="U58" s="17" cm="1">
        <f t="array" ref="U58">STOWA2024_JAARROND_V(U$34*60,$C58,2100,"M","")</f>
        <v>41.958843921385885</v>
      </c>
      <c r="V58" s="17" cm="1">
        <f t="array" ref="V58">STOWA2024_JAARROND_V(V$34*60,$C58,2100,"M","")</f>
        <v>52.331586588733984</v>
      </c>
      <c r="W58" s="17" cm="1">
        <f t="array" ref="W58">STOWA2024_JAARROND_V(W$34*60,$C58,2100,"M","")</f>
        <v>62.058948499701586</v>
      </c>
      <c r="X58" s="17" cm="1">
        <f t="array" ref="X58">STOWA2024_JAARROND_V(X$34*60,$C58,2100,"M","")</f>
        <v>71.126041650803714</v>
      </c>
      <c r="Y58" s="17" cm="1">
        <f t="array" ref="Y58">STOWA2024_JAARROND_V(Y$34*60,$C58,2100,"M","")</f>
        <v>79.539971345642286</v>
      </c>
      <c r="Z58" s="17" cm="1">
        <f t="array" ref="Z58">STOWA2024_JAARROND_V(Z$34*60,$C58,2100,"M","")</f>
        <v>84.017383203801174</v>
      </c>
      <c r="AA58" s="17" cm="1">
        <f t="array" ref="AA58">STOWA2024_JAARROND_V(AA$34*60,$C58,2100,"M","")</f>
        <v>95.326327794471851</v>
      </c>
      <c r="AB58" s="17" cm="1">
        <f t="array" ref="AB58">STOWA2024_JAARROND_V(AB$34*60,$C58,2100,"M","")</f>
        <v>106.76402111457236</v>
      </c>
      <c r="AC58" s="17" cm="1">
        <f t="array" ref="AC58">STOWA2024_JAARROND_V(AC$34*60,$C58,2100,"M","")</f>
        <v>115.32288267374759</v>
      </c>
      <c r="AD58" s="17" cm="1">
        <f t="array" ref="AD58">STOWA2024_JAARROND_V(AD$34*60,$C58,2100,"M","")</f>
        <v>122.59855517117494</v>
      </c>
      <c r="AE58" s="17" cm="1">
        <f t="array" ref="AE58">STOWA2024_JAARROND_V(AE$34*60,$C58,2100,"M","")</f>
        <v>147.88744755384604</v>
      </c>
      <c r="AF58" s="17" cm="1">
        <f t="array" ref="AF58">STOWA2024_JAARROND_V(AF$34*60,$C58,2100,"M","")</f>
        <v>158.97763031208683</v>
      </c>
      <c r="AH58" s="15" t="s">
        <v>69</v>
      </c>
      <c r="AI58">
        <v>50</v>
      </c>
      <c r="AJ58" s="17" cm="1">
        <f t="array" ref="AJ58">STOWA2024_JAARROND_V(AJ$34*60,$C58,2100,"H","")</f>
        <v>30.487575193243877</v>
      </c>
      <c r="AK58" s="17" cm="1">
        <f t="array" ref="AK58">STOWA2024_JAARROND_V(AK$34*60,$C58,2100,"H","")</f>
        <v>47.177415397713148</v>
      </c>
      <c r="AL58" s="17" cm="1">
        <f t="array" ref="AL58">STOWA2024_JAARROND_V(AL$34*60,$C58,2100,"H","")</f>
        <v>58.840253166740538</v>
      </c>
      <c r="AM58" s="17" cm="1">
        <f t="array" ref="AM58">STOWA2024_JAARROND_V(AM$34*60,$C58,2100,"H","")</f>
        <v>69.777441866634859</v>
      </c>
      <c r="AN58" s="17" cm="1">
        <f t="array" ref="AN58">STOWA2024_JAARROND_V(AN$34*60,$C58,2100,"H","")</f>
        <v>79.972241819673613</v>
      </c>
      <c r="AO58" s="17" cm="1">
        <f t="array" ref="AO58">STOWA2024_JAARROND_V(AO$34*60,$C58,2100,"H","")</f>
        <v>89.432642041478431</v>
      </c>
      <c r="AP58" s="17" cm="1">
        <f t="array" ref="AP58">STOWA2024_JAARROND_V(AP$34*60,$C58,2100,"H","")</f>
        <v>94.466925625048432</v>
      </c>
      <c r="AQ58" s="17" cm="1">
        <f t="array" ref="AQ58">STOWA2024_JAARROND_V(AQ$34*60,$C58,2100,"H","")</f>
        <v>107.18240409875014</v>
      </c>
      <c r="AR58" s="17" cm="1">
        <f t="array" ref="AR58">STOWA2024_JAARROND_V(AR$34*60,$C58,2100,"H","")</f>
        <v>116.88111339973759</v>
      </c>
      <c r="AS58" s="17" cm="1">
        <f t="array" ref="AS58">STOWA2024_JAARROND_V(AS$34*60,$C58,2100,"H","")</f>
        <v>124.41993876927557</v>
      </c>
      <c r="AT58" s="17" cm="1">
        <f t="array" ref="AT58">STOWA2024_JAARROND_V(AT$34*60,$C58,2100,"H","")</f>
        <v>130.977480492442</v>
      </c>
      <c r="AU58" s="17" cm="1">
        <f t="array" ref="AU58">STOWA2024_JAARROND_V(AU$34*60,$C58,2100,"H","")</f>
        <v>156.88211654416764</v>
      </c>
      <c r="AV58" s="17" cm="1">
        <f t="array" ref="AV58">STOWA2024_JAARROND_V(AV$34*60,$C58,2100,"H","")</f>
        <v>168.64681579858521</v>
      </c>
    </row>
    <row r="59" spans="2:48" x14ac:dyDescent="0.3">
      <c r="B59" s="15" t="s">
        <v>70</v>
      </c>
      <c r="C59">
        <v>100</v>
      </c>
      <c r="D59" s="17" cm="1">
        <f t="array" ref="D59">STOWA2024_JAARROND_V(D$2*60,$C59,2100,"L","")</f>
        <v>29.440643200059725</v>
      </c>
      <c r="E59" s="17" cm="1">
        <f t="array" ref="E59">STOWA2024_JAARROND_V(E$2*60,$C59,2100,"L","")</f>
        <v>47.009717400654424</v>
      </c>
      <c r="F59" s="17" cm="1">
        <f t="array" ref="F59">STOWA2024_JAARROND_V(F$2*60,$C59,2100,"L","")</f>
        <v>59.17931386241699</v>
      </c>
      <c r="G59" s="17" cm="1">
        <f t="array" ref="G59">STOWA2024_JAARROND_V(G$2*60,$C59,2100,"L","")</f>
        <v>70.2258223850272</v>
      </c>
      <c r="H59" s="17" cm="1">
        <f t="array" ref="H59">STOWA2024_JAARROND_V(H$2*60,$C59,2100,"L","")</f>
        <v>79.991360070983134</v>
      </c>
      <c r="I59" s="17" cm="1">
        <f t="array" ref="I59">STOWA2024_JAARROND_V(I$2*60,$C59,2100,"L","")</f>
        <v>88.409907409520073</v>
      </c>
      <c r="J59" s="17" cm="1">
        <f t="array" ref="J59">STOWA2024_JAARROND_V(J$2*60,$C59,2100,"L","")</f>
        <v>92.530463518192619</v>
      </c>
      <c r="K59" s="17" cm="1">
        <f t="array" ref="K59">STOWA2024_JAARROND_V(K$2*60,$C59,2100,"L","")</f>
        <v>101.4710705953769</v>
      </c>
      <c r="L59" s="17" cm="1">
        <f t="array" ref="L59">STOWA2024_JAARROND_V(L$2*60,$C59,2100,"L","")</f>
        <v>113.58188030652212</v>
      </c>
      <c r="M59" s="17" cm="1">
        <f t="array" ref="M59">STOWA2024_JAARROND_V(M$2*60,$C59,2100,"L","")</f>
        <v>122.41029165840716</v>
      </c>
      <c r="N59" s="17" cm="1">
        <f t="array" ref="N59">STOWA2024_JAARROND_V(N$2*60,$C59,2100,"L","")</f>
        <v>129.83214535841668</v>
      </c>
      <c r="O59" s="17" cm="1">
        <f t="array" ref="O59">STOWA2024_JAARROND_V(O$2*60,$C59,2100,"L","")</f>
        <v>154.19412411535299</v>
      </c>
      <c r="P59" s="17" cm="1">
        <f t="array" ref="P59">STOWA2024_JAARROND_V(P$2*60,$C59,2100,"L","")</f>
        <v>164.73122453601661</v>
      </c>
      <c r="R59" s="15" t="s">
        <v>70</v>
      </c>
      <c r="S59">
        <v>100</v>
      </c>
      <c r="T59" s="17" cm="1">
        <f t="array" ref="T59">STOWA2024_JAARROND_V(T$34*60,$C59,2100,"M","")</f>
        <v>31.492305957178893</v>
      </c>
      <c r="U59" s="17" cm="1">
        <f t="array" ref="U59">STOWA2024_JAARROND_V(U$34*60,$C59,2100,"M","")</f>
        <v>50.28573571853628</v>
      </c>
      <c r="V59" s="17" cm="1">
        <f t="array" ref="V59">STOWA2024_JAARROND_V(V$34*60,$C59,2100,"M","")</f>
        <v>63.303408346981129</v>
      </c>
      <c r="W59" s="17" cm="1">
        <f t="array" ref="W59">STOWA2024_JAARROND_V(W$34*60,$C59,2100,"M","")</f>
        <v>75.119727161371685</v>
      </c>
      <c r="X59" s="17" cm="1">
        <f t="array" ref="X59">STOWA2024_JAARROND_V(X$34*60,$C59,2100,"M","")</f>
        <v>85.565806703610122</v>
      </c>
      <c r="Y59" s="17" cm="1">
        <f t="array" ref="Y59">STOWA2024_JAARROND_V(Y$34*60,$C59,2100,"M","")</f>
        <v>94.571026688058737</v>
      </c>
      <c r="Z59" s="17" cm="1">
        <f t="array" ref="Z59">STOWA2024_JAARROND_V(Z$34*60,$C59,2100,"M","")</f>
        <v>98.97873656063976</v>
      </c>
      <c r="AA59" s="17" cm="1">
        <f t="array" ref="AA59">STOWA2024_JAARROND_V(AA$34*60,$C59,2100,"M","")</f>
        <v>108.54239763979156</v>
      </c>
      <c r="AB59" s="17" cm="1">
        <f t="array" ref="AB59">STOWA2024_JAARROND_V(AB$34*60,$C59,2100,"M","")</f>
        <v>119.51418765386546</v>
      </c>
      <c r="AC59" s="17" cm="1">
        <f t="array" ref="AC59">STOWA2024_JAARROND_V(AC$34*60,$C59,2100,"M","")</f>
        <v>127.68626961760752</v>
      </c>
      <c r="AD59" s="17" cm="1">
        <f t="array" ref="AD59">STOWA2024_JAARROND_V(AD$34*60,$C59,2100,"M","")</f>
        <v>134.65263569769331</v>
      </c>
      <c r="AE59" s="17" cm="1">
        <f t="array" ref="AE59">STOWA2024_JAARROND_V(AE$34*60,$C59,2100,"M","")</f>
        <v>159.26819247670736</v>
      </c>
      <c r="AF59" s="17" cm="1">
        <f t="array" ref="AF59">STOWA2024_JAARROND_V(AF$34*60,$C59,2100,"M","")</f>
        <v>170.15203741939249</v>
      </c>
      <c r="AH59" s="15" t="s">
        <v>70</v>
      </c>
      <c r="AI59">
        <v>100</v>
      </c>
      <c r="AJ59" s="17" cm="1">
        <f t="array" ref="AJ59">STOWA2024_JAARROND_V(AJ$34*60,$C59,2100,"H","")</f>
        <v>35.409116675315495</v>
      </c>
      <c r="AK59" s="17" cm="1">
        <f t="array" ref="AK59">STOWA2024_JAARROND_V(AK$34*60,$C59,2100,"H","")</f>
        <v>56.539952507219837</v>
      </c>
      <c r="AL59" s="17" cm="1">
        <f t="array" ref="AL59">STOWA2024_JAARROND_V(AL$34*60,$C59,2100,"H","")</f>
        <v>71.176679635694512</v>
      </c>
      <c r="AM59" s="17" cm="1">
        <f t="array" ref="AM59">STOWA2024_JAARROND_V(AM$34*60,$C59,2100,"H","")</f>
        <v>84.46263627984753</v>
      </c>
      <c r="AN59" s="17" cm="1">
        <f t="array" ref="AN59">STOWA2024_JAARROND_V(AN$34*60,$C59,2100,"H","")</f>
        <v>96.20793209317074</v>
      </c>
      <c r="AO59" s="17" cm="1">
        <f t="array" ref="AO59">STOWA2024_JAARROND_V(AO$34*60,$C59,2100,"H","")</f>
        <v>106.33316349254167</v>
      </c>
      <c r="AP59" s="17" cm="1">
        <f t="array" ref="AP59">STOWA2024_JAARROND_V(AP$34*60,$C59,2100,"H","")</f>
        <v>111.28907600531159</v>
      </c>
      <c r="AQ59" s="17" cm="1">
        <f t="array" ref="AQ59">STOWA2024_JAARROND_V(AQ$34*60,$C59,2100,"H","")</f>
        <v>122.0422038154923</v>
      </c>
      <c r="AR59" s="17" cm="1">
        <f t="array" ref="AR59">STOWA2024_JAARROND_V(AR$34*60,$C59,2100,"H","")</f>
        <v>130.83950168061182</v>
      </c>
      <c r="AS59" s="17" cm="1">
        <f t="array" ref="AS59">STOWA2024_JAARROND_V(AS$34*60,$C59,2100,"H","")</f>
        <v>137.75859117608093</v>
      </c>
      <c r="AT59" s="17" cm="1">
        <f t="array" ref="AT59">STOWA2024_JAARROND_V(AT$34*60,$C59,2100,"H","")</f>
        <v>143.85538998176679</v>
      </c>
      <c r="AU59" s="17" cm="1">
        <f t="array" ref="AU59">STOWA2024_JAARROND_V(AU$34*60,$C59,2100,"H","")</f>
        <v>168.95505025747482</v>
      </c>
      <c r="AV59" s="17" cm="1">
        <f t="array" ref="AV59">STOWA2024_JAARROND_V(AV$34*60,$C59,2100,"H","")</f>
        <v>180.50086201492826</v>
      </c>
    </row>
    <row r="60" spans="2:48" x14ac:dyDescent="0.3">
      <c r="B60" s="15" t="s">
        <v>71</v>
      </c>
      <c r="C60">
        <v>200</v>
      </c>
      <c r="D60" s="17" cm="1">
        <f t="array" ref="D60">STOWA2024_JAARROND_V(D$2*60,$C60,2100,"L","")</f>
        <v>34.240065989596431</v>
      </c>
      <c r="E60" s="17" cm="1">
        <f t="array" ref="E60">STOWA2024_JAARROND_V(E$2*60,$C60,2100,"L","")</f>
        <v>56.468876910592932</v>
      </c>
      <c r="F60" s="17" cm="1">
        <f t="array" ref="F60">STOWA2024_JAARROND_V(F$2*60,$C60,2100,"L","")</f>
        <v>71.792877591205482</v>
      </c>
      <c r="G60" s="17" cm="1">
        <f t="array" ref="G60">STOWA2024_JAARROND_V(G$2*60,$C60,2100,"L","")</f>
        <v>83.452704941686008</v>
      </c>
      <c r="H60" s="17" cm="1">
        <f t="array" ref="H60">STOWA2024_JAARROND_V(H$2*60,$C60,2100,"L","")</f>
        <v>90.981923655599758</v>
      </c>
      <c r="I60" s="17" cm="1">
        <f t="array" ref="I60">STOWA2024_JAARROND_V(I$2*60,$C60,2100,"L","")</f>
        <v>97.429333236369928</v>
      </c>
      <c r="J60" s="17" cm="1">
        <f t="array" ref="J60">STOWA2024_JAARROND_V(J$2*60,$C60,2100,"L","")</f>
        <v>100.65256772567781</v>
      </c>
      <c r="K60" s="17" cm="1">
        <f t="array" ref="K60">STOWA2024_JAARROND_V(K$2*60,$C60,2100,"L","")</f>
        <v>115.06231512581819</v>
      </c>
      <c r="L60" s="17" cm="1">
        <f t="array" ref="L60">STOWA2024_JAARROND_V(L$2*60,$C60,2100,"L","")</f>
        <v>126.57705360443197</v>
      </c>
      <c r="M60" s="17" cm="1">
        <f t="array" ref="M60">STOWA2024_JAARROND_V(M$2*60,$C60,2100,"L","")</f>
        <v>134.89128771902827</v>
      </c>
      <c r="N60" s="17" cm="1">
        <f t="array" ref="N60">STOWA2024_JAARROND_V(N$2*60,$C60,2100,"L","")</f>
        <v>141.89481806835551</v>
      </c>
      <c r="O60" s="17" cm="1">
        <f t="array" ref="O60">STOWA2024_JAARROND_V(O$2*60,$C60,2100,"L","")</f>
        <v>165.17962572863073</v>
      </c>
      <c r="P60" s="17" cm="1">
        <f t="array" ref="P60">STOWA2024_JAARROND_V(P$2*60,$C60,2100,"L","")</f>
        <v>175.3624092615477</v>
      </c>
      <c r="R60" s="15" t="s">
        <v>71</v>
      </c>
      <c r="S60">
        <v>200</v>
      </c>
      <c r="T60" s="17" cm="1">
        <f t="array" ref="T60">STOWA2024_JAARROND_V(T$34*60,$C60,2100,"M","")</f>
        <v>36.626191445986436</v>
      </c>
      <c r="U60" s="17" cm="1">
        <f t="array" ref="U60">STOWA2024_JAARROND_V(U$34*60,$C60,2100,"M","")</f>
        <v>60.404086168982197</v>
      </c>
      <c r="V60" s="17" cm="1">
        <f t="array" ref="V60">STOWA2024_JAARROND_V(V$34*60,$C60,2100,"M","")</f>
        <v>76.795987481820674</v>
      </c>
      <c r="W60" s="17" cm="1">
        <f t="array" ref="W60">STOWA2024_JAARROND_V(W$34*60,$C60,2100,"M","")</f>
        <v>89.268366153509149</v>
      </c>
      <c r="X60" s="17" cm="1">
        <f t="array" ref="X60">STOWA2024_JAARROND_V(X$34*60,$C60,2100,"M","")</f>
        <v>97.322281883061137</v>
      </c>
      <c r="Y60" s="17" cm="1">
        <f t="array" ref="Y60">STOWA2024_JAARROND_V(Y$34*60,$C60,2100,"M","")</f>
        <v>104.21899924650681</v>
      </c>
      <c r="Z60" s="17" cm="1">
        <f t="array" ref="Z60">STOWA2024_JAARROND_V(Z$34*60,$C60,2100,"M","")</f>
        <v>107.66685485275964</v>
      </c>
      <c r="AA60" s="17" cm="1">
        <f t="array" ref="AA60">STOWA2024_JAARROND_V(AA$34*60,$C60,2100,"M","")</f>
        <v>123.08079030271486</v>
      </c>
      <c r="AB60" s="17" cm="1">
        <f t="array" ref="AB60">STOWA2024_JAARROND_V(AB$34*60,$C60,2100,"M","")</f>
        <v>133.18809035673976</v>
      </c>
      <c r="AC60" s="17" cm="1">
        <f t="array" ref="AC60">STOWA2024_JAARROND_V(AC$34*60,$C60,2100,"M","")</f>
        <v>140.70520623234856</v>
      </c>
      <c r="AD60" s="17" cm="1">
        <f t="array" ref="AD60">STOWA2024_JAARROND_V(AD$34*60,$C60,2100,"M","")</f>
        <v>147.16317898008234</v>
      </c>
      <c r="AE60" s="17" cm="1">
        <f t="array" ref="AE60">STOWA2024_JAARROND_V(AE$34*60,$C60,2100,"M","")</f>
        <v>170.61519415679595</v>
      </c>
      <c r="AF60" s="17" cm="1">
        <f t="array" ref="AF60">STOWA2024_JAARROND_V(AF$34*60,$C60,2100,"M","")</f>
        <v>181.13306270058038</v>
      </c>
      <c r="AH60" s="15" t="s">
        <v>71</v>
      </c>
      <c r="AI60">
        <v>200</v>
      </c>
      <c r="AJ60" s="17" cm="1">
        <f t="array" ref="AJ60">STOWA2024_JAARROND_V(AJ$34*60,$C60,2100,"H","")</f>
        <v>41.181521862730989</v>
      </c>
      <c r="AK60" s="17" cm="1">
        <f t="array" ref="AK60">STOWA2024_JAARROND_V(AK$34*60,$C60,2100,"H","")</f>
        <v>67.916758389543546</v>
      </c>
      <c r="AL60" s="17" cm="1">
        <f t="array" ref="AL60">STOWA2024_JAARROND_V(AL$34*60,$C60,2100,"H","")</f>
        <v>86.347379091176961</v>
      </c>
      <c r="AM60" s="17" cm="1">
        <f t="array" ref="AM60">STOWA2024_JAARROND_V(AM$34*60,$C60,2100,"H","")</f>
        <v>100.37099210335334</v>
      </c>
      <c r="AN60" s="17" cm="1">
        <f t="array" ref="AN60">STOWA2024_JAARROND_V(AN$34*60,$C60,2100,"H","")</f>
        <v>109.42660213548743</v>
      </c>
      <c r="AO60" s="17" cm="1">
        <f t="array" ref="AO60">STOWA2024_JAARROND_V(AO$34*60,$C60,2100,"H","")</f>
        <v>117.1810889022227</v>
      </c>
      <c r="AP60" s="17" cm="1">
        <f t="array" ref="AP60">STOWA2024_JAARROND_V(AP$34*60,$C60,2100,"H","")</f>
        <v>121.05776664082498</v>
      </c>
      <c r="AQ60" s="17" cm="1">
        <f t="array" ref="AQ60">STOWA2024_JAARROND_V(AQ$34*60,$C60,2100,"H","")</f>
        <v>138.38878836769945</v>
      </c>
      <c r="AR60" s="17" cm="1">
        <f t="array" ref="AR60">STOWA2024_JAARROND_V(AR$34*60,$C60,2100,"H","")</f>
        <v>145.80916052023647</v>
      </c>
      <c r="AS60" s="17" cm="1">
        <f t="array" ref="AS60">STOWA2024_JAARROND_V(AS$34*60,$C60,2100,"H","")</f>
        <v>151.80450521232359</v>
      </c>
      <c r="AT60" s="17" cm="1">
        <f t="array" ref="AT60">STOWA2024_JAARROND_V(AT$34*60,$C60,2100,"H","")</f>
        <v>157.2209589024699</v>
      </c>
      <c r="AU60" s="17" cm="1">
        <f t="array" ref="AU60">STOWA2024_JAARROND_V(AU$34*60,$C60,2100,"H","")</f>
        <v>180.99218842874774</v>
      </c>
      <c r="AV60" s="17" cm="1">
        <f t="array" ref="AV60">STOWA2024_JAARROND_V(AV$34*60,$C60,2100,"H","")</f>
        <v>192.1497647205519</v>
      </c>
    </row>
    <row r="61" spans="2:48" x14ac:dyDescent="0.3">
      <c r="B61" s="15" t="s">
        <v>72</v>
      </c>
      <c r="C61">
        <v>250</v>
      </c>
      <c r="D61" s="17" cm="1">
        <f t="array" ref="D61">STOWA2024_JAARROND_V(D$2*60,$C61,2100,"L","")</f>
        <v>35.956538683338131</v>
      </c>
      <c r="E61" s="17" cm="1">
        <f t="array" ref="E61">STOWA2024_JAARROND_V(E$2*60,$C61,2100,"L","")</f>
        <v>59.930126124046716</v>
      </c>
      <c r="F61" s="17" cm="1">
        <f t="array" ref="F61">STOWA2024_JAARROND_V(F$2*60,$C61,2100,"L","")</f>
        <v>76.444048766689548</v>
      </c>
      <c r="G61" s="17" cm="1">
        <f t="array" ref="G61">STOWA2024_JAARROND_V(G$2*60,$C61,2100,"L","")</f>
        <v>88.761677735762149</v>
      </c>
      <c r="H61" s="17" cm="1">
        <f t="array" ref="H61">STOWA2024_JAARROND_V(H$2*60,$C61,2100,"L","")</f>
        <v>96.317568947553184</v>
      </c>
      <c r="I61" s="17" cm="1">
        <f t="array" ref="I61">STOWA2024_JAARROND_V(I$2*60,$C61,2100,"L","")</f>
        <v>102.58495518091405</v>
      </c>
      <c r="J61" s="17" cm="1">
        <f t="array" ref="J61">STOWA2024_JAARROND_V(J$2*60,$C61,2100,"L","")</f>
        <v>105.61338086903112</v>
      </c>
      <c r="K61" s="17" cm="1">
        <f t="array" ref="K61">STOWA2024_JAARROND_V(K$2*60,$C61,2100,"L","")</f>
        <v>119.72079079678934</v>
      </c>
      <c r="L61" s="17" cm="1">
        <f t="array" ref="L61">STOWA2024_JAARROND_V(L$2*60,$C61,2100,"L","")</f>
        <v>130.95771276259109</v>
      </c>
      <c r="M61" s="17" cm="1">
        <f t="array" ref="M61">STOWA2024_JAARROND_V(M$2*60,$C61,2100,"L","")</f>
        <v>139.04843656367888</v>
      </c>
      <c r="N61" s="17" cm="1">
        <f t="array" ref="N61">STOWA2024_JAARROND_V(N$2*60,$C61,2100,"L","")</f>
        <v>145.87450905543497</v>
      </c>
      <c r="O61" s="17" cm="1">
        <f t="array" ref="O61">STOWA2024_JAARROND_V(O$2*60,$C61,2100,"L","")</f>
        <v>168.70923205369681</v>
      </c>
      <c r="P61" s="17" cm="1">
        <f t="array" ref="P61">STOWA2024_JAARROND_V(P$2*60,$C61,2100,"L","")</f>
        <v>178.74558405909647</v>
      </c>
      <c r="R61" s="15" t="s">
        <v>72</v>
      </c>
      <c r="S61">
        <v>250</v>
      </c>
      <c r="T61" s="17" cm="1">
        <f t="array" ref="T61">STOWA2024_JAARROND_V(T$34*60,$C61,2100,"M","")</f>
        <v>38.462281876182836</v>
      </c>
      <c r="U61" s="17" cm="1">
        <f t="array" ref="U61">STOWA2024_JAARROND_V(U$34*60,$C61,2100,"M","")</f>
        <v>64.106543295459318</v>
      </c>
      <c r="V61" s="17" cm="1">
        <f t="array" ref="V61">STOWA2024_JAARROND_V(V$34*60,$C61,2100,"M","")</f>
        <v>81.771289981912048</v>
      </c>
      <c r="W61" s="17" cm="1">
        <f t="array" ref="W61">STOWA2024_JAARROND_V(W$34*60,$C61,2100,"M","")</f>
        <v>94.947311223195854</v>
      </c>
      <c r="X61" s="17" cm="1">
        <f t="array" ref="X61">STOWA2024_JAARROND_V(X$34*60,$C61,2100,"M","")</f>
        <v>103.02975820656883</v>
      </c>
      <c r="Y61" s="17" cm="1">
        <f t="array" ref="Y61">STOWA2024_JAARROND_V(Y$34*60,$C61,2100,"M","")</f>
        <v>109.73390673591925</v>
      </c>
      <c r="Z61" s="17" cm="1">
        <f t="array" ref="Z61">STOWA2024_JAARROND_V(Z$34*60,$C61,2100,"M","")</f>
        <v>112.9733776839782</v>
      </c>
      <c r="AA61" s="17" cm="1">
        <f t="array" ref="AA61">STOWA2024_JAARROND_V(AA$34*60,$C61,2100,"M","")</f>
        <v>128.06390633477221</v>
      </c>
      <c r="AB61" s="17" cm="1">
        <f t="array" ref="AB61">STOWA2024_JAARROND_V(AB$34*60,$C61,2100,"M","")</f>
        <v>137.79754847860701</v>
      </c>
      <c r="AC61" s="17" cm="1">
        <f t="array" ref="AC61">STOWA2024_JAARROND_V(AC$34*60,$C61,2100,"M","")</f>
        <v>145.04153139771813</v>
      </c>
      <c r="AD61" s="17" cm="1">
        <f t="array" ref="AD61">STOWA2024_JAARROND_V(AD$34*60,$C61,2100,"M","")</f>
        <v>151.29063046132575</v>
      </c>
      <c r="AE61" s="17" cm="1">
        <f t="array" ref="AE61">STOWA2024_JAARROND_V(AE$34*60,$C61,2100,"M","")</f>
        <v>174.2609492902865</v>
      </c>
      <c r="AF61" s="17" cm="1">
        <f t="array" ref="AF61">STOWA2024_JAARROND_V(AF$34*60,$C61,2100,"M","")</f>
        <v>184.62756768207529</v>
      </c>
      <c r="AH61" s="15" t="s">
        <v>72</v>
      </c>
      <c r="AI61">
        <v>250</v>
      </c>
      <c r="AJ61" s="17" cm="1">
        <f t="array" ref="AJ61">STOWA2024_JAARROND_V(AJ$34*60,$C61,2100,"H","")</f>
        <v>43.245973426159111</v>
      </c>
      <c r="AK61" s="17" cm="1">
        <f t="array" ref="AK61">STOWA2024_JAARROND_V(AK$34*60,$C61,2100,"H","")</f>
        <v>72.079703349974309</v>
      </c>
      <c r="AL61" s="17" cm="1">
        <f t="array" ref="AL61">STOWA2024_JAARROND_V(AL$34*60,$C61,2100,"H","")</f>
        <v>91.941477756427773</v>
      </c>
      <c r="AM61" s="17" cm="1">
        <f t="array" ref="AM61">STOWA2024_JAARROND_V(AM$34*60,$C61,2100,"H","")</f>
        <v>106.75624788102387</v>
      </c>
      <c r="AN61" s="17" cm="1">
        <f t="array" ref="AN61">STOWA2024_JAARROND_V(AN$34*60,$C61,2100,"H","")</f>
        <v>115.84393770105325</v>
      </c>
      <c r="AO61" s="17" cm="1">
        <f t="array" ref="AO61">STOWA2024_JAARROND_V(AO$34*60,$C61,2100,"H","")</f>
        <v>123.38190515911104</v>
      </c>
      <c r="AP61" s="17" cm="1">
        <f t="array" ref="AP61">STOWA2024_JAARROND_V(AP$34*60,$C61,2100,"H","")</f>
        <v>127.02428069433176</v>
      </c>
      <c r="AQ61" s="17" cm="1">
        <f t="array" ref="AQ61">STOWA2024_JAARROND_V(AQ$34*60,$C61,2100,"H","")</f>
        <v>143.99167236183047</v>
      </c>
      <c r="AR61" s="17" cm="1">
        <f t="array" ref="AR61">STOWA2024_JAARROND_V(AR$34*60,$C61,2100,"H","")</f>
        <v>150.85541666372833</v>
      </c>
      <c r="AS61" s="17" cm="1">
        <f t="array" ref="AS61">STOWA2024_JAARROND_V(AS$34*60,$C61,2100,"H","")</f>
        <v>156.48289426270216</v>
      </c>
      <c r="AT61" s="17" cm="1">
        <f t="array" ref="AT61">STOWA2024_JAARROND_V(AT$34*60,$C61,2100,"H","")</f>
        <v>161.63049859984443</v>
      </c>
      <c r="AU61" s="17" cm="1">
        <f t="array" ref="AU61">STOWA2024_JAARROND_V(AU$34*60,$C61,2100,"H","")</f>
        <v>184.8596821965032</v>
      </c>
      <c r="AV61" s="17" cm="1">
        <f t="array" ref="AV61">STOWA2024_JAARROND_V(AV$34*60,$C61,2100,"H","")</f>
        <v>195.85680914412578</v>
      </c>
    </row>
    <row r="62" spans="2:48" x14ac:dyDescent="0.3">
      <c r="B62" s="15" t="s">
        <v>73</v>
      </c>
      <c r="C62">
        <v>500</v>
      </c>
      <c r="D62" s="17" cm="1">
        <f t="array" ref="D62">STOWA2024_JAARROND_V(D$2*60,$C62,2100,"L","")</f>
        <v>41.893916397937637</v>
      </c>
      <c r="E62" s="17" cm="1">
        <f t="array" ref="E62">STOWA2024_JAARROND_V(E$2*60,$C62,2100,"L","")</f>
        <v>72.19093341201328</v>
      </c>
      <c r="F62" s="17" cm="1">
        <f t="array" ref="F62">STOWA2024_JAARROND_V(F$2*60,$C62,2100,"L","")</f>
        <v>93.053092202070829</v>
      </c>
      <c r="G62" s="17" cm="1">
        <f t="array" ref="G62">STOWA2024_JAARROND_V(G$2*60,$C62,2100,"L","")</f>
        <v>107.69001822206855</v>
      </c>
      <c r="H62" s="17" cm="1">
        <f t="array" ref="H62">STOWA2024_JAARROND_V(H$2*60,$C62,2100,"L","")</f>
        <v>115.14311386372637</v>
      </c>
      <c r="I62" s="17" cm="1">
        <f t="array" ref="I62">STOWA2024_JAARROND_V(I$2*60,$C62,2100,"L","")</f>
        <v>120.54251103968183</v>
      </c>
      <c r="J62" s="17" cm="1">
        <f t="array" ref="J62">STOWA2024_JAARROND_V(J$2*60,$C62,2100,"L","")</f>
        <v>122.74352351163715</v>
      </c>
      <c r="K62" s="17" cm="1">
        <f t="array" ref="K62">STOWA2024_JAARROND_V(K$2*60,$C62,2100,"L","")</f>
        <v>135.13799582226846</v>
      </c>
      <c r="L62" s="17" cm="1">
        <f t="array" ref="L62">STOWA2024_JAARROND_V(L$2*60,$C62,2100,"L","")</f>
        <v>145.21174685753755</v>
      </c>
      <c r="M62" s="17" cm="1">
        <f t="array" ref="M62">STOWA2024_JAARROND_V(M$2*60,$C62,2100,"L","")</f>
        <v>152.41164479368817</v>
      </c>
      <c r="N62" s="17" cm="1">
        <f t="array" ref="N62">STOWA2024_JAARROND_V(N$2*60,$C62,2100,"L","")</f>
        <v>158.54467244271882</v>
      </c>
      <c r="O62" s="17" cm="1">
        <f t="array" ref="O62">STOWA2024_JAARROND_V(O$2*60,$C62,2100,"L","")</f>
        <v>179.65169722126137</v>
      </c>
      <c r="P62" s="17" cm="1">
        <f t="array" ref="P62">STOWA2024_JAARROND_V(P$2*60,$C62,2100,"L","")</f>
        <v>189.13423936804082</v>
      </c>
      <c r="R62" s="15" t="s">
        <v>73</v>
      </c>
      <c r="S62">
        <v>500</v>
      </c>
      <c r="T62" s="17" cm="1">
        <f t="array" ref="T62">STOWA2024_JAARROND_V(T$34*60,$C62,2100,"M","")</f>
        <v>44.813424217092155</v>
      </c>
      <c r="U62" s="17" cm="1">
        <f t="array" ref="U62">STOWA2024_JAARROND_V(U$34*60,$C62,2100,"M","")</f>
        <v>77.221783060121425</v>
      </c>
      <c r="V62" s="17" cm="1">
        <f t="array" ref="V62">STOWA2024_JAARROND_V(V$34*60,$C62,2100,"M","")</f>
        <v>99.537786249291145</v>
      </c>
      <c r="W62" s="17" cm="1">
        <f t="array" ref="W62">STOWA2024_JAARROND_V(W$34*60,$C62,2100,"M","")</f>
        <v>115.19473196756356</v>
      </c>
      <c r="X62" s="17" cm="1">
        <f t="array" ref="X62">STOWA2024_JAARROND_V(X$34*60,$C62,2100,"M","")</f>
        <v>123.16721975189053</v>
      </c>
      <c r="Y62" s="17" cm="1">
        <f t="array" ref="Y62">STOWA2024_JAARROND_V(Y$34*60,$C62,2100,"M","")</f>
        <v>128.94289070765186</v>
      </c>
      <c r="Z62" s="17" cm="1">
        <f t="array" ref="Z62">STOWA2024_JAARROND_V(Z$34*60,$C62,2100,"M","")</f>
        <v>131.29728757701926</v>
      </c>
      <c r="AA62" s="17" cm="1">
        <f t="array" ref="AA62">STOWA2024_JAARROND_V(AA$34*60,$C62,2100,"M","")</f>
        <v>144.55550722703668</v>
      </c>
      <c r="AB62" s="17" cm="1">
        <f t="array" ref="AB62">STOWA2024_JAARROND_V(AB$34*60,$C62,2100,"M","")</f>
        <v>152.79606145489032</v>
      </c>
      <c r="AC62" s="17" cm="1">
        <f t="array" ref="AC62">STOWA2024_JAARROND_V(AC$34*60,$C62,2100,"M","")</f>
        <v>158.98070420660841</v>
      </c>
      <c r="AD62" s="17" cm="1">
        <f t="array" ref="AD62">STOWA2024_JAARROND_V(AD$34*60,$C62,2100,"M","")</f>
        <v>164.43121972069892</v>
      </c>
      <c r="AE62" s="17" cm="1">
        <f t="array" ref="AE62">STOWA2024_JAARROND_V(AE$34*60,$C62,2100,"M","")</f>
        <v>185.56349832369554</v>
      </c>
      <c r="AF62" s="17" cm="1">
        <f t="array" ref="AF62">STOWA2024_JAARROND_V(AF$34*60,$C62,2100,"M","")</f>
        <v>195.35808262751718</v>
      </c>
      <c r="AH62" s="15" t="s">
        <v>73</v>
      </c>
      <c r="AI62">
        <v>500</v>
      </c>
      <c r="AJ62" s="17" cm="1">
        <f t="array" ref="AJ62">STOWA2024_JAARROND_V(AJ$34*60,$C62,2100,"H","")</f>
        <v>50.387030053659885</v>
      </c>
      <c r="AK62" s="17" cm="1">
        <f t="array" ref="AK62">STOWA2024_JAARROND_V(AK$34*60,$C62,2100,"H","")</f>
        <v>86.826132388327864</v>
      </c>
      <c r="AL62" s="17" cm="1">
        <f t="array" ref="AL62">STOWA2024_JAARROND_V(AL$34*60,$C62,2100,"H","")</f>
        <v>111.91765670307542</v>
      </c>
      <c r="AM62" s="17" cm="1">
        <f t="array" ref="AM62">STOWA2024_JAARROND_V(AM$34*60,$C62,2100,"H","")</f>
        <v>129.52191275441771</v>
      </c>
      <c r="AN62" s="17" cm="1">
        <f t="array" ref="AN62">STOWA2024_JAARROND_V(AN$34*60,$C62,2100,"H","")</f>
        <v>138.48596735656758</v>
      </c>
      <c r="AO62" s="17" cm="1">
        <f t="array" ref="AO62">STOWA2024_JAARROND_V(AO$34*60,$C62,2100,"H","")</f>
        <v>144.97997916468555</v>
      </c>
      <c r="AP62" s="17" cm="1">
        <f t="array" ref="AP62">STOWA2024_JAARROND_V(AP$34*60,$C62,2100,"H","")</f>
        <v>147.62720079274877</v>
      </c>
      <c r="AQ62" s="17" cm="1">
        <f t="array" ref="AQ62">STOWA2024_JAARROND_V(AQ$34*60,$C62,2100,"H","")</f>
        <v>162.53439263613964</v>
      </c>
      <c r="AR62" s="17" cm="1">
        <f t="array" ref="AR62">STOWA2024_JAARROND_V(AR$34*60,$C62,2100,"H","")</f>
        <v>167.27520750438197</v>
      </c>
      <c r="AS62" s="17" cm="1">
        <f t="array" ref="AS62">STOWA2024_JAARROND_V(AS$34*60,$C62,2100,"H","")</f>
        <v>171.5216358130925</v>
      </c>
      <c r="AT62" s="17" cm="1">
        <f t="array" ref="AT62">STOWA2024_JAARROND_V(AT$34*60,$C62,2100,"H","")</f>
        <v>175.66917361502445</v>
      </c>
      <c r="AU62" s="17" cm="1">
        <f t="array" ref="AU62">STOWA2024_JAARROND_V(AU$34*60,$C62,2100,"H","")</f>
        <v>196.84966406470627</v>
      </c>
      <c r="AV62" s="17" cm="1">
        <f t="array" ref="AV62">STOWA2024_JAARROND_V(AV$34*60,$C62,2100,"H","")</f>
        <v>207.23996521379024</v>
      </c>
    </row>
    <row r="63" spans="2:48" x14ac:dyDescent="0.3">
      <c r="B63" s="15" t="s">
        <v>74</v>
      </c>
      <c r="C63">
        <v>1000</v>
      </c>
      <c r="D63" s="17" cm="1">
        <f t="array" ref="D63">STOWA2024_JAARROND_V(D$2*60,$C63,2100,"L","")</f>
        <v>48.872994950180086</v>
      </c>
      <c r="E63" s="17" cm="1">
        <f t="array" ref="E63">STOWA2024_JAARROND_V(E$2*60,$C63,2100,"L","")</f>
        <v>87.119860812268257</v>
      </c>
      <c r="F63" s="17" cm="1">
        <f t="array" ref="F63">STOWA2024_JAARROND_V(F$2*60,$C63,2100,"L","")</f>
        <v>113.5185614407259</v>
      </c>
      <c r="G63" s="17" cm="1">
        <f t="array" ref="G63">STOWA2024_JAARROND_V(G$2*60,$C63,2100,"L","")</f>
        <v>130.95939090501986</v>
      </c>
      <c r="H63" s="17" cm="1">
        <f t="array" ref="H63">STOWA2024_JAARROND_V(H$2*60,$C63,2100,"L","")</f>
        <v>137.9309987107778</v>
      </c>
      <c r="I63" s="17" cm="1">
        <f t="array" ref="I63">STOWA2024_JAARROND_V(I$2*60,$C63,2100,"L","")</f>
        <v>141.86878857777745</v>
      </c>
      <c r="J63" s="17" cm="1">
        <f t="array" ref="J63">STOWA2024_JAARROND_V(J$2*60,$C63,2100,"L","")</f>
        <v>142.82756414471092</v>
      </c>
      <c r="K63" s="17" cm="1">
        <f t="array" ref="K63">STOWA2024_JAARROND_V(K$2*60,$C63,2100,"L","")</f>
        <v>152.09775640529816</v>
      </c>
      <c r="L63" s="17" cm="1">
        <f t="array" ref="L63">STOWA2024_JAARROND_V(L$2*60,$C63,2100,"L","")</f>
        <v>160.4984707397</v>
      </c>
      <c r="M63" s="17" cm="1">
        <f t="array" ref="M63">STOWA2024_JAARROND_V(M$2*60,$C63,2100,"L","")</f>
        <v>166.48341668807882</v>
      </c>
      <c r="N63" s="17" cm="1">
        <f t="array" ref="N63">STOWA2024_JAARROND_V(N$2*60,$C63,2100,"L","")</f>
        <v>171.69462835207645</v>
      </c>
      <c r="O63" s="17" cm="1">
        <f t="array" ref="O63">STOWA2024_JAARROND_V(O$2*60,$C63,2100,"L","")</f>
        <v>190.56171861988256</v>
      </c>
      <c r="P63" s="17" cm="1">
        <f t="array" ref="P63">STOWA2024_JAARROND_V(P$2*60,$C63,2100,"L","")</f>
        <v>199.3431108982796</v>
      </c>
      <c r="R63" s="15" t="s">
        <v>74</v>
      </c>
      <c r="S63">
        <v>1000</v>
      </c>
      <c r="T63" s="17" cm="1">
        <f t="array" ref="T63">STOWA2024_JAARROND_V(T$34*60,$C63,2100,"M","")</f>
        <v>52.278861557332007</v>
      </c>
      <c r="U63" s="17" cm="1">
        <f t="array" ref="U63">STOWA2024_JAARROND_V(U$34*60,$C63,2100,"M","")</f>
        <v>93.19107918271385</v>
      </c>
      <c r="V63" s="17" cm="1">
        <f t="array" ref="V63">STOWA2024_JAARROND_V(V$34*60,$C63,2100,"M","")</f>
        <v>121.42945534229695</v>
      </c>
      <c r="W63" s="17" cm="1">
        <f t="array" ref="W63">STOWA2024_JAARROND_V(W$34*60,$C63,2100,"M","")</f>
        <v>140.08570323417084</v>
      </c>
      <c r="X63" s="17" cm="1">
        <f t="array" ref="X63">STOWA2024_JAARROND_V(X$34*60,$C63,2100,"M","")</f>
        <v>147.54314920572966</v>
      </c>
      <c r="Y63" s="17" cm="1">
        <f t="array" ref="Y63">STOWA2024_JAARROND_V(Y$34*60,$C63,2100,"M","")</f>
        <v>151.75535620283699</v>
      </c>
      <c r="Z63" s="17" cm="1">
        <f t="array" ref="Z63">STOWA2024_JAARROND_V(Z$34*60,$C63,2100,"M","")</f>
        <v>152.78094702614058</v>
      </c>
      <c r="AA63" s="17" cm="1">
        <f t="array" ref="AA63">STOWA2024_JAARROND_V(AA$34*60,$C63,2100,"M","")</f>
        <v>162.69716145693442</v>
      </c>
      <c r="AB63" s="17" cm="1">
        <f t="array" ref="AB63">STOWA2024_JAARROND_V(AB$34*60,$C63,2100,"M","")</f>
        <v>168.88120093079209</v>
      </c>
      <c r="AC63" s="17" cm="1">
        <f t="array" ref="AC63">STOWA2024_JAARROND_V(AC$34*60,$C63,2100,"M","")</f>
        <v>173.65898032017762</v>
      </c>
      <c r="AD63" s="17" cm="1">
        <f t="array" ref="AD63">STOWA2024_JAARROND_V(AD$34*60,$C63,2100,"M","")</f>
        <v>178.06941554358471</v>
      </c>
      <c r="AE63" s="17" cm="1">
        <f t="array" ref="AE63">STOWA2024_JAARROND_V(AE$34*60,$C63,2100,"M","")</f>
        <v>196.83253596056866</v>
      </c>
      <c r="AF63" s="17" cm="1">
        <f t="array" ref="AF63">STOWA2024_JAARROND_V(AF$34*60,$C63,2100,"M","")</f>
        <v>205.90289764674367</v>
      </c>
      <c r="AH63" s="15" t="s">
        <v>74</v>
      </c>
      <c r="AI63">
        <v>1000</v>
      </c>
      <c r="AJ63" s="17" cm="1">
        <f t="array" ref="AJ63">STOWA2024_JAARROND_V(AJ$34*60,$C63,2100,"H","")</f>
        <v>58.78097053462205</v>
      </c>
      <c r="AK63" s="17" cm="1">
        <f t="array" ref="AK63">STOWA2024_JAARROND_V(AK$34*60,$C63,2100,"H","")</f>
        <v>104.78158698083726</v>
      </c>
      <c r="AL63" s="17" cm="1">
        <f t="array" ref="AL63">STOWA2024_JAARROND_V(AL$34*60,$C63,2100,"H","")</f>
        <v>136.53207097256896</v>
      </c>
      <c r="AM63" s="17" cm="1">
        <f t="array" ref="AM63">STOWA2024_JAARROND_V(AM$34*60,$C63,2100,"H","")</f>
        <v>157.50866313527729</v>
      </c>
      <c r="AN63" s="17" cm="1">
        <f t="array" ref="AN63">STOWA2024_JAARROND_V(AN$34*60,$C63,2100,"H","")</f>
        <v>165.89361833245593</v>
      </c>
      <c r="AO63" s="17" cm="1">
        <f t="array" ref="AO63">STOWA2024_JAARROND_V(AO$34*60,$C63,2100,"H","")</f>
        <v>170.62971257795067</v>
      </c>
      <c r="AP63" s="17" cm="1">
        <f t="array" ref="AP63">STOWA2024_JAARROND_V(AP$34*60,$C63,2100,"H","")</f>
        <v>171.78285979977903</v>
      </c>
      <c r="AQ63" s="17" cm="1">
        <f t="array" ref="AQ63">STOWA2024_JAARROND_V(AQ$34*60,$C63,2100,"H","")</f>
        <v>182.93238928278549</v>
      </c>
      <c r="AR63" s="17" cm="1">
        <f t="array" ref="AR63">STOWA2024_JAARROND_V(AR$34*60,$C63,2100,"H","")</f>
        <v>184.88459493196791</v>
      </c>
      <c r="AS63" s="17" cm="1">
        <f t="array" ref="AS63">STOWA2024_JAARROND_V(AS$34*60,$C63,2100,"H","")</f>
        <v>187.35778361782076</v>
      </c>
      <c r="AT63" s="17" cm="1">
        <f t="array" ref="AT63">STOWA2024_JAARROND_V(AT$34*60,$C63,2100,"H","")</f>
        <v>190.23946381828225</v>
      </c>
      <c r="AU63" s="17" cm="1">
        <f t="array" ref="AU63">STOWA2024_JAARROND_V(AU$34*60,$C63,2100,"H","")</f>
        <v>208.80409633824215</v>
      </c>
      <c r="AV63" s="17" cm="1">
        <f t="array" ref="AV63">STOWA2024_JAARROND_V(AV$34*60,$C63,2100,"H","")</f>
        <v>218.42612689381147</v>
      </c>
    </row>
    <row r="65" spans="2:48" x14ac:dyDescent="0.3">
      <c r="B65" s="16" t="s">
        <v>79</v>
      </c>
      <c r="D65" s="15" t="s">
        <v>49</v>
      </c>
      <c r="E65" s="15" t="s">
        <v>50</v>
      </c>
      <c r="F65" s="15" t="s">
        <v>51</v>
      </c>
      <c r="G65" s="15" t="s">
        <v>52</v>
      </c>
      <c r="H65" s="15" t="s">
        <v>53</v>
      </c>
      <c r="I65" s="15" t="s">
        <v>54</v>
      </c>
      <c r="J65" s="15" t="s">
        <v>55</v>
      </c>
      <c r="K65" s="15" t="s">
        <v>56</v>
      </c>
      <c r="L65" s="15" t="s">
        <v>57</v>
      </c>
      <c r="M65" s="15" t="s">
        <v>58</v>
      </c>
      <c r="N65" s="15" t="s">
        <v>59</v>
      </c>
      <c r="O65" s="15" t="s">
        <v>60</v>
      </c>
      <c r="P65" s="15" t="s">
        <v>61</v>
      </c>
      <c r="R65" s="16" t="s">
        <v>82</v>
      </c>
      <c r="T65" s="15" t="s">
        <v>49</v>
      </c>
      <c r="U65" s="15" t="s">
        <v>50</v>
      </c>
      <c r="V65" s="15" t="s">
        <v>51</v>
      </c>
      <c r="W65" s="15" t="s">
        <v>52</v>
      </c>
      <c r="X65" s="15" t="s">
        <v>53</v>
      </c>
      <c r="Y65" s="15" t="s">
        <v>54</v>
      </c>
      <c r="Z65" s="15" t="s">
        <v>55</v>
      </c>
      <c r="AA65" s="15" t="s">
        <v>56</v>
      </c>
      <c r="AB65" s="15" t="s">
        <v>57</v>
      </c>
      <c r="AC65" s="15" t="s">
        <v>58</v>
      </c>
      <c r="AD65" s="15" t="s">
        <v>59</v>
      </c>
      <c r="AE65" s="15" t="s">
        <v>60</v>
      </c>
      <c r="AF65" s="15" t="s">
        <v>61</v>
      </c>
      <c r="AH65" s="16" t="s">
        <v>85</v>
      </c>
      <c r="AJ65" s="15" t="s">
        <v>49</v>
      </c>
      <c r="AK65" s="15" t="s">
        <v>50</v>
      </c>
      <c r="AL65" s="15" t="s">
        <v>51</v>
      </c>
      <c r="AM65" s="15" t="s">
        <v>52</v>
      </c>
      <c r="AN65" s="15" t="s">
        <v>53</v>
      </c>
      <c r="AO65" s="15" t="s">
        <v>54</v>
      </c>
      <c r="AP65" s="15" t="s">
        <v>55</v>
      </c>
      <c r="AQ65" s="15" t="s">
        <v>56</v>
      </c>
      <c r="AR65" s="15" t="s">
        <v>57</v>
      </c>
      <c r="AS65" s="15" t="s">
        <v>58</v>
      </c>
      <c r="AT65" s="15" t="s">
        <v>59</v>
      </c>
      <c r="AU65" s="15" t="s">
        <v>60</v>
      </c>
      <c r="AV65" s="15" t="s">
        <v>61</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62</v>
      </c>
      <c r="C67">
        <v>0.5</v>
      </c>
      <c r="D67" s="17" cm="1">
        <f t="array" ref="D67">STOWA2024_JAARROND_V(D$2*60,$C67,2150,"L","")</f>
        <v>8.2865966101766748</v>
      </c>
      <c r="E67" s="17" cm="1">
        <f t="array" ref="E67">STOWA2024_JAARROND_V(E$2*60,$C67,2150,"L","")</f>
        <v>10.705998107983035</v>
      </c>
      <c r="F67" s="17" cm="1">
        <f t="array" ref="F67">STOWA2024_JAARROND_V(F$2*60,$C67,2150,"L","")</f>
        <v>12.899656363173307</v>
      </c>
      <c r="G67" s="17" cm="1">
        <f t="array" ref="G67">STOWA2024_JAARROND_V(G$2*60,$C67,2150,"L","")</f>
        <v>15.71861032907718</v>
      </c>
      <c r="H67" s="17" cm="1">
        <f t="array" ref="H67">STOWA2024_JAARROND_V(H$2*60,$C67,2150,"L","")</f>
        <v>19.050810303440588</v>
      </c>
      <c r="I67" s="17" cm="1">
        <f t="array" ref="I67">STOWA2024_JAARROND_V(I$2*60,$C67,2150,"L","")</f>
        <v>22.804491662864965</v>
      </c>
      <c r="J67" s="17" cm="1">
        <f t="array" ref="J67">STOWA2024_JAARROND_V(J$2*60,$C67,2150,"L","")</f>
        <v>25.191758947269317</v>
      </c>
      <c r="K67" s="17" cm="1">
        <f t="array" ref="K67">STOWA2024_JAARROND_V(K$2*60,$C67,2150,"L","")</f>
        <v>31.165324605435519</v>
      </c>
      <c r="L67" s="17" cm="1">
        <f t="array" ref="L67">STOWA2024_JAARROND_V(L$2*60,$C67,2150,"L","")</f>
        <v>39.300359435998445</v>
      </c>
      <c r="M67" s="17" cm="1">
        <f t="array" ref="M67">STOWA2024_JAARROND_V(M$2*60,$C67,2150,"L","")</f>
        <v>45.611139004679139</v>
      </c>
      <c r="N67" s="17" cm="1">
        <f t="array" ref="N67">STOWA2024_JAARROND_V(N$2*60,$C67,2150,"L","")</f>
        <v>51.050360602067052</v>
      </c>
      <c r="O67" s="17" cm="1">
        <f t="array" ref="O67">STOWA2024_JAARROND_V(O$2*60,$C67,2150,"L","")</f>
        <v>69.136158111031037</v>
      </c>
      <c r="P67" s="17" cm="1">
        <f t="array" ref="P67">STOWA2024_JAARROND_V(P$2*60,$C67,2150,"L","")</f>
        <v>77.035594884920044</v>
      </c>
      <c r="R67" s="15" t="s">
        <v>62</v>
      </c>
      <c r="S67">
        <v>0.5</v>
      </c>
      <c r="T67" s="17" cm="1">
        <f t="array" ref="T67">STOWA2024_JAARROND_V(T$34*60,$C67,2150,"M","")</f>
        <v>8.9690697228081842</v>
      </c>
      <c r="U67" s="17" cm="1">
        <f t="array" ref="U67">STOWA2024_JAARROND_V(U$34*60,$C67,2150,"M","")</f>
        <v>11.587729920969942</v>
      </c>
      <c r="V67" s="17" cm="1">
        <f t="array" ref="V67">STOWA2024_JAARROND_V(V$34*60,$C67,2150,"M","")</f>
        <v>13.962054962284558</v>
      </c>
      <c r="W67" s="17" cm="1">
        <f t="array" ref="W67">STOWA2024_JAARROND_V(W$34*60,$C67,2150,"M","")</f>
        <v>17.013174240195134</v>
      </c>
      <c r="X67" s="17" cm="1">
        <f t="array" ref="X67">STOWA2024_JAARROND_V(X$34*60,$C67,2150,"M","")</f>
        <v>20.619809787495882</v>
      </c>
      <c r="Y67" s="17" cm="1">
        <f t="array" ref="Y67">STOWA2024_JAARROND_V(Y$34*60,$C67,2150,"M","")</f>
        <v>24.682639368042441</v>
      </c>
      <c r="Z67" s="17" cm="1">
        <f t="array" ref="Z67">STOWA2024_JAARROND_V(Z$34*60,$C67,2150,"M","")</f>
        <v>27.26651882158146</v>
      </c>
      <c r="AA67" s="17" cm="1">
        <f t="array" ref="AA67">STOWA2024_JAARROND_V(AA$34*60,$C67,2150,"M","")</f>
        <v>33.732059429177532</v>
      </c>
      <c r="AB67" s="17" cm="1">
        <f t="array" ref="AB67">STOWA2024_JAARROND_V(AB$34*60,$C67,2150,"M","")</f>
        <v>41.726197346764586</v>
      </c>
      <c r="AC67" s="17" cm="1">
        <f t="array" ref="AC67">STOWA2024_JAARROND_V(AC$34*60,$C67,2150,"M","")</f>
        <v>47.934446131505254</v>
      </c>
      <c r="AD67" s="17" cm="1">
        <f t="array" ref="AD67">STOWA2024_JAARROND_V(AD$34*60,$C67,2150,"M","")</f>
        <v>53.290414482583643</v>
      </c>
      <c r="AE67" s="17" cm="1">
        <f t="array" ref="AE67">STOWA2024_JAARROND_V(AE$34*60,$C67,2150,"M","")</f>
        <v>71.824870813943832</v>
      </c>
      <c r="AF67" s="17" cm="1">
        <f t="array" ref="AF67">STOWA2024_JAARROND_V(AF$34*60,$C67,2150,"M","")</f>
        <v>80.031517542509548</v>
      </c>
      <c r="AH67" s="15" t="s">
        <v>62</v>
      </c>
      <c r="AI67">
        <v>0.5</v>
      </c>
      <c r="AJ67" s="17" cm="1">
        <f t="array" ref="AJ67">STOWA2024_JAARROND_V(AJ$34*60,$C67,2150,"H","")</f>
        <v>10.753999401998286</v>
      </c>
      <c r="AK67" s="17" cm="1">
        <f t="array" ref="AK67">STOWA2024_JAARROND_V(AK$34*60,$C67,2150,"H","")</f>
        <v>13.893797739551081</v>
      </c>
      <c r="AL67" s="17" cm="1">
        <f t="array" ref="AL67">STOWA2024_JAARROND_V(AL$34*60,$C67,2150,"H","")</f>
        <v>16.74063591380629</v>
      </c>
      <c r="AM67" s="17" cm="1">
        <f t="array" ref="AM67">STOWA2024_JAARROND_V(AM$34*60,$C67,2150,"H","")</f>
        <v>20.398956776965168</v>
      </c>
      <c r="AN67" s="17" cm="1">
        <f t="array" ref="AN67">STOWA2024_JAARROND_V(AN$34*60,$C67,2150,"H","")</f>
        <v>24.723346899640489</v>
      </c>
      <c r="AO67" s="17" cm="1">
        <f t="array" ref="AO67">STOWA2024_JAARROND_V(AO$34*60,$C67,2150,"H","")</f>
        <v>29.594717981583528</v>
      </c>
      <c r="AP67" s="17" cm="1">
        <f t="array" ref="AP67">STOWA2024_JAARROND_V(AP$34*60,$C67,2150,"H","")</f>
        <v>32.692813877474748</v>
      </c>
      <c r="AQ67" s="17" cm="1">
        <f t="array" ref="AQ67">STOWA2024_JAARROND_V(AQ$34*60,$C67,2150,"H","")</f>
        <v>40.445058198964318</v>
      </c>
      <c r="AR67" s="17" cm="1">
        <f t="array" ref="AR67">STOWA2024_JAARROND_V(AR$34*60,$C67,2150,"H","")</f>
        <v>48.070696497999108</v>
      </c>
      <c r="AS67" s="17" cm="1">
        <f t="array" ref="AS67">STOWA2024_JAARROND_V(AS$34*60,$C67,2150,"H","")</f>
        <v>54.010787847819685</v>
      </c>
      <c r="AT67" s="17" cm="1">
        <f t="array" ref="AT67">STOWA2024_JAARROND_V(AT$34*60,$C67,2150,"H","")</f>
        <v>59.149016939319324</v>
      </c>
      <c r="AU67" s="17" cm="1">
        <f t="array" ref="AU67">STOWA2024_JAARROND_V(AU$34*60,$C67,2150,"H","")</f>
        <v>78.856888652331165</v>
      </c>
      <c r="AV67" s="17" cm="1">
        <f t="array" ref="AV67">STOWA2024_JAARROND_V(AV$34*60,$C67,2150,"H","")</f>
        <v>87.867007570051371</v>
      </c>
    </row>
    <row r="68" spans="2:48" x14ac:dyDescent="0.3">
      <c r="B68" s="15" t="s">
        <v>63</v>
      </c>
      <c r="C68">
        <v>1</v>
      </c>
      <c r="D68" s="17" cm="1">
        <f t="array" ref="D68">STOWA2024_JAARROND_V(D$2*60,$C68,2150,"L","")</f>
        <v>10.443328411687087</v>
      </c>
      <c r="E68" s="17" cm="1">
        <f t="array" ref="E68">STOWA2024_JAARROND_V(E$2*60,$C68,2150,"L","")</f>
        <v>13.821143715866608</v>
      </c>
      <c r="F68" s="17" cm="1">
        <f t="array" ref="F68">STOWA2024_JAARROND_V(F$2*60,$C68,2150,"L","")</f>
        <v>16.640055884226683</v>
      </c>
      <c r="G68" s="17" cm="1">
        <f t="array" ref="G68">STOWA2024_JAARROND_V(G$2*60,$C68,2150,"L","")</f>
        <v>20.037597861628214</v>
      </c>
      <c r="H68" s="17" cm="1">
        <f t="array" ref="H68">STOWA2024_JAARROND_V(H$2*60,$C68,2150,"L","")</f>
        <v>23.981047717707177</v>
      </c>
      <c r="I68" s="17" cm="1">
        <f t="array" ref="I68">STOWA2024_JAARROND_V(I$2*60,$C68,2150,"L","")</f>
        <v>28.445052058646052</v>
      </c>
      <c r="J68" s="17" cm="1">
        <f t="array" ref="J68">STOWA2024_JAARROND_V(J$2*60,$C68,2150,"L","")</f>
        <v>31.299611744240529</v>
      </c>
      <c r="K68" s="17" cm="1">
        <f t="array" ref="K68">STOWA2024_JAARROND_V(K$2*60,$C68,2150,"L","")</f>
        <v>37.722186507815913</v>
      </c>
      <c r="L68" s="17" cm="1">
        <f t="array" ref="L68">STOWA2024_JAARROND_V(L$2*60,$C68,2150,"L","")</f>
        <v>46.913914627002079</v>
      </c>
      <c r="M68" s="17" cm="1">
        <f t="array" ref="M68">STOWA2024_JAARROND_V(M$2*60,$C68,2150,"L","")</f>
        <v>54.019977534785006</v>
      </c>
      <c r="N68" s="17" cm="1">
        <f t="array" ref="N68">STOWA2024_JAARROND_V(N$2*60,$C68,2150,"L","")</f>
        <v>60.129732304251796</v>
      </c>
      <c r="O68" s="17" cm="1">
        <f t="array" ref="O68">STOWA2024_JAARROND_V(O$2*60,$C68,2150,"L","")</f>
        <v>80.373851616503401</v>
      </c>
      <c r="P68" s="17" cm="1">
        <f t="array" ref="P68">STOWA2024_JAARROND_V(P$2*60,$C68,2150,"L","")</f>
        <v>89.184420845605587</v>
      </c>
      <c r="R68" s="15" t="s">
        <v>63</v>
      </c>
      <c r="S68">
        <v>1</v>
      </c>
      <c r="T68" s="17" cm="1">
        <f t="array" ref="T68">STOWA2024_JAARROND_V(T$34*60,$C68,2150,"M","")</f>
        <v>11.303427096665216</v>
      </c>
      <c r="U68" s="17" cm="1">
        <f t="array" ref="U68">STOWA2024_JAARROND_V(U$34*60,$C68,2150,"M","")</f>
        <v>14.959434791880964</v>
      </c>
      <c r="V68" s="17" cm="1">
        <f t="array" ref="V68">STOWA2024_JAARROND_V(V$34*60,$C68,2150,"M","")</f>
        <v>18.010508829857439</v>
      </c>
      <c r="W68" s="17" cm="1">
        <f t="array" ref="W68">STOWA2024_JAARROND_V(W$34*60,$C68,2150,"M","")</f>
        <v>21.687867860953347</v>
      </c>
      <c r="X68" s="17" cm="1">
        <f t="array" ref="X68">STOWA2024_JAARROND_V(X$34*60,$C68,2150,"M","")</f>
        <v>25.956095019993978</v>
      </c>
      <c r="Y68" s="17" cm="1">
        <f t="array" ref="Y68">STOWA2024_JAARROND_V(Y$34*60,$C68,2150,"M","")</f>
        <v>30.78774884125384</v>
      </c>
      <c r="Z68" s="17" cm="1">
        <f t="array" ref="Z68">STOWA2024_JAARROND_V(Z$34*60,$C68,2150,"M","")</f>
        <v>33.877406278732074</v>
      </c>
      <c r="AA68" s="17" cm="1">
        <f t="array" ref="AA68">STOWA2024_JAARROND_V(AA$34*60,$C68,2150,"M","")</f>
        <v>40.828935786481068</v>
      </c>
      <c r="AB68" s="17" cm="1">
        <f t="array" ref="AB68">STOWA2024_JAARROND_V(AB$34*60,$C68,2150,"M","")</f>
        <v>49.809703731169506</v>
      </c>
      <c r="AC68" s="17" cm="1">
        <f t="array" ref="AC68">STOWA2024_JAARROND_V(AC$34*60,$C68,2150,"M","")</f>
        <v>56.771607981564188</v>
      </c>
      <c r="AD68" s="17" cm="1">
        <f t="array" ref="AD68">STOWA2024_JAARROND_V(AD$34*60,$C68,2150,"M","")</f>
        <v>62.768182622604861</v>
      </c>
      <c r="AE68" s="17" cm="1">
        <f t="array" ref="AE68">STOWA2024_JAARROND_V(AE$34*60,$C68,2150,"M","")</f>
        <v>83.499599441198356</v>
      </c>
      <c r="AF68" s="17" cm="1">
        <f t="array" ref="AF68">STOWA2024_JAARROND_V(AF$34*60,$C68,2150,"M","")</f>
        <v>92.652812665185749</v>
      </c>
      <c r="AH68" s="15" t="s">
        <v>63</v>
      </c>
      <c r="AI68">
        <v>1</v>
      </c>
      <c r="AJ68" s="17" cm="1">
        <f t="array" ref="AJ68">STOWA2024_JAARROND_V(AJ$34*60,$C68,2150,"H","")</f>
        <v>13.552915965069548</v>
      </c>
      <c r="AK68" s="17" cm="1">
        <f t="array" ref="AK68">STOWA2024_JAARROND_V(AK$34*60,$C68,2150,"H","")</f>
        <v>17.936503759918505</v>
      </c>
      <c r="AL68" s="17" cm="1">
        <f t="array" ref="AL68">STOWA2024_JAARROND_V(AL$34*60,$C68,2150,"H","")</f>
        <v>21.594770379968644</v>
      </c>
      <c r="AM68" s="17" cm="1">
        <f t="array" ref="AM68">STOWA2024_JAARROND_V(AM$34*60,$C68,2150,"H","")</f>
        <v>26.00395862841907</v>
      </c>
      <c r="AN68" s="17" cm="1">
        <f t="array" ref="AN68">STOWA2024_JAARROND_V(AN$34*60,$C68,2150,"H","")</f>
        <v>31.121603349051757</v>
      </c>
      <c r="AO68" s="17" cm="1">
        <f t="array" ref="AO68">STOWA2024_JAARROND_V(AO$34*60,$C68,2150,"H","")</f>
        <v>36.914801964997281</v>
      </c>
      <c r="AP68" s="17" cm="1">
        <f t="array" ref="AP68">STOWA2024_JAARROND_V(AP$34*60,$C68,2150,"H","")</f>
        <v>40.619330445863802</v>
      </c>
      <c r="AQ68" s="17" cm="1">
        <f t="array" ref="AQ68">STOWA2024_JAARROND_V(AQ$34*60,$C68,2150,"H","")</f>
        <v>48.954280053759149</v>
      </c>
      <c r="AR68" s="17" cm="1">
        <f t="array" ref="AR68">STOWA2024_JAARROND_V(AR$34*60,$C68,2150,"H","")</f>
        <v>57.383306003607395</v>
      </c>
      <c r="AS68" s="17" cm="1">
        <f t="array" ref="AS68">STOWA2024_JAARROND_V(AS$34*60,$C68,2150,"H","")</f>
        <v>63.968179919294329</v>
      </c>
      <c r="AT68" s="17" cm="1">
        <f t="array" ref="AT68">STOWA2024_JAARROND_V(AT$34*60,$C68,2150,"H","")</f>
        <v>69.668744993682111</v>
      </c>
      <c r="AU68" s="17" cm="1">
        <f t="array" ref="AU68">STOWA2024_JAARROND_V(AU$34*60,$C68,2150,"H","")</f>
        <v>91.674632213477466</v>
      </c>
      <c r="AV68" s="17" cm="1">
        <f t="array" ref="AV68">STOWA2024_JAARROND_V(AV$34*60,$C68,2150,"H","")</f>
        <v>101.72399127024158</v>
      </c>
    </row>
    <row r="69" spans="2:48" x14ac:dyDescent="0.3">
      <c r="B69" s="15" t="s">
        <v>64</v>
      </c>
      <c r="C69">
        <v>2</v>
      </c>
      <c r="D69" s="17" cm="1">
        <f t="array" ref="D69">STOWA2024_JAARROND_V(D$2*60,$C69,2150,"L","")</f>
        <v>12.530199640222532</v>
      </c>
      <c r="E69" s="17" cm="1">
        <f t="array" ref="E69">STOWA2024_JAARROND_V(E$2*60,$C69,2150,"L","")</f>
        <v>17.012952560614874</v>
      </c>
      <c r="F69" s="17" cm="1">
        <f t="array" ref="F69">STOWA2024_JAARROND_V(F$2*60,$C69,2150,"L","")</f>
        <v>20.54714275610084</v>
      </c>
      <c r="G69" s="17" cm="1">
        <f t="array" ref="G69">STOWA2024_JAARROND_V(G$2*60,$C69,2150,"L","")</f>
        <v>24.57765351661573</v>
      </c>
      <c r="H69" s="17" cm="1">
        <f t="array" ref="H69">STOWA2024_JAARROND_V(H$2*60,$C69,2150,"L","")</f>
        <v>29.129351958704497</v>
      </c>
      <c r="I69" s="17" cm="1">
        <f t="array" ref="I69">STOWA2024_JAARROND_V(I$2*60,$C69,2150,"L","")</f>
        <v>34.220731685796096</v>
      </c>
      <c r="J69" s="17" cm="1">
        <f t="array" ref="J69">STOWA2024_JAARROND_V(J$2*60,$C69,2150,"L","")</f>
        <v>37.445303293272005</v>
      </c>
      <c r="K69" s="17" cm="1">
        <f t="array" ref="K69">STOWA2024_JAARROND_V(K$2*60,$C69,2150,"L","")</f>
        <v>44.935089745243062</v>
      </c>
      <c r="L69" s="17" cm="1">
        <f t="array" ref="L69">STOWA2024_JAARROND_V(L$2*60,$C69,2150,"L","")</f>
        <v>55.079063888693263</v>
      </c>
      <c r="M69" s="17" cm="1">
        <f t="array" ref="M69">STOWA2024_JAARROND_V(M$2*60,$C69,2150,"L","")</f>
        <v>62.874681858458274</v>
      </c>
      <c r="N69" s="17" cm="1">
        <f t="array" ref="N69">STOWA2024_JAARROND_V(N$2*60,$C69,2150,"L","")</f>
        <v>69.552920776171717</v>
      </c>
      <c r="O69" s="17" cm="1">
        <f t="array" ref="O69">STOWA2024_JAARROND_V(O$2*60,$C69,2150,"L","")</f>
        <v>91.578226018284909</v>
      </c>
      <c r="P69" s="17" cm="1">
        <f t="array" ref="P69">STOWA2024_JAARROND_V(P$2*60,$C69,2150,"L","")</f>
        <v>101.12300190229757</v>
      </c>
      <c r="R69" s="15" t="s">
        <v>64</v>
      </c>
      <c r="S69">
        <v>2</v>
      </c>
      <c r="T69" s="17" cm="1">
        <f t="array" ref="T69">STOWA2024_JAARROND_V(T$34*60,$C69,2150,"M","")</f>
        <v>13.562170273359769</v>
      </c>
      <c r="U69" s="17" cm="1">
        <f t="array" ref="U69">STOWA2024_JAARROND_V(U$34*60,$C69,2150,"M","")</f>
        <v>18.414116782224969</v>
      </c>
      <c r="V69" s="17" cm="1">
        <f t="array" ref="V69">STOWA2024_JAARROND_V(V$34*60,$C69,2150,"M","")</f>
        <v>22.239378197514604</v>
      </c>
      <c r="W69" s="17" cm="1">
        <f t="array" ref="W69">STOWA2024_JAARROND_V(W$34*60,$C69,2150,"M","")</f>
        <v>26.601836481678138</v>
      </c>
      <c r="X69" s="17" cm="1">
        <f t="array" ref="X69">STOWA2024_JAARROND_V(X$34*60,$C69,2150,"M","")</f>
        <v>31.528406774016904</v>
      </c>
      <c r="Y69" s="17" cm="1">
        <f t="array" ref="Y69">STOWA2024_JAARROND_V(Y$34*60,$C69,2150,"M","")</f>
        <v>37.039105786624333</v>
      </c>
      <c r="Z69" s="17" cm="1">
        <f t="array" ref="Z69">STOWA2024_JAARROND_V(Z$34*60,$C69,2150,"M","")</f>
        <v>40.529248837406008</v>
      </c>
      <c r="AA69" s="17" cm="1">
        <f t="array" ref="AA69">STOWA2024_JAARROND_V(AA$34*60,$C69,2150,"M","")</f>
        <v>48.635884173579363</v>
      </c>
      <c r="AB69" s="17" cm="1">
        <f t="array" ref="AB69">STOWA2024_JAARROND_V(AB$34*60,$C69,2150,"M","")</f>
        <v>58.478851656240124</v>
      </c>
      <c r="AC69" s="17" cm="1">
        <f t="array" ref="AC69">STOWA2024_JAARROND_V(AC$34*60,$C69,2150,"M","")</f>
        <v>66.077346813694206</v>
      </c>
      <c r="AD69" s="17" cm="1">
        <f t="array" ref="AD69">STOWA2024_JAARROND_V(AD$34*60,$C69,2150,"M","")</f>
        <v>72.604853970148369</v>
      </c>
      <c r="AE69" s="17" cm="1">
        <f t="array" ref="AE69">STOWA2024_JAARROND_V(AE$34*60,$C69,2150,"M","")</f>
        <v>95.139713181198218</v>
      </c>
      <c r="AF69" s="17" cm="1">
        <f t="array" ref="AF69">STOWA2024_JAARROND_V(AF$34*60,$C69,2150,"M","")</f>
        <v>105.05568643670188</v>
      </c>
      <c r="AH69" s="15" t="s">
        <v>64</v>
      </c>
      <c r="AI69">
        <v>2</v>
      </c>
      <c r="AJ69" s="17" cm="1">
        <f t="array" ref="AJ69">STOWA2024_JAARROND_V(AJ$34*60,$C69,2150,"H","")</f>
        <v>16.261170390795616</v>
      </c>
      <c r="AK69" s="17" cm="1">
        <f t="array" ref="AK69">STOWA2024_JAARROND_V(AK$34*60,$C69,2150,"H","")</f>
        <v>22.078700131051367</v>
      </c>
      <c r="AL69" s="17" cm="1">
        <f t="array" ref="AL69">STOWA2024_JAARROND_V(AL$34*60,$C69,2150,"H","")</f>
        <v>26.665224736596752</v>
      </c>
      <c r="AM69" s="17" cm="1">
        <f t="array" ref="AM69">STOWA2024_JAARROND_V(AM$34*60,$C69,2150,"H","")</f>
        <v>31.895853467225969</v>
      </c>
      <c r="AN69" s="17" cm="1">
        <f t="array" ref="AN69">STOWA2024_JAARROND_V(AN$34*60,$C69,2150,"H","")</f>
        <v>37.802857829449351</v>
      </c>
      <c r="AO69" s="17" cm="1">
        <f t="array" ref="AO69">STOWA2024_JAARROND_V(AO$34*60,$C69,2150,"H","")</f>
        <v>44.410238050328942</v>
      </c>
      <c r="AP69" s="17" cm="1">
        <f t="array" ref="AP69">STOWA2024_JAARROND_V(AP$34*60,$C69,2150,"H","")</f>
        <v>48.594952568218005</v>
      </c>
      <c r="AQ69" s="17" cm="1">
        <f t="array" ref="AQ69">STOWA2024_JAARROND_V(AQ$34*60,$C69,2150,"H","")</f>
        <v>58.314884986151206</v>
      </c>
      <c r="AR69" s="17" cm="1">
        <f t="array" ref="AR69">STOWA2024_JAARROND_V(AR$34*60,$C69,2150,"H","")</f>
        <v>67.370604279055001</v>
      </c>
      <c r="AS69" s="17" cm="1">
        <f t="array" ref="AS69">STOWA2024_JAARROND_V(AS$34*60,$C69,2150,"H","")</f>
        <v>74.453547465849695</v>
      </c>
      <c r="AT69" s="17" cm="1">
        <f t="array" ref="AT69">STOWA2024_JAARROND_V(AT$34*60,$C69,2150,"H","")</f>
        <v>80.586833092856523</v>
      </c>
      <c r="AU69" s="17" cm="1">
        <f t="array" ref="AU69">STOWA2024_JAARROND_V(AU$34*60,$C69,2150,"H","")</f>
        <v>104.45437191497152</v>
      </c>
      <c r="AV69" s="17" cm="1">
        <f t="array" ref="AV69">STOWA2024_JAARROND_V(AV$34*60,$C69,2150,"H","")</f>
        <v>115.34116906514393</v>
      </c>
    </row>
    <row r="70" spans="2:48" x14ac:dyDescent="0.3">
      <c r="B70" s="15" t="s">
        <v>65</v>
      </c>
      <c r="C70">
        <v>5</v>
      </c>
      <c r="D70" s="17" cm="1">
        <f t="array" ref="D70">STOWA2024_JAARROND_V(D$2*60,$C70,2150,"L","")</f>
        <v>15.458685707129524</v>
      </c>
      <c r="E70" s="17" cm="1">
        <f t="array" ref="E70">STOWA2024_JAARROND_V(E$2*60,$C70,2150,"L","")</f>
        <v>21.73231096385063</v>
      </c>
      <c r="F70" s="17" cm="1">
        <f t="array" ref="F70">STOWA2024_JAARROND_V(F$2*60,$C70,2150,"L","")</f>
        <v>26.427000681724937</v>
      </c>
      <c r="G70" s="17" cm="1">
        <f t="array" ref="G70">STOWA2024_JAARROND_V(G$2*60,$C70,2150,"L","")</f>
        <v>31.449745541475956</v>
      </c>
      <c r="H70" s="17" cm="1">
        <f t="array" ref="H70">STOWA2024_JAARROND_V(H$2*60,$C70,2150,"L","")</f>
        <v>36.874878093765815</v>
      </c>
      <c r="I70" s="17" cm="1">
        <f t="array" ref="I70">STOWA2024_JAARROND_V(I$2*60,$C70,2150,"L","")</f>
        <v>42.75556737935996</v>
      </c>
      <c r="J70" s="17" cm="1">
        <f t="array" ref="J70">STOWA2024_JAARROND_V(J$2*60,$C70,2150,"L","")</f>
        <v>46.382799302260892</v>
      </c>
      <c r="K70" s="17" cm="1">
        <f t="array" ref="K70">STOWA2024_JAARROND_V(K$2*60,$C70,2150,"L","")</f>
        <v>55.589297457027726</v>
      </c>
      <c r="L70" s="17" cm="1">
        <f t="array" ref="L70">STOWA2024_JAARROND_V(L$2*60,$C70,2150,"L","")</f>
        <v>66.787645865195913</v>
      </c>
      <c r="M70" s="17" cm="1">
        <f t="array" ref="M70">STOWA2024_JAARROND_V(M$2*60,$C70,2150,"L","")</f>
        <v>75.304585752969103</v>
      </c>
      <c r="N70" s="17" cm="1">
        <f t="array" ref="N70">STOWA2024_JAARROND_V(N$2*60,$C70,2150,"L","")</f>
        <v>82.559550365845794</v>
      </c>
      <c r="O70" s="17" cm="1">
        <f t="array" ref="O70">STOWA2024_JAARROND_V(O$2*60,$C70,2150,"L","")</f>
        <v>106.3386359732383</v>
      </c>
      <c r="P70" s="17" cm="1">
        <f t="array" ref="P70">STOWA2024_JAARROND_V(P$2*60,$C70,2150,"L","")</f>
        <v>116.58845700162486</v>
      </c>
      <c r="R70" s="15" t="s">
        <v>65</v>
      </c>
      <c r="S70">
        <v>5</v>
      </c>
      <c r="T70" s="17" cm="1">
        <f t="array" ref="T70">STOWA2024_JAARROND_V(T$34*60,$C70,2150,"M","")</f>
        <v>16.73184257092333</v>
      </c>
      <c r="U70" s="17" cm="1">
        <f t="array" ref="U70">STOWA2024_JAARROND_V(U$34*60,$C70,2150,"M","")</f>
        <v>23.522155287871467</v>
      </c>
      <c r="V70" s="17" cm="1">
        <f t="array" ref="V70">STOWA2024_JAARROND_V(V$34*60,$C70,2150,"M","")</f>
        <v>28.603493427929379</v>
      </c>
      <c r="W70" s="17" cm="1">
        <f t="array" ref="W70">STOWA2024_JAARROND_V(W$34*60,$C70,2150,"M","")</f>
        <v>34.039904896500047</v>
      </c>
      <c r="X70" s="17" cm="1">
        <f t="array" ref="X70">STOWA2024_JAARROND_V(X$34*60,$C70,2150,"M","")</f>
        <v>39.911844174587657</v>
      </c>
      <c r="Y70" s="17" cm="1">
        <f t="array" ref="Y70">STOWA2024_JAARROND_V(Y$34*60,$C70,2150,"M","")</f>
        <v>46.276859234677623</v>
      </c>
      <c r="Z70" s="17" cm="1">
        <f t="array" ref="Z70">STOWA2024_JAARROND_V(Z$34*60,$C70,2150,"M","")</f>
        <v>50.202825170721951</v>
      </c>
      <c r="AA70" s="17" cm="1">
        <f t="array" ref="AA70">STOWA2024_JAARROND_V(AA$34*60,$C70,2150,"M","")</f>
        <v>60.167558309970069</v>
      </c>
      <c r="AB70" s="17" cm="1">
        <f t="array" ref="AB70">STOWA2024_JAARROND_V(AB$34*60,$C70,2150,"M","")</f>
        <v>70.910152774438373</v>
      </c>
      <c r="AC70" s="17" cm="1">
        <f t="array" ref="AC70">STOWA2024_JAARROND_V(AC$34*60,$C70,2150,"M","")</f>
        <v>79.140396140089948</v>
      </c>
      <c r="AD70" s="17" cm="1">
        <f t="array" ref="AD70">STOWA2024_JAARROND_V(AD$34*60,$C70,2150,"M","")</f>
        <v>86.18220530872253</v>
      </c>
      <c r="AE70" s="17" cm="1">
        <f t="array" ref="AE70">STOWA2024_JAARROND_V(AE$34*60,$C70,2150,"M","")</f>
        <v>110.47415708351599</v>
      </c>
      <c r="AF70" s="17" cm="1">
        <f t="array" ref="AF70">STOWA2024_JAARROND_V(AF$34*60,$C70,2150,"M","")</f>
        <v>121.12259476568518</v>
      </c>
      <c r="AH70" s="15" t="s">
        <v>65</v>
      </c>
      <c r="AI70">
        <v>5</v>
      </c>
      <c r="AJ70" s="17" cm="1">
        <f t="array" ref="AJ70">STOWA2024_JAARROND_V(AJ$34*60,$C70,2150,"H","")</f>
        <v>20.061637445460974</v>
      </c>
      <c r="AK70" s="17" cm="1">
        <f t="array" ref="AK70">STOWA2024_JAARROND_V(AK$34*60,$C70,2150,"H","")</f>
        <v>28.203286596849033</v>
      </c>
      <c r="AL70" s="17" cm="1">
        <f t="array" ref="AL70">STOWA2024_JAARROND_V(AL$34*60,$C70,2150,"H","")</f>
        <v>34.295859071848689</v>
      </c>
      <c r="AM70" s="17" cm="1">
        <f t="array" ref="AM70">STOWA2024_JAARROND_V(AM$34*60,$C70,2150,"H","")</f>
        <v>40.81416782502459</v>
      </c>
      <c r="AN70" s="17" cm="1">
        <f t="array" ref="AN70">STOWA2024_JAARROND_V(AN$34*60,$C70,2150,"H","")</f>
        <v>47.85467853981401</v>
      </c>
      <c r="AO70" s="17" cm="1">
        <f t="array" ref="AO70">STOWA2024_JAARROND_V(AO$34*60,$C70,2150,"H","")</f>
        <v>55.486391779354562</v>
      </c>
      <c r="AP70" s="17" cm="1">
        <f t="array" ref="AP70">STOWA2024_JAARROND_V(AP$34*60,$C70,2150,"H","")</f>
        <v>60.193662057466256</v>
      </c>
      <c r="AQ70" s="17" cm="1">
        <f t="array" ref="AQ70">STOWA2024_JAARROND_V(AQ$34*60,$C70,2150,"H","")</f>
        <v>72.141471309973113</v>
      </c>
      <c r="AR70" s="17" cm="1">
        <f t="array" ref="AR70">STOWA2024_JAARROND_V(AR$34*60,$C70,2150,"H","")</f>
        <v>81.692093921687899</v>
      </c>
      <c r="AS70" s="17" cm="1">
        <f t="array" ref="AS70">STOWA2024_JAARROND_V(AS$34*60,$C70,2150,"H","")</f>
        <v>89.172515614098302</v>
      </c>
      <c r="AT70" s="17" cm="1">
        <f t="array" ref="AT70">STOWA2024_JAARROND_V(AT$34*60,$C70,2150,"H","")</f>
        <v>95.656841313169338</v>
      </c>
      <c r="AU70" s="17" cm="1">
        <f t="array" ref="AU70">STOWA2024_JAARROND_V(AU$34*60,$C70,2150,"H","")</f>
        <v>121.29013537193462</v>
      </c>
      <c r="AV70" s="17" cm="1">
        <f t="array" ref="AV70">STOWA2024_JAARROND_V(AV$34*60,$C70,2150,"H","")</f>
        <v>132.98110891784299</v>
      </c>
    </row>
    <row r="71" spans="2:48" x14ac:dyDescent="0.3">
      <c r="B71" s="15" t="s">
        <v>66</v>
      </c>
      <c r="C71">
        <v>10</v>
      </c>
      <c r="D71" s="17" cm="1">
        <f t="array" ref="D71">STOWA2024_JAARROND_V(D$2*60,$C71,2150,"L","")</f>
        <v>17.964129175424915</v>
      </c>
      <c r="E71" s="17" cm="1">
        <f t="array" ref="E71">STOWA2024_JAARROND_V(E$2*60,$C71,2150,"L","")</f>
        <v>25.958073506334465</v>
      </c>
      <c r="F71" s="17" cm="1">
        <f t="array" ref="F71">STOWA2024_JAARROND_V(F$2*60,$C71,2150,"L","")</f>
        <v>31.773316275216196</v>
      </c>
      <c r="G71" s="17" cm="1">
        <f t="array" ref="G71">STOWA2024_JAARROND_V(G$2*60,$C71,2150,"L","")</f>
        <v>37.729756635957905</v>
      </c>
      <c r="H71" s="17" cm="1">
        <f t="array" ref="H71">STOWA2024_JAARROND_V(H$2*60,$C71,2150,"L","")</f>
        <v>43.915780231574168</v>
      </c>
      <c r="I71" s="17" cm="1">
        <f t="array" ref="I71">STOWA2024_JAARROND_V(I$2*60,$C71,2150,"L","")</f>
        <v>50.393860696783541</v>
      </c>
      <c r="J71" s="17" cm="1">
        <f t="array" ref="J71">STOWA2024_JAARROND_V(J$2*60,$C71,2150,"L","")</f>
        <v>54.27086544637563</v>
      </c>
      <c r="K71" s="17" cm="1">
        <f t="array" ref="K71">STOWA2024_JAARROND_V(K$2*60,$C71,2150,"L","")</f>
        <v>64.589879540686795</v>
      </c>
      <c r="L71" s="17" cm="1">
        <f t="array" ref="L71">STOWA2024_JAARROND_V(L$2*60,$C71,2150,"L","")</f>
        <v>76.392626065051104</v>
      </c>
      <c r="M71" s="17" cm="1">
        <f t="array" ref="M71">STOWA2024_JAARROND_V(M$2*60,$C71,2150,"L","")</f>
        <v>85.287873851915819</v>
      </c>
      <c r="N71" s="17" cm="1">
        <f t="array" ref="N71">STOWA2024_JAARROND_V(N$2*60,$C71,2150,"L","")</f>
        <v>92.832109019386323</v>
      </c>
      <c r="O71" s="17" cm="1">
        <f t="array" ref="O71">STOWA2024_JAARROND_V(O$2*60,$C71,2150,"L","")</f>
        <v>117.466026308683</v>
      </c>
      <c r="P71" s="17" cm="1">
        <f t="array" ref="P71">STOWA2024_JAARROND_V(P$2*60,$C71,2150,"L","")</f>
        <v>128.05278984953489</v>
      </c>
      <c r="R71" s="15" t="s">
        <v>66</v>
      </c>
      <c r="S71">
        <v>10</v>
      </c>
      <c r="T71" s="17" cm="1">
        <f t="array" ref="T71">STOWA2024_JAARROND_V(T$34*60,$C71,2150,"M","")</f>
        <v>19.443631042211859</v>
      </c>
      <c r="U71" s="17" cm="1">
        <f t="array" ref="U71">STOWA2024_JAARROND_V(U$34*60,$C71,2150,"M","")</f>
        <v>28.095946031953627</v>
      </c>
      <c r="V71" s="17" cm="1">
        <f t="array" ref="V71">STOWA2024_JAARROND_V(V$34*60,$C71,2150,"M","")</f>
        <v>34.390124486966457</v>
      </c>
      <c r="W71" s="17" cm="1">
        <f t="array" ref="W71">STOWA2024_JAARROND_V(W$34*60,$C71,2150,"M","")</f>
        <v>40.837129380342354</v>
      </c>
      <c r="X71" s="17" cm="1">
        <f t="array" ref="X71">STOWA2024_JAARROND_V(X$34*60,$C71,2150,"M","")</f>
        <v>47.532625679496213</v>
      </c>
      <c r="Y71" s="17" cm="1">
        <f t="array" ref="Y71">STOWA2024_JAARROND_V(Y$34*60,$C71,2150,"M","")</f>
        <v>54.544232264890958</v>
      </c>
      <c r="Z71" s="17" cm="1">
        <f t="array" ref="Z71">STOWA2024_JAARROND_V(Z$34*60,$C71,2150,"M","")</f>
        <v>58.740541986549843</v>
      </c>
      <c r="AA71" s="17" cm="1">
        <f t="array" ref="AA71">STOWA2024_JAARROND_V(AA$34*60,$C71,2150,"M","")</f>
        <v>69.90941640344316</v>
      </c>
      <c r="AB71" s="17" cm="1">
        <f t="array" ref="AB71">STOWA2024_JAARROND_V(AB$34*60,$C71,2150,"M","")</f>
        <v>81.108006053200413</v>
      </c>
      <c r="AC71" s="17" cm="1">
        <f t="array" ref="AC71">STOWA2024_JAARROND_V(AC$34*60,$C71,2150,"M","")</f>
        <v>89.632205729523051</v>
      </c>
      <c r="AD71" s="17" cm="1">
        <f t="array" ref="AD71">STOWA2024_JAARROND_V(AD$34*60,$C71,2150,"M","")</f>
        <v>96.905516603445491</v>
      </c>
      <c r="AE71" s="17" cm="1">
        <f t="array" ref="AE71">STOWA2024_JAARROND_V(AE$34*60,$C71,2150,"M","")</f>
        <v>122.0342928384723</v>
      </c>
      <c r="AF71" s="17" cm="1">
        <f t="array" ref="AF71">STOWA2024_JAARROND_V(AF$34*60,$C71,2150,"M","")</f>
        <v>133.03277676403675</v>
      </c>
      <c r="AH71" s="15" t="s">
        <v>66</v>
      </c>
      <c r="AI71">
        <v>10</v>
      </c>
      <c r="AJ71" s="17" cm="1">
        <f t="array" ref="AJ71">STOWA2024_JAARROND_V(AJ$34*60,$C71,2150,"H","")</f>
        <v>23.313097463039252</v>
      </c>
      <c r="AK71" s="17" cm="1">
        <f t="array" ref="AK71">STOWA2024_JAARROND_V(AK$34*60,$C71,2150,"H","")</f>
        <v>33.687304945111435</v>
      </c>
      <c r="AL71" s="17" cm="1">
        <f t="array" ref="AL71">STOWA2024_JAARROND_V(AL$34*60,$C71,2150,"H","")</f>
        <v>41.234084425390215</v>
      </c>
      <c r="AM71" s="17" cm="1">
        <f t="array" ref="AM71">STOWA2024_JAARROND_V(AM$34*60,$C71,2150,"H","")</f>
        <v>48.9641042502709</v>
      </c>
      <c r="AN71" s="17" cm="1">
        <f t="array" ref="AN71">STOWA2024_JAARROND_V(AN$34*60,$C71,2150,"H","")</f>
        <v>56.992067620215394</v>
      </c>
      <c r="AO71" s="17" cm="1">
        <f t="array" ref="AO71">STOWA2024_JAARROND_V(AO$34*60,$C71,2150,"H","")</f>
        <v>65.39905021224881</v>
      </c>
      <c r="AP71" s="17" cm="1">
        <f t="array" ref="AP71">STOWA2024_JAARROND_V(AP$34*60,$C71,2150,"H","")</f>
        <v>70.430465245467005</v>
      </c>
      <c r="AQ71" s="17" cm="1">
        <f t="array" ref="AQ71">STOWA2024_JAARROND_V(AQ$34*60,$C71,2150,"H","")</f>
        <v>83.822051275267498</v>
      </c>
      <c r="AR71" s="17" cm="1">
        <f t="array" ref="AR71">STOWA2024_JAARROND_V(AR$34*60,$C71,2150,"H","")</f>
        <v>93.440538329898658</v>
      </c>
      <c r="AS71" s="17" cm="1">
        <f t="array" ref="AS71">STOWA2024_JAARROND_V(AS$34*60,$C71,2150,"H","")</f>
        <v>100.99430448634196</v>
      </c>
      <c r="AT71" s="17" cm="1">
        <f t="array" ref="AT71">STOWA2024_JAARROND_V(AT$34*60,$C71,2150,"H","")</f>
        <v>107.55904413098483</v>
      </c>
      <c r="AU71" s="17" cm="1">
        <f t="array" ref="AU71">STOWA2024_JAARROND_V(AU$34*60,$C71,2150,"H","")</f>
        <v>133.98206683945978</v>
      </c>
      <c r="AV71" s="17" cm="1">
        <f t="array" ref="AV71">STOWA2024_JAARROND_V(AV$34*60,$C71,2150,"H","")</f>
        <v>146.05735792504171</v>
      </c>
    </row>
    <row r="72" spans="2:48" x14ac:dyDescent="0.3">
      <c r="B72" s="15" t="s">
        <v>67</v>
      </c>
      <c r="C72">
        <v>20</v>
      </c>
      <c r="D72" s="17" cm="1">
        <f t="array" ref="D72">STOWA2024_JAARROND_V(D$2*60,$C72,2150,"L","")</f>
        <v>20.83343154079212</v>
      </c>
      <c r="E72" s="17" cm="1">
        <f t="array" ref="E72">STOWA2024_JAARROND_V(E$2*60,$C72,2150,"L","")</f>
        <v>30.980493952920817</v>
      </c>
      <c r="F72" s="17" cm="1">
        <f t="array" ref="F72">STOWA2024_JAARROND_V(F$2*60,$C72,2150,"L","")</f>
        <v>38.207639098168777</v>
      </c>
      <c r="G72" s="17" cm="1">
        <f t="array" ref="G72">STOWA2024_JAARROND_V(G$2*60,$C72,2150,"L","")</f>
        <v>45.31888610897105</v>
      </c>
      <c r="H72" s="17" cm="1">
        <f t="array" ref="H72">STOWA2024_JAARROND_V(H$2*60,$C72,2150,"L","")</f>
        <v>52.387789837688906</v>
      </c>
      <c r="I72" s="17" cm="1">
        <f t="array" ref="I72">STOWA2024_JAARROND_V(I$2*60,$C72,2150,"L","")</f>
        <v>59.468388770751844</v>
      </c>
      <c r="J72" s="17" cm="1">
        <f t="array" ref="J72">STOWA2024_JAARROND_V(J$2*60,$C72,2150,"L","")</f>
        <v>63.536338321933137</v>
      </c>
      <c r="K72" s="17" cm="1">
        <f t="array" ref="K72">STOWA2024_JAARROND_V(K$2*60,$C72,2150,"L","")</f>
        <v>74.491007338785593</v>
      </c>
      <c r="L72" s="17" cm="1">
        <f t="array" ref="L72">STOWA2024_JAARROND_V(L$2*60,$C72,2150,"L","")</f>
        <v>86.693476984221704</v>
      </c>
      <c r="M72" s="17" cm="1">
        <f t="array" ref="M72">STOWA2024_JAARROND_V(M$2*60,$C72,2150,"L","")</f>
        <v>95.800510523166807</v>
      </c>
      <c r="N72" s="17" cm="1">
        <f t="array" ref="N72">STOWA2024_JAARROND_V(N$2*60,$C72,2150,"L","")</f>
        <v>103.49366793076696</v>
      </c>
      <c r="O72" s="17" cm="1">
        <f t="array" ref="O72">STOWA2024_JAARROND_V(O$2*60,$C72,2150,"L","")</f>
        <v>128.56042458288115</v>
      </c>
      <c r="P72" s="17" cm="1">
        <f t="array" ref="P72">STOWA2024_JAARROND_V(P$2*60,$C72,2150,"L","")</f>
        <v>139.31872348037169</v>
      </c>
      <c r="R72" s="15" t="s">
        <v>67</v>
      </c>
      <c r="S72">
        <v>20</v>
      </c>
      <c r="T72" s="17" cm="1">
        <f t="array" ref="T72">STOWA2024_JAARROND_V(T$34*60,$C72,2150,"M","")</f>
        <v>22.54924534702695</v>
      </c>
      <c r="U72" s="17" cm="1">
        <f t="array" ref="U72">STOWA2024_JAARROND_V(U$34*60,$C72,2150,"M","")</f>
        <v>33.532006369121412</v>
      </c>
      <c r="V72" s="17" cm="1">
        <f t="array" ref="V72">STOWA2024_JAARROND_V(V$34*60,$C72,2150,"M","")</f>
        <v>41.354369608690469</v>
      </c>
      <c r="W72" s="17" cm="1">
        <f t="array" ref="W72">STOWA2024_JAARROND_V(W$34*60,$C72,2150,"M","")</f>
        <v>49.051289497088057</v>
      </c>
      <c r="X72" s="17" cm="1">
        <f t="array" ref="X72">STOWA2024_JAARROND_V(X$34*60,$C72,2150,"M","")</f>
        <v>56.70237876681631</v>
      </c>
      <c r="Y72" s="17" cm="1">
        <f t="array" ref="Y72">STOWA2024_JAARROND_V(Y$34*60,$C72,2150,"M","")</f>
        <v>64.36612644241707</v>
      </c>
      <c r="Z72" s="17" cm="1">
        <f t="array" ref="Z72">STOWA2024_JAARROND_V(Z$34*60,$C72,2150,"M","")</f>
        <v>68.769106926419838</v>
      </c>
      <c r="AA72" s="17" cm="1">
        <f t="array" ref="AA72">STOWA2024_JAARROND_V(AA$34*60,$C72,2150,"M","")</f>
        <v>80.625987962691411</v>
      </c>
      <c r="AB72" s="17" cm="1">
        <f t="array" ref="AB72">STOWA2024_JAARROND_V(AB$34*60,$C72,2150,"M","")</f>
        <v>92.044683082652995</v>
      </c>
      <c r="AC72" s="17" cm="1">
        <f t="array" ref="AC72">STOWA2024_JAARROND_V(AC$34*60,$C72,2150,"M","")</f>
        <v>100.68032746501559</v>
      </c>
      <c r="AD72" s="17" cm="1">
        <f t="array" ref="AD72">STOWA2024_JAARROND_V(AD$34*60,$C72,2150,"M","")</f>
        <v>108.03489721344167</v>
      </c>
      <c r="AE72" s="17" cm="1">
        <f t="array" ref="AE72">STOWA2024_JAARROND_V(AE$34*60,$C72,2150,"M","")</f>
        <v>133.56015346733452</v>
      </c>
      <c r="AF72" s="17" cm="1">
        <f t="array" ref="AF72">STOWA2024_JAARROND_V(AF$34*60,$C72,2150,"M","")</f>
        <v>144.73684377820038</v>
      </c>
      <c r="AH72" s="15" t="s">
        <v>67</v>
      </c>
      <c r="AI72">
        <v>20</v>
      </c>
      <c r="AJ72" s="17" cm="1">
        <f t="array" ref="AJ72">STOWA2024_JAARROND_V(AJ$34*60,$C72,2150,"H","")</f>
        <v>27.036758378718037</v>
      </c>
      <c r="AK72" s="17" cm="1">
        <f t="array" ref="AK72">STOWA2024_JAARROND_V(AK$34*60,$C72,2150,"H","")</f>
        <v>40.205192688415266</v>
      </c>
      <c r="AL72" s="17" cm="1">
        <f t="array" ref="AL72">STOWA2024_JAARROND_V(AL$34*60,$C72,2150,"H","")</f>
        <v>49.58428017467029</v>
      </c>
      <c r="AM72" s="17" cm="1">
        <f t="array" ref="AM72">STOWA2024_JAARROND_V(AM$34*60,$C72,2150,"H","")</f>
        <v>58.8129598967787</v>
      </c>
      <c r="AN72" s="17" cm="1">
        <f t="array" ref="AN72">STOWA2024_JAARROND_V(AN$34*60,$C72,2150,"H","")</f>
        <v>67.986688273764884</v>
      </c>
      <c r="AO72" s="17" cm="1">
        <f t="array" ref="AO72">STOWA2024_JAARROND_V(AO$34*60,$C72,2150,"H","")</f>
        <v>77.175594199079995</v>
      </c>
      <c r="AP72" s="17" cm="1">
        <f t="array" ref="AP72">STOWA2024_JAARROND_V(AP$34*60,$C72,2150,"H","")</f>
        <v>82.45480943046195</v>
      </c>
      <c r="AQ72" s="17" cm="1">
        <f t="array" ref="AQ72">STOWA2024_JAARROND_V(AQ$34*60,$C72,2150,"H","")</f>
        <v>96.671321902137421</v>
      </c>
      <c r="AR72" s="17" cm="1">
        <f t="array" ref="AR72">STOWA2024_JAARROND_V(AR$34*60,$C72,2150,"H","")</f>
        <v>106.04014518624255</v>
      </c>
      <c r="AS72" s="17" cm="1">
        <f t="array" ref="AS72">STOWA2024_JAARROND_V(AS$34*60,$C72,2150,"H","")</f>
        <v>113.44292562062009</v>
      </c>
      <c r="AT72" s="17" cm="1">
        <f t="array" ref="AT72">STOWA2024_JAARROND_V(AT$34*60,$C72,2150,"H","")</f>
        <v>119.91195841428316</v>
      </c>
      <c r="AU72" s="17" cm="1">
        <f t="array" ref="AU72">STOWA2024_JAARROND_V(AU$34*60,$C72,2150,"H","")</f>
        <v>146.63636747282791</v>
      </c>
      <c r="AV72" s="17" cm="1">
        <f t="array" ref="AV72">STOWA2024_JAARROND_V(AV$34*60,$C72,2150,"H","")</f>
        <v>158.90731224944469</v>
      </c>
    </row>
    <row r="73" spans="2:48" x14ac:dyDescent="0.3">
      <c r="B73" s="15" t="s">
        <v>68</v>
      </c>
      <c r="C73">
        <v>25</v>
      </c>
      <c r="D73" s="17" cm="1">
        <f t="array" ref="D73">STOWA2024_JAARROND_V(D$2*60,$C73,2150,"L","")</f>
        <v>21.850370529682049</v>
      </c>
      <c r="E73" s="17" cm="1">
        <f t="array" ref="E73">STOWA2024_JAARROND_V(E$2*60,$C73,2150,"L","")</f>
        <v>32.802925849858362</v>
      </c>
      <c r="F73" s="17" cm="1">
        <f t="array" ref="F73">STOWA2024_JAARROND_V(F$2*60,$C73,2150,"L","")</f>
        <v>40.560962547489225</v>
      </c>
      <c r="G73" s="17" cm="1">
        <f t="array" ref="G73">STOWA2024_JAARROND_V(G$2*60,$C73,2150,"L","")</f>
        <v>48.101785533786376</v>
      </c>
      <c r="H73" s="17" cm="1">
        <f t="array" ref="H73">STOWA2024_JAARROND_V(H$2*60,$C73,2150,"L","")</f>
        <v>55.485981333902373</v>
      </c>
      <c r="I73" s="17" cm="1">
        <f t="array" ref="I73">STOWA2024_JAARROND_V(I$2*60,$C73,2150,"L","")</f>
        <v>62.760300718392209</v>
      </c>
      <c r="J73" s="17" cm="1">
        <f t="array" ref="J73">STOWA2024_JAARROND_V(J$2*60,$C73,2150,"L","")</f>
        <v>66.873439110811844</v>
      </c>
      <c r="K73" s="17" cm="1">
        <f t="array" ref="K73">STOWA2024_JAARROND_V(K$2*60,$C73,2150,"L","")</f>
        <v>77.884674700101243</v>
      </c>
      <c r="L73" s="17" cm="1">
        <f t="array" ref="L73">STOWA2024_JAARROND_V(L$2*60,$C73,2150,"L","")</f>
        <v>90.165882921521032</v>
      </c>
      <c r="M73" s="17" cm="1">
        <f t="array" ref="M73">STOWA2024_JAARROND_V(M$2*60,$C73,2150,"L","")</f>
        <v>99.302041585259587</v>
      </c>
      <c r="N73" s="17" cm="1">
        <f t="array" ref="N73">STOWA2024_JAARROND_V(N$2*60,$C73,2150,"L","")</f>
        <v>107.01110647263157</v>
      </c>
      <c r="O73" s="17" cm="1">
        <f t="array" ref="O73">STOWA2024_JAARROND_V(O$2*60,$C73,2150,"L","")</f>
        <v>132.1250190547515</v>
      </c>
      <c r="P73" s="17" cm="1">
        <f t="array" ref="P73">STOWA2024_JAARROND_V(P$2*60,$C73,2150,"L","")</f>
        <v>142.90389519121305</v>
      </c>
      <c r="R73" s="15" t="s">
        <v>68</v>
      </c>
      <c r="S73">
        <v>25</v>
      </c>
      <c r="T73" s="17" cm="1">
        <f t="array" ref="T73">STOWA2024_JAARROND_V(T$34*60,$C73,2150,"M","")</f>
        <v>23.64993808305255</v>
      </c>
      <c r="U73" s="17" cm="1">
        <f t="array" ref="U73">STOWA2024_JAARROND_V(U$34*60,$C73,2150,"M","")</f>
        <v>35.504531341391527</v>
      </c>
      <c r="V73" s="17" cm="1">
        <f t="array" ref="V73">STOWA2024_JAARROND_V(V$34*60,$C73,2150,"M","")</f>
        <v>43.901509657881853</v>
      </c>
      <c r="W73" s="17" cm="1">
        <f t="array" ref="W73">STOWA2024_JAARROND_V(W$34*60,$C73,2150,"M","")</f>
        <v>52.063384829697632</v>
      </c>
      <c r="X73" s="17" cm="1">
        <f t="array" ref="X73">STOWA2024_JAARROND_V(X$34*60,$C73,2150,"M","")</f>
        <v>60.055733207893354</v>
      </c>
      <c r="Y73" s="17" cm="1">
        <f t="array" ref="Y73">STOWA2024_JAARROND_V(Y$34*60,$C73,2150,"M","")</f>
        <v>67.929155894517109</v>
      </c>
      <c r="Z73" s="17" cm="1">
        <f t="array" ref="Z73">STOWA2024_JAARROND_V(Z$34*60,$C73,2150,"M","")</f>
        <v>72.381046912823152</v>
      </c>
      <c r="AA73" s="17" cm="1">
        <f t="array" ref="AA73">STOWA2024_JAARROND_V(AA$34*60,$C73,2150,"M","")</f>
        <v>84.299153269456554</v>
      </c>
      <c r="AB73" s="17" cm="1">
        <f t="array" ref="AB73">STOWA2024_JAARROND_V(AB$34*60,$C73,2150,"M","")</f>
        <v>95.731425328453227</v>
      </c>
      <c r="AC73" s="17" cm="1">
        <f t="array" ref="AC73">STOWA2024_JAARROND_V(AC$34*60,$C73,2150,"M","")</f>
        <v>104.36021697745377</v>
      </c>
      <c r="AD73" s="17" cm="1">
        <f t="array" ref="AD73">STOWA2024_JAARROND_V(AD$34*60,$C73,2150,"M","")</f>
        <v>111.70667848202274</v>
      </c>
      <c r="AE73" s="17" cm="1">
        <f t="array" ref="AE73">STOWA2024_JAARROND_V(AE$34*60,$C73,2150,"M","")</f>
        <v>137.26337540562926</v>
      </c>
      <c r="AF73" s="17" cm="1">
        <f t="array" ref="AF73">STOWA2024_JAARROND_V(AF$34*60,$C73,2150,"M","")</f>
        <v>148.46144320652616</v>
      </c>
      <c r="AH73" s="15" t="s">
        <v>68</v>
      </c>
      <c r="AI73">
        <v>25</v>
      </c>
      <c r="AJ73" s="17" cm="1">
        <f t="array" ref="AJ73">STOWA2024_JAARROND_V(AJ$34*60,$C73,2150,"H","")</f>
        <v>28.356499376483086</v>
      </c>
      <c r="AK73" s="17" cm="1">
        <f t="array" ref="AK73">STOWA2024_JAARROND_V(AK$34*60,$C73,2150,"H","")</f>
        <v>42.570268780785966</v>
      </c>
      <c r="AL73" s="17" cm="1">
        <f t="array" ref="AL73">STOWA2024_JAARROND_V(AL$34*60,$C73,2150,"H","")</f>
        <v>52.63832517737027</v>
      </c>
      <c r="AM73" s="17" cm="1">
        <f t="array" ref="AM73">STOWA2024_JAARROND_V(AM$34*60,$C73,2150,"H","")</f>
        <v>62.424490680542455</v>
      </c>
      <c r="AN73" s="17" cm="1">
        <f t="array" ref="AN73">STOWA2024_JAARROND_V(AN$34*60,$C73,2150,"H","")</f>
        <v>72.007391955254391</v>
      </c>
      <c r="AO73" s="17" cm="1">
        <f t="array" ref="AO73">STOWA2024_JAARROND_V(AO$34*60,$C73,2150,"H","")</f>
        <v>81.447700201305281</v>
      </c>
      <c r="AP73" s="17" cm="1">
        <f t="array" ref="AP73">STOWA2024_JAARROND_V(AP$34*60,$C73,2150,"H","")</f>
        <v>86.78555962577579</v>
      </c>
      <c r="AQ73" s="17" cm="1">
        <f t="array" ref="AQ73">STOWA2024_JAARROND_V(AQ$34*60,$C73,2150,"H","")</f>
        <v>101.07548183546275</v>
      </c>
      <c r="AR73" s="17" cm="1">
        <f t="array" ref="AR73">STOWA2024_JAARROND_V(AR$34*60,$C73,2150,"H","")</f>
        <v>110.28745931581435</v>
      </c>
      <c r="AS73" s="17" cm="1">
        <f t="array" ref="AS73">STOWA2024_JAARROND_V(AS$34*60,$C73,2150,"H","")</f>
        <v>117.58929108011546</v>
      </c>
      <c r="AT73" s="17" cm="1">
        <f t="array" ref="AT73">STOWA2024_JAARROND_V(AT$34*60,$C73,2150,"H","")</f>
        <v>123.98740527581502</v>
      </c>
      <c r="AU73" s="17" cm="1">
        <f t="array" ref="AU73">STOWA2024_JAARROND_V(AU$34*60,$C73,2150,"H","")</f>
        <v>150.70215355407885</v>
      </c>
      <c r="AV73" s="17" cm="1">
        <f t="array" ref="AV73">STOWA2024_JAARROND_V(AV$34*60,$C73,2150,"H","")</f>
        <v>162.9965687850374</v>
      </c>
    </row>
    <row r="74" spans="2:48" x14ac:dyDescent="0.3">
      <c r="B74" s="15" t="s">
        <v>69</v>
      </c>
      <c r="C74">
        <v>50</v>
      </c>
      <c r="D74" s="17" cm="1">
        <f t="array" ref="D74">STOWA2024_JAARROND_V(D$2*60,$C74,2150,"L","")</f>
        <v>25.348664625825137</v>
      </c>
      <c r="E74" s="17" cm="1">
        <f t="array" ref="E74">STOWA2024_JAARROND_V(E$2*60,$C74,2150,"L","")</f>
        <v>39.225306481404942</v>
      </c>
      <c r="F74" s="17" cm="1">
        <f t="array" ref="F74">STOWA2024_JAARROND_V(F$2*60,$C74,2150,"L","")</f>
        <v>48.922285047873416</v>
      </c>
      <c r="G74" s="17" cm="1">
        <f t="array" ref="G74">STOWA2024_JAARROND_V(G$2*60,$C74,2150,"L","")</f>
        <v>58.015928164641309</v>
      </c>
      <c r="H74" s="17" cm="1">
        <f t="array" ref="H74">STOWA2024_JAARROND_V(H$2*60,$C74,2150,"L","")</f>
        <v>66.492317752824249</v>
      </c>
      <c r="I74" s="17" cm="1">
        <f t="array" ref="I74">STOWA2024_JAARROND_V(I$2*60,$C74,2150,"L","")</f>
        <v>74.358096219251919</v>
      </c>
      <c r="J74" s="17" cm="1">
        <f t="array" ref="J74">STOWA2024_JAARROND_V(J$2*60,$C74,2150,"L","")</f>
        <v>78.543813364100231</v>
      </c>
      <c r="K74" s="17" cm="1">
        <f t="array" ref="K74">STOWA2024_JAARROND_V(K$2*60,$C74,2150,"L","")</f>
        <v>89.116002111278476</v>
      </c>
      <c r="L74" s="17" cm="1">
        <f t="array" ref="L74">STOWA2024_JAARROND_V(L$2*60,$C74,2150,"L","")</f>
        <v>101.46459182234295</v>
      </c>
      <c r="M74" s="17" cm="1">
        <f t="array" ref="M74">STOWA2024_JAARROND_V(M$2*60,$C74,2150,"L","")</f>
        <v>110.55775805228055</v>
      </c>
      <c r="N74" s="17" cm="1">
        <f t="array" ref="N74">STOWA2024_JAARROND_V(N$2*60,$C74,2150,"L","")</f>
        <v>118.20959428860647</v>
      </c>
      <c r="O74" s="17" cm="1">
        <f t="array" ref="O74">STOWA2024_JAARROND_V(O$2*60,$C74,2150,"L","")</f>
        <v>143.1759542732014</v>
      </c>
      <c r="P74" s="17" cm="1">
        <f t="array" ref="P74">STOWA2024_JAARROND_V(P$2*60,$C74,2150,"L","")</f>
        <v>153.91281886677814</v>
      </c>
      <c r="R74" s="15" t="s">
        <v>69</v>
      </c>
      <c r="S74">
        <v>50</v>
      </c>
      <c r="T74" s="17" cm="1">
        <f t="array" ref="T74">STOWA2024_JAARROND_V(T$34*60,$C74,2150,"M","")</f>
        <v>27.436347043839</v>
      </c>
      <c r="U74" s="17" cm="1">
        <f t="array" ref="U74">STOWA2024_JAARROND_V(U$34*60,$C74,2150,"M","")</f>
        <v>42.45585072865515</v>
      </c>
      <c r="V74" s="17" cm="1">
        <f t="array" ref="V74">STOWA2024_JAARROND_V(V$34*60,$C74,2150,"M","")</f>
        <v>52.95145959616319</v>
      </c>
      <c r="W74" s="17" cm="1">
        <f t="array" ref="W74">STOWA2024_JAARROND_V(W$34*60,$C74,2150,"M","")</f>
        <v>62.794043106076195</v>
      </c>
      <c r="X74" s="17" cm="1">
        <f t="array" ref="X74">STOWA2024_JAARROND_V(X$34*60,$C74,2150,"M","")</f>
        <v>71.968536904981804</v>
      </c>
      <c r="Y74" s="17" cm="1">
        <f t="array" ref="Y74">STOWA2024_JAARROND_V(Y$34*60,$C74,2150,"M","")</f>
        <v>80.482130459531447</v>
      </c>
      <c r="Z74" s="17" cm="1">
        <f t="array" ref="Z74">STOWA2024_JAARROND_V(Z$34*60,$C74,2150,"M","")</f>
        <v>85.012577720110443</v>
      </c>
      <c r="AA74" s="17" cm="1">
        <f t="array" ref="AA74">STOWA2024_JAARROND_V(AA$34*60,$C74,2150,"M","")</f>
        <v>96.455477918688842</v>
      </c>
      <c r="AB74" s="17" cm="1">
        <f t="array" ref="AB74">STOWA2024_JAARROND_V(AB$34*60,$C74,2150,"M","")</f>
        <v>107.72755371315951</v>
      </c>
      <c r="AC74" s="17" cm="1">
        <f t="array" ref="AC74">STOWA2024_JAARROND_V(AC$34*60,$C74,2150,"M","")</f>
        <v>116.18926896855979</v>
      </c>
      <c r="AD74" s="17" cm="1">
        <f t="array" ref="AD74">STOWA2024_JAARROND_V(AD$34*60,$C74,2150,"M","")</f>
        <v>123.39654805891466</v>
      </c>
      <c r="AE74" s="17" cm="1">
        <f t="array" ref="AE74">STOWA2024_JAARROND_V(AE$34*60,$C74,2150,"M","")</f>
        <v>148.7440826957814</v>
      </c>
      <c r="AF74" s="17" cm="1">
        <f t="array" ref="AF74">STOWA2024_JAARROND_V(AF$34*60,$C74,2150,"M","")</f>
        <v>159.89850512032476</v>
      </c>
      <c r="AH74" s="15" t="s">
        <v>69</v>
      </c>
      <c r="AI74">
        <v>50</v>
      </c>
      <c r="AJ74" s="17" cm="1">
        <f t="array" ref="AJ74">STOWA2024_JAARROND_V(AJ$34*60,$C74,2150,"H","")</f>
        <v>32.896439521721412</v>
      </c>
      <c r="AK74" s="17" cm="1">
        <f t="array" ref="AK74">STOWA2024_JAARROND_V(AK$34*60,$C74,2150,"H","")</f>
        <v>50.904966452232621</v>
      </c>
      <c r="AL74" s="17" cm="1">
        <f t="array" ref="AL74">STOWA2024_JAARROND_V(AL$34*60,$C74,2150,"H","")</f>
        <v>63.489300722459504</v>
      </c>
      <c r="AM74" s="17" cm="1">
        <f t="array" ref="AM74">STOWA2024_JAARROND_V(AM$34*60,$C74,2150,"H","")</f>
        <v>75.290651414444341</v>
      </c>
      <c r="AN74" s="17" cm="1">
        <f t="array" ref="AN74">STOWA2024_JAARROND_V(AN$34*60,$C74,2150,"H","")</f>
        <v>86.290956226009243</v>
      </c>
      <c r="AO74" s="17" cm="1">
        <f t="array" ref="AO74">STOWA2024_JAARROND_V(AO$34*60,$C74,2150,"H","")</f>
        <v>96.498835395647106</v>
      </c>
      <c r="AP74" s="17" cm="1">
        <f t="array" ref="AP74">STOWA2024_JAARROND_V(AP$34*60,$C74,2150,"H","")</f>
        <v>101.93088449736788</v>
      </c>
      <c r="AQ74" s="17" cm="1">
        <f t="array" ref="AQ74">STOWA2024_JAARROND_V(AQ$34*60,$C74,2150,"H","")</f>
        <v>115.65103003037747</v>
      </c>
      <c r="AR74" s="17" cm="1">
        <f t="array" ref="AR74">STOWA2024_JAARROND_V(AR$34*60,$C74,2150,"H","")</f>
        <v>124.10760788914132</v>
      </c>
      <c r="AS74" s="17" cm="1">
        <f t="array" ref="AS74">STOWA2024_JAARROND_V(AS$34*60,$C74,2150,"H","")</f>
        <v>130.91783598036699</v>
      </c>
      <c r="AT74" s="17" cm="1">
        <f t="array" ref="AT74">STOWA2024_JAARROND_V(AT$34*60,$C74,2150,"H","")</f>
        <v>136.9624271504899</v>
      </c>
      <c r="AU74" s="17" cm="1">
        <f t="array" ref="AU74">STOWA2024_JAARROND_V(AU$34*60,$C74,2150,"H","")</f>
        <v>163.30688010868306</v>
      </c>
      <c r="AV74" s="17" cm="1">
        <f t="array" ref="AV74">STOWA2024_JAARROND_V(AV$34*60,$C74,2150,"H","")</f>
        <v>175.55337686036975</v>
      </c>
    </row>
    <row r="75" spans="2:48" x14ac:dyDescent="0.3">
      <c r="B75" s="15" t="s">
        <v>70</v>
      </c>
      <c r="C75">
        <v>100</v>
      </c>
      <c r="D75" s="17" cm="1">
        <f t="array" ref="D75">STOWA2024_JAARROND_V(D$2*60,$C75,2150,"L","")</f>
        <v>29.440643200059725</v>
      </c>
      <c r="E75" s="17" cm="1">
        <f t="array" ref="E75">STOWA2024_JAARROND_V(E$2*60,$C75,2150,"L","")</f>
        <v>47.009717400654424</v>
      </c>
      <c r="F75" s="17" cm="1">
        <f t="array" ref="F75">STOWA2024_JAARROND_V(F$2*60,$C75,2150,"L","")</f>
        <v>59.17931386241699</v>
      </c>
      <c r="G75" s="17" cm="1">
        <f t="array" ref="G75">STOWA2024_JAARROND_V(G$2*60,$C75,2150,"L","")</f>
        <v>70.2258223850272</v>
      </c>
      <c r="H75" s="17" cm="1">
        <f t="array" ref="H75">STOWA2024_JAARROND_V(H$2*60,$C75,2150,"L","")</f>
        <v>79.991360070983134</v>
      </c>
      <c r="I75" s="17" cm="1">
        <f t="array" ref="I75">STOWA2024_JAARROND_V(I$2*60,$C75,2150,"L","")</f>
        <v>88.409907409520073</v>
      </c>
      <c r="J75" s="17" cm="1">
        <f t="array" ref="J75">STOWA2024_JAARROND_V(J$2*60,$C75,2150,"L","")</f>
        <v>92.530463518192619</v>
      </c>
      <c r="K75" s="17" cm="1">
        <f t="array" ref="K75">STOWA2024_JAARROND_V(K$2*60,$C75,2150,"L","")</f>
        <v>101.4710705953769</v>
      </c>
      <c r="L75" s="17" cm="1">
        <f t="array" ref="L75">STOWA2024_JAARROND_V(L$2*60,$C75,2150,"L","")</f>
        <v>113.58188030652212</v>
      </c>
      <c r="M75" s="17" cm="1">
        <f t="array" ref="M75">STOWA2024_JAARROND_V(M$2*60,$C75,2150,"L","")</f>
        <v>122.41029165840716</v>
      </c>
      <c r="N75" s="17" cm="1">
        <f t="array" ref="N75">STOWA2024_JAARROND_V(N$2*60,$C75,2150,"L","")</f>
        <v>129.83214535841668</v>
      </c>
      <c r="O75" s="17" cm="1">
        <f t="array" ref="O75">STOWA2024_JAARROND_V(O$2*60,$C75,2150,"L","")</f>
        <v>154.19412411535299</v>
      </c>
      <c r="P75" s="17" cm="1">
        <f t="array" ref="P75">STOWA2024_JAARROND_V(P$2*60,$C75,2150,"L","")</f>
        <v>164.73122453601661</v>
      </c>
      <c r="R75" s="15" t="s">
        <v>70</v>
      </c>
      <c r="S75">
        <v>100</v>
      </c>
      <c r="T75" s="17" cm="1">
        <f t="array" ref="T75">STOWA2024_JAARROND_V(T$34*60,$C75,2150,"M","")</f>
        <v>31.86533554938238</v>
      </c>
      <c r="U75" s="17" cm="1">
        <f t="array" ref="U75">STOWA2024_JAARROND_V(U$34*60,$C75,2150,"M","")</f>
        <v>50.881375412696627</v>
      </c>
      <c r="V75" s="17" cm="1">
        <f t="array" ref="V75">STOWA2024_JAARROND_V(V$34*60,$C75,2150,"M","")</f>
        <v>64.053243707810978</v>
      </c>
      <c r="W75" s="17" cm="1">
        <f t="array" ref="W75">STOWA2024_JAARROND_V(W$34*60,$C75,2150,"M","")</f>
        <v>76.009528029797963</v>
      </c>
      <c r="X75" s="17" cm="1">
        <f t="array" ref="X75">STOWA2024_JAARROND_V(X$34*60,$C75,2150,"M","")</f>
        <v>86.579342454996862</v>
      </c>
      <c r="Y75" s="17" cm="1">
        <f t="array" ref="Y75">STOWA2024_JAARROND_V(Y$34*60,$C75,2150,"M","")</f>
        <v>95.691230193247605</v>
      </c>
      <c r="Z75" s="17" cm="1">
        <f t="array" ref="Z75">STOWA2024_JAARROND_V(Z$34*60,$C75,2150,"M","")</f>
        <v>100.1511498410847</v>
      </c>
      <c r="AA75" s="17" cm="1">
        <f t="array" ref="AA75">STOWA2024_JAARROND_V(AA$34*60,$C75,2150,"M","")</f>
        <v>109.82809346604878</v>
      </c>
      <c r="AB75" s="17" cm="1">
        <f t="array" ref="AB75">STOWA2024_JAARROND_V(AB$34*60,$C75,2150,"M","")</f>
        <v>120.59278898974605</v>
      </c>
      <c r="AC75" s="17" cm="1">
        <f t="array" ref="AC75">STOWA2024_JAARROND_V(AC$34*60,$C75,2150,"M","")</f>
        <v>128.64553833746214</v>
      </c>
      <c r="AD75" s="17" cm="1">
        <f t="array" ref="AD75">STOWA2024_JAARROND_V(AD$34*60,$C75,2150,"M","")</f>
        <v>135.52908848665268</v>
      </c>
      <c r="AE75" s="17" cm="1">
        <f t="array" ref="AE75">STOWA2024_JAARROND_V(AE$34*60,$C75,2150,"M","")</f>
        <v>160.19075036058996</v>
      </c>
      <c r="AF75" s="17" cm="1">
        <f t="array" ref="AF75">STOWA2024_JAARROND_V(AF$34*60,$C75,2150,"M","")</f>
        <v>171.13763976182446</v>
      </c>
      <c r="AH75" s="15" t="s">
        <v>70</v>
      </c>
      <c r="AI75">
        <v>100</v>
      </c>
      <c r="AJ75" s="17" cm="1">
        <f t="array" ref="AJ75">STOWA2024_JAARROND_V(AJ$34*60,$C75,2150,"H","")</f>
        <v>38.206838616841637</v>
      </c>
      <c r="AK75" s="17" cm="1">
        <f t="array" ref="AK75">STOWA2024_JAARROND_V(AK$34*60,$C75,2150,"H","")</f>
        <v>61.007250213422374</v>
      </c>
      <c r="AL75" s="17" cm="1">
        <f t="array" ref="AL75">STOWA2024_JAARROND_V(AL$34*60,$C75,2150,"H","")</f>
        <v>76.800444841918335</v>
      </c>
      <c r="AM75" s="17" cm="1">
        <f t="array" ref="AM75">STOWA2024_JAARROND_V(AM$34*60,$C75,2150,"H","")</f>
        <v>91.136142793044556</v>
      </c>
      <c r="AN75" s="17" cm="1">
        <f t="array" ref="AN75">STOWA2024_JAARROND_V(AN$34*60,$C75,2150,"H","")</f>
        <v>103.80945022857118</v>
      </c>
      <c r="AO75" s="17" cm="1">
        <f t="array" ref="AO75">STOWA2024_JAARROND_V(AO$34*60,$C75,2150,"H","")</f>
        <v>114.73468978145804</v>
      </c>
      <c r="AP75" s="17" cm="1">
        <f t="array" ref="AP75">STOWA2024_JAARROND_V(AP$34*60,$C75,2150,"H","")</f>
        <v>120.0821756086486</v>
      </c>
      <c r="AQ75" s="17" cm="1">
        <f t="array" ref="AQ75">STOWA2024_JAARROND_V(AQ$34*60,$C75,2150,"H","")</f>
        <v>131.68492251242139</v>
      </c>
      <c r="AR75" s="17" cm="1">
        <f t="array" ref="AR75">STOWA2024_JAARROND_V(AR$34*60,$C75,2150,"H","")</f>
        <v>138.92901169971637</v>
      </c>
      <c r="AS75" s="17" cm="1">
        <f t="array" ref="AS75">STOWA2024_JAARROND_V(AS$34*60,$C75,2150,"H","")</f>
        <v>144.9531065749905</v>
      </c>
      <c r="AT75" s="17" cm="1">
        <f t="array" ref="AT75">STOWA2024_JAARROND_V(AT$34*60,$C75,2150,"H","")</f>
        <v>150.42878589896216</v>
      </c>
      <c r="AU75" s="17" cm="1">
        <f t="array" ref="AU75">STOWA2024_JAARROND_V(AU$34*60,$C75,2150,"H","")</f>
        <v>175.87423438659442</v>
      </c>
      <c r="AV75" s="17" cm="1">
        <f t="array" ref="AV75">STOWA2024_JAARROND_V(AV$34*60,$C75,2150,"H","")</f>
        <v>187.89287958316811</v>
      </c>
    </row>
    <row r="76" spans="2:48" x14ac:dyDescent="0.3">
      <c r="B76" s="15" t="s">
        <v>71</v>
      </c>
      <c r="C76">
        <v>200</v>
      </c>
      <c r="D76" s="17" cm="1">
        <f t="array" ref="D76">STOWA2024_JAARROND_V(D$2*60,$C76,2150,"L","")</f>
        <v>34.240065989596431</v>
      </c>
      <c r="E76" s="17" cm="1">
        <f t="array" ref="E76">STOWA2024_JAARROND_V(E$2*60,$C76,2150,"L","")</f>
        <v>56.468876910592932</v>
      </c>
      <c r="F76" s="17" cm="1">
        <f t="array" ref="F76">STOWA2024_JAARROND_V(F$2*60,$C76,2150,"L","")</f>
        <v>71.792877591205482</v>
      </c>
      <c r="G76" s="17" cm="1">
        <f t="array" ref="G76">STOWA2024_JAARROND_V(G$2*60,$C76,2150,"L","")</f>
        <v>83.452704941686008</v>
      </c>
      <c r="H76" s="17" cm="1">
        <f t="array" ref="H76">STOWA2024_JAARROND_V(H$2*60,$C76,2150,"L","")</f>
        <v>90.981923655599758</v>
      </c>
      <c r="I76" s="17" cm="1">
        <f t="array" ref="I76">STOWA2024_JAARROND_V(I$2*60,$C76,2150,"L","")</f>
        <v>97.429333236369928</v>
      </c>
      <c r="J76" s="17" cm="1">
        <f t="array" ref="J76">STOWA2024_JAARROND_V(J$2*60,$C76,2150,"L","")</f>
        <v>100.65256772567781</v>
      </c>
      <c r="K76" s="17" cm="1">
        <f t="array" ref="K76">STOWA2024_JAARROND_V(K$2*60,$C76,2150,"L","")</f>
        <v>115.06231512581819</v>
      </c>
      <c r="L76" s="17" cm="1">
        <f t="array" ref="L76">STOWA2024_JAARROND_V(L$2*60,$C76,2150,"L","")</f>
        <v>126.57705360443197</v>
      </c>
      <c r="M76" s="17" cm="1">
        <f t="array" ref="M76">STOWA2024_JAARROND_V(M$2*60,$C76,2150,"L","")</f>
        <v>134.89128771902827</v>
      </c>
      <c r="N76" s="17" cm="1">
        <f t="array" ref="N76">STOWA2024_JAARROND_V(N$2*60,$C76,2150,"L","")</f>
        <v>141.89481806835551</v>
      </c>
      <c r="O76" s="17" cm="1">
        <f t="array" ref="O76">STOWA2024_JAARROND_V(O$2*60,$C76,2150,"L","")</f>
        <v>165.17962572863073</v>
      </c>
      <c r="P76" s="17" cm="1">
        <f t="array" ref="P76">STOWA2024_JAARROND_V(P$2*60,$C76,2150,"L","")</f>
        <v>175.3624092615477</v>
      </c>
      <c r="R76" s="15" t="s">
        <v>71</v>
      </c>
      <c r="S76">
        <v>200</v>
      </c>
      <c r="T76" s="17" cm="1">
        <f t="array" ref="T76">STOWA2024_JAARROND_V(T$34*60,$C76,2150,"M","")</f>
        <v>37.060032438057348</v>
      </c>
      <c r="U76" s="17" cm="1">
        <f t="array" ref="U76">STOWA2024_JAARROND_V(U$34*60,$C76,2150,"M","")</f>
        <v>61.119578761416619</v>
      </c>
      <c r="V76" s="17" cm="1">
        <f t="array" ref="V76">STOWA2024_JAARROND_V(V$34*60,$C76,2150,"M","")</f>
        <v>77.705643825568899</v>
      </c>
      <c r="W76" s="17" cm="1">
        <f t="array" ref="W76">STOWA2024_JAARROND_V(W$34*60,$C76,2150,"M","")</f>
        <v>90.325759101113377</v>
      </c>
      <c r="X76" s="17" cm="1">
        <f t="array" ref="X76">STOWA2024_JAARROND_V(X$34*60,$C76,2150,"M","")</f>
        <v>98.475074288054131</v>
      </c>
      <c r="Y76" s="17" cm="1">
        <f t="array" ref="Y76">STOWA2024_JAARROND_V(Y$34*60,$C76,2150,"M","")</f>
        <v>105.45348397562262</v>
      </c>
      <c r="Z76" s="17" cm="1">
        <f t="array" ref="Z76">STOWA2024_JAARROND_V(Z$34*60,$C76,2150,"M","")</f>
        <v>108.94217978495635</v>
      </c>
      <c r="AA76" s="17" cm="1">
        <f t="array" ref="AA76">STOWA2024_JAARROND_V(AA$34*60,$C76,2150,"M","")</f>
        <v>124.53869488033244</v>
      </c>
      <c r="AB76" s="17" cm="1">
        <f t="array" ref="AB76">STOWA2024_JAARROND_V(AB$34*60,$C76,2150,"M","")</f>
        <v>134.39009703897753</v>
      </c>
      <c r="AC76" s="17" cm="1">
        <f t="array" ref="AC76">STOWA2024_JAARROND_V(AC$34*60,$C76,2150,"M","")</f>
        <v>141.76228232567951</v>
      </c>
      <c r="AD76" s="17" cm="1">
        <f t="array" ref="AD76">STOWA2024_JAARROND_V(AD$34*60,$C76,2150,"M","")</f>
        <v>148.12106278221449</v>
      </c>
      <c r="AE76" s="17" cm="1">
        <f t="array" ref="AE76">STOWA2024_JAARROND_V(AE$34*60,$C76,2150,"M","")</f>
        <v>171.60347932555325</v>
      </c>
      <c r="AF76" s="17" cm="1">
        <f t="array" ref="AF76">STOWA2024_JAARROND_V(AF$34*60,$C76,2150,"M","")</f>
        <v>182.18227241676814</v>
      </c>
      <c r="AH76" s="15" t="s">
        <v>71</v>
      </c>
      <c r="AI76">
        <v>200</v>
      </c>
      <c r="AJ76" s="17" cm="1">
        <f t="array" ref="AJ76">STOWA2024_JAARROND_V(AJ$34*60,$C76,2150,"H","")</f>
        <v>44.435329303262812</v>
      </c>
      <c r="AK76" s="17" cm="1">
        <f t="array" ref="AK76">STOWA2024_JAARROND_V(AK$34*60,$C76,2150,"H","")</f>
        <v>73.282952832801641</v>
      </c>
      <c r="AL76" s="17" cm="1">
        <f t="array" ref="AL76">STOWA2024_JAARROND_V(AL$34*60,$C76,2150,"H","")</f>
        <v>93.169801669288589</v>
      </c>
      <c r="AM76" s="17" cm="1">
        <f t="array" ref="AM76">STOWA2024_JAARROND_V(AM$34*60,$C76,2150,"H","")</f>
        <v>108.30143921038491</v>
      </c>
      <c r="AN76" s="17" cm="1">
        <f t="array" ref="AN76">STOWA2024_JAARROND_V(AN$34*60,$C76,2150,"H","")</f>
        <v>118.07254517293477</v>
      </c>
      <c r="AO76" s="17" cm="1">
        <f t="array" ref="AO76">STOWA2024_JAARROND_V(AO$34*60,$C76,2150,"H","")</f>
        <v>126.43972437059118</v>
      </c>
      <c r="AP76" s="17" cm="1">
        <f t="array" ref="AP76">STOWA2024_JAARROND_V(AP$34*60,$C76,2150,"H","")</f>
        <v>130.62270363230019</v>
      </c>
      <c r="AQ76" s="17" cm="1">
        <f t="array" ref="AQ76">STOWA2024_JAARROND_V(AQ$34*60,$C76,2150,"H","")</f>
        <v>149.32307269983127</v>
      </c>
      <c r="AR76" s="17" cm="1">
        <f t="array" ref="AR76">STOWA2024_JAARROND_V(AR$34*60,$C76,2150,"H","")</f>
        <v>154.82421063701983</v>
      </c>
      <c r="AS76" s="17" cm="1">
        <f t="array" ref="AS76">STOWA2024_JAARROND_V(AS$34*60,$C76,2150,"H","")</f>
        <v>159.73257591230578</v>
      </c>
      <c r="AT76" s="17" cm="1">
        <f t="array" ref="AT76">STOWA2024_JAARROND_V(AT$34*60,$C76,2150,"H","")</f>
        <v>164.40508741846102</v>
      </c>
      <c r="AU76" s="17" cm="1">
        <f t="array" ref="AU76">STOWA2024_JAARROND_V(AU$34*60,$C76,2150,"H","")</f>
        <v>188.40432719442759</v>
      </c>
      <c r="AV76" s="17" cm="1">
        <f t="array" ref="AV76">STOWA2024_JAARROND_V(AV$34*60,$C76,2150,"H","")</f>
        <v>200.01883759196014</v>
      </c>
    </row>
    <row r="77" spans="2:48" x14ac:dyDescent="0.3">
      <c r="B77" s="15" t="s">
        <v>72</v>
      </c>
      <c r="C77">
        <v>250</v>
      </c>
      <c r="D77" s="17" cm="1">
        <f t="array" ref="D77">STOWA2024_JAARROND_V(D$2*60,$C77,2150,"L","")</f>
        <v>35.956538683338131</v>
      </c>
      <c r="E77" s="17" cm="1">
        <f t="array" ref="E77">STOWA2024_JAARROND_V(E$2*60,$C77,2150,"L","")</f>
        <v>59.930126124046716</v>
      </c>
      <c r="F77" s="17" cm="1">
        <f t="array" ref="F77">STOWA2024_JAARROND_V(F$2*60,$C77,2150,"L","")</f>
        <v>76.444048766689548</v>
      </c>
      <c r="G77" s="17" cm="1">
        <f t="array" ref="G77">STOWA2024_JAARROND_V(G$2*60,$C77,2150,"L","")</f>
        <v>88.761677735762149</v>
      </c>
      <c r="H77" s="17" cm="1">
        <f t="array" ref="H77">STOWA2024_JAARROND_V(H$2*60,$C77,2150,"L","")</f>
        <v>96.317568947553184</v>
      </c>
      <c r="I77" s="17" cm="1">
        <f t="array" ref="I77">STOWA2024_JAARROND_V(I$2*60,$C77,2150,"L","")</f>
        <v>102.58495518091405</v>
      </c>
      <c r="J77" s="17" cm="1">
        <f t="array" ref="J77">STOWA2024_JAARROND_V(J$2*60,$C77,2150,"L","")</f>
        <v>105.61338086903112</v>
      </c>
      <c r="K77" s="17" cm="1">
        <f t="array" ref="K77">STOWA2024_JAARROND_V(K$2*60,$C77,2150,"L","")</f>
        <v>119.72079079678934</v>
      </c>
      <c r="L77" s="17" cm="1">
        <f t="array" ref="L77">STOWA2024_JAARROND_V(L$2*60,$C77,2150,"L","")</f>
        <v>130.95771276259109</v>
      </c>
      <c r="M77" s="17" cm="1">
        <f t="array" ref="M77">STOWA2024_JAARROND_V(M$2*60,$C77,2150,"L","")</f>
        <v>139.04843656367888</v>
      </c>
      <c r="N77" s="17" cm="1">
        <f t="array" ref="N77">STOWA2024_JAARROND_V(N$2*60,$C77,2150,"L","")</f>
        <v>145.87450905543497</v>
      </c>
      <c r="O77" s="17" cm="1">
        <f t="array" ref="O77">STOWA2024_JAARROND_V(O$2*60,$C77,2150,"L","")</f>
        <v>168.70923205369681</v>
      </c>
      <c r="P77" s="17" cm="1">
        <f t="array" ref="P77">STOWA2024_JAARROND_V(P$2*60,$C77,2150,"L","")</f>
        <v>178.74558405909647</v>
      </c>
      <c r="R77" s="15" t="s">
        <v>72</v>
      </c>
      <c r="S77">
        <v>250</v>
      </c>
      <c r="T77" s="17" cm="1">
        <f t="array" ref="T77">STOWA2024_JAARROND_V(T$34*60,$C77,2150,"M","")</f>
        <v>38.917871547609153</v>
      </c>
      <c r="U77" s="17" cm="1">
        <f t="array" ref="U77">STOWA2024_JAARROND_V(U$34*60,$C77,2150,"M","")</f>
        <v>64.8658918720798</v>
      </c>
      <c r="V77" s="17" cm="1">
        <f t="array" ref="V77">STOWA2024_JAARROND_V(V$34*60,$C77,2150,"M","")</f>
        <v>82.739879293770699</v>
      </c>
      <c r="W77" s="17" cm="1">
        <f t="array" ref="W77">STOWA2024_JAARROND_V(W$34*60,$C77,2150,"M","")</f>
        <v>96.071971857274733</v>
      </c>
      <c r="X77" s="17" cm="1">
        <f t="array" ref="X77">STOWA2024_JAARROND_V(X$34*60,$C77,2150,"M","")</f>
        <v>104.2501562536626</v>
      </c>
      <c r="Y77" s="17" cm="1">
        <f t="array" ref="Y77">STOWA2024_JAARROND_V(Y$34*60,$C77,2150,"M","")</f>
        <v>111.03371610955658</v>
      </c>
      <c r="Z77" s="17" cm="1">
        <f t="array" ref="Z77">STOWA2024_JAARROND_V(Z$34*60,$C77,2150,"M","")</f>
        <v>114.31155892305951</v>
      </c>
      <c r="AA77" s="17" cm="1">
        <f t="array" ref="AA77">STOWA2024_JAARROND_V(AA$34*60,$C77,2150,"M","")</f>
        <v>129.58083643258729</v>
      </c>
      <c r="AB77" s="17" cm="1">
        <f t="array" ref="AB77">STOWA2024_JAARROND_V(AB$34*60,$C77,2150,"M","")</f>
        <v>139.04115497242807</v>
      </c>
      <c r="AC77" s="17" cm="1">
        <f t="array" ref="AC77">STOWA2024_JAARROND_V(AC$34*60,$C77,2150,"M","")</f>
        <v>146.13118500390712</v>
      </c>
      <c r="AD77" s="17" cm="1">
        <f t="array" ref="AD77">STOWA2024_JAARROND_V(AD$34*60,$C77,2150,"M","")</f>
        <v>152.27537980785132</v>
      </c>
      <c r="AE77" s="17" cm="1">
        <f t="array" ref="AE77">STOWA2024_JAARROND_V(AE$34*60,$C77,2150,"M","")</f>
        <v>175.27035242421189</v>
      </c>
      <c r="AF77" s="17" cm="1">
        <f t="array" ref="AF77">STOWA2024_JAARROND_V(AF$34*60,$C77,2150,"M","")</f>
        <v>185.69701924988959</v>
      </c>
      <c r="AH77" s="15" t="s">
        <v>72</v>
      </c>
      <c r="AI77">
        <v>250</v>
      </c>
      <c r="AJ77" s="17" cm="1">
        <f t="array" ref="AJ77">STOWA2024_JAARROND_V(AJ$34*60,$C77,2150,"H","")</f>
        <v>46.662895961856442</v>
      </c>
      <c r="AK77" s="17" cm="1">
        <f t="array" ref="AK77">STOWA2024_JAARROND_V(AK$34*60,$C77,2150,"H","")</f>
        <v>77.774817674627869</v>
      </c>
      <c r="AL77" s="17" cm="1">
        <f t="array" ref="AL77">STOWA2024_JAARROND_V(AL$34*60,$C77,2150,"H","")</f>
        <v>99.20589759536756</v>
      </c>
      <c r="AM77" s="17" cm="1">
        <f t="array" ref="AM77">STOWA2024_JAARROND_V(AM$34*60,$C77,2150,"H","")</f>
        <v>115.1912026366153</v>
      </c>
      <c r="AN77" s="17" cm="1">
        <f t="array" ref="AN77">STOWA2024_JAARROND_V(AN$34*60,$C77,2150,"H","")</f>
        <v>124.9969230542564</v>
      </c>
      <c r="AO77" s="17" cm="1">
        <f t="array" ref="AO77">STOWA2024_JAARROND_V(AO$34*60,$C77,2150,"H","")</f>
        <v>133.13047546139089</v>
      </c>
      <c r="AP77" s="17" cm="1">
        <f t="array" ref="AP77">STOWA2024_JAARROND_V(AP$34*60,$C77,2150,"H","")</f>
        <v>137.06063998744145</v>
      </c>
      <c r="AQ77" s="17" cm="1">
        <f t="array" ref="AQ77">STOWA2024_JAARROND_V(AQ$34*60,$C77,2150,"H","")</f>
        <v>155.36864809544346</v>
      </c>
      <c r="AR77" s="17" cm="1">
        <f t="array" ref="AR77">STOWA2024_JAARROND_V(AR$34*60,$C77,2150,"H","")</f>
        <v>160.18246536738644</v>
      </c>
      <c r="AS77" s="17" cm="1">
        <f t="array" ref="AS77">STOWA2024_JAARROND_V(AS$34*60,$C77,2150,"H","")</f>
        <v>164.65529630911934</v>
      </c>
      <c r="AT77" s="17" cm="1">
        <f t="array" ref="AT77">STOWA2024_JAARROND_V(AT$34*60,$C77,2150,"H","")</f>
        <v>169.01611869878636</v>
      </c>
      <c r="AU77" s="17" cm="1">
        <f t="array" ref="AU77">STOWA2024_JAARROND_V(AU$34*60,$C77,2150,"H","")</f>
        <v>192.43020570094373</v>
      </c>
      <c r="AV77" s="17" cm="1">
        <f t="array" ref="AV77">STOWA2024_JAARROND_V(AV$34*60,$C77,2150,"H","")</f>
        <v>203.87769590273328</v>
      </c>
    </row>
    <row r="78" spans="2:48" x14ac:dyDescent="0.3">
      <c r="B78" s="15" t="s">
        <v>73</v>
      </c>
      <c r="C78">
        <v>500</v>
      </c>
      <c r="D78" s="17" cm="1">
        <f t="array" ref="D78">STOWA2024_JAARROND_V(D$2*60,$C78,2150,"L","")</f>
        <v>41.893916397937637</v>
      </c>
      <c r="E78" s="17" cm="1">
        <f t="array" ref="E78">STOWA2024_JAARROND_V(E$2*60,$C78,2150,"L","")</f>
        <v>72.19093341201328</v>
      </c>
      <c r="F78" s="17" cm="1">
        <f t="array" ref="F78">STOWA2024_JAARROND_V(F$2*60,$C78,2150,"L","")</f>
        <v>93.053092202070829</v>
      </c>
      <c r="G78" s="17" cm="1">
        <f t="array" ref="G78">STOWA2024_JAARROND_V(G$2*60,$C78,2150,"L","")</f>
        <v>107.69001822206855</v>
      </c>
      <c r="H78" s="17" cm="1">
        <f t="array" ref="H78">STOWA2024_JAARROND_V(H$2*60,$C78,2150,"L","")</f>
        <v>115.14311386372637</v>
      </c>
      <c r="I78" s="17" cm="1">
        <f t="array" ref="I78">STOWA2024_JAARROND_V(I$2*60,$C78,2150,"L","")</f>
        <v>120.54251103968183</v>
      </c>
      <c r="J78" s="17" cm="1">
        <f t="array" ref="J78">STOWA2024_JAARROND_V(J$2*60,$C78,2150,"L","")</f>
        <v>122.74352351163715</v>
      </c>
      <c r="K78" s="17" cm="1">
        <f t="array" ref="K78">STOWA2024_JAARROND_V(K$2*60,$C78,2150,"L","")</f>
        <v>135.13799582226846</v>
      </c>
      <c r="L78" s="17" cm="1">
        <f t="array" ref="L78">STOWA2024_JAARROND_V(L$2*60,$C78,2150,"L","")</f>
        <v>145.21174685753755</v>
      </c>
      <c r="M78" s="17" cm="1">
        <f t="array" ref="M78">STOWA2024_JAARROND_V(M$2*60,$C78,2150,"L","")</f>
        <v>152.41164479368817</v>
      </c>
      <c r="N78" s="17" cm="1">
        <f t="array" ref="N78">STOWA2024_JAARROND_V(N$2*60,$C78,2150,"L","")</f>
        <v>158.54467244271882</v>
      </c>
      <c r="O78" s="17" cm="1">
        <f t="array" ref="O78">STOWA2024_JAARROND_V(O$2*60,$C78,2150,"L","")</f>
        <v>179.65169722126137</v>
      </c>
      <c r="P78" s="17" cm="1">
        <f t="array" ref="P78">STOWA2024_JAARROND_V(P$2*60,$C78,2150,"L","")</f>
        <v>189.13423936804082</v>
      </c>
      <c r="R78" s="15" t="s">
        <v>73</v>
      </c>
      <c r="S78">
        <v>500</v>
      </c>
      <c r="T78" s="17" cm="1">
        <f t="array" ref="T78">STOWA2024_JAARROND_V(T$34*60,$C78,2150,"M","")</f>
        <v>45.344243820574803</v>
      </c>
      <c r="U78" s="17" cm="1">
        <f t="array" ref="U78">STOWA2024_JAARROND_V(U$34*60,$C78,2150,"M","")</f>
        <v>78.136482996141083</v>
      </c>
      <c r="V78" s="17" cm="1">
        <f t="array" ref="V78">STOWA2024_JAARROND_V(V$34*60,$C78,2150,"M","")</f>
        <v>100.71682153060395</v>
      </c>
      <c r="W78" s="17" cm="1">
        <f t="array" ref="W78">STOWA2024_JAARROND_V(W$34*60,$C78,2150,"M","")</f>
        <v>116.5592253758354</v>
      </c>
      <c r="X78" s="17" cm="1">
        <f t="array" ref="X78">STOWA2024_JAARROND_V(X$34*60,$C78,2150,"M","")</f>
        <v>124.62614809519312</v>
      </c>
      <c r="Y78" s="17" cm="1">
        <f t="array" ref="Y78">STOWA2024_JAARROND_V(Y$34*60,$C78,2150,"M","")</f>
        <v>130.47023246546459</v>
      </c>
      <c r="Z78" s="17" cm="1">
        <f t="array" ref="Z78">STOWA2024_JAARROND_V(Z$34*60,$C78,2150,"M","")</f>
        <v>132.85251740708875</v>
      </c>
      <c r="AA78" s="17" cm="1">
        <f t="array" ref="AA78">STOWA2024_JAARROND_V(AA$34*60,$C78,2150,"M","")</f>
        <v>146.26778202790365</v>
      </c>
      <c r="AB78" s="17" cm="1">
        <f t="array" ref="AB78">STOWA2024_JAARROND_V(AB$34*60,$C78,2150,"M","")</f>
        <v>154.17502774531809</v>
      </c>
      <c r="AC78" s="17" cm="1">
        <f t="array" ref="AC78">STOWA2024_JAARROND_V(AC$34*60,$C78,2150,"M","")</f>
        <v>160.17507864532121</v>
      </c>
      <c r="AD78" s="17" cm="1">
        <f t="array" ref="AD78">STOWA2024_JAARROND_V(AD$34*60,$C78,2150,"M","")</f>
        <v>165.50150104396801</v>
      </c>
      <c r="AE78" s="17" cm="1">
        <f t="array" ref="AE78">STOWA2024_JAARROND_V(AE$34*60,$C78,2150,"M","")</f>
        <v>186.63837125141083</v>
      </c>
      <c r="AF78" s="17" cm="1">
        <f t="array" ref="AF78">STOWA2024_JAARROND_V(AF$34*60,$C78,2150,"M","")</f>
        <v>196.48969049287652</v>
      </c>
      <c r="AH78" s="15" t="s">
        <v>73</v>
      </c>
      <c r="AI78">
        <v>500</v>
      </c>
      <c r="AJ78" s="17" cm="1">
        <f t="array" ref="AJ78">STOWA2024_JAARROND_V(AJ$34*60,$C78,2150,"H","")</f>
        <v>54.368177079779684</v>
      </c>
      <c r="AK78" s="17" cm="1">
        <f t="array" ref="AK78">STOWA2024_JAARROND_V(AK$34*60,$C78,2150,"H","")</f>
        <v>93.686381908475326</v>
      </c>
      <c r="AL78" s="17" cm="1">
        <f t="array" ref="AL78">STOWA2024_JAARROND_V(AL$34*60,$C78,2150,"H","")</f>
        <v>120.76042131292134</v>
      </c>
      <c r="AM78" s="17" cm="1">
        <f t="array" ref="AM78">STOWA2024_JAARROND_V(AM$34*60,$C78,2150,"H","")</f>
        <v>139.75561331645639</v>
      </c>
      <c r="AN78" s="17" cm="1">
        <f t="array" ref="AN78">STOWA2024_JAARROND_V(AN$34*60,$C78,2150,"H","")</f>
        <v>149.42792993133691</v>
      </c>
      <c r="AO78" s="17" cm="1">
        <f t="array" ref="AO78">STOWA2024_JAARROND_V(AO$34*60,$C78,2150,"H","")</f>
        <v>156.43504234828103</v>
      </c>
      <c r="AP78" s="17" cm="1">
        <f t="array" ref="AP78">STOWA2024_JAARROND_V(AP$34*60,$C78,2150,"H","")</f>
        <v>159.29142451826982</v>
      </c>
      <c r="AQ78" s="17" cm="1">
        <f t="array" ref="AQ78">STOWA2024_JAARROND_V(AQ$34*60,$C78,2150,"H","")</f>
        <v>175.37645364264176</v>
      </c>
      <c r="AR78" s="17" cm="1">
        <f t="array" ref="AR78">STOWA2024_JAARROND_V(AR$34*60,$C78,2150,"H","")</f>
        <v>177.61745468259028</v>
      </c>
      <c r="AS78" s="17" cm="1">
        <f t="array" ref="AS78">STOWA2024_JAARROND_V(AS$34*60,$C78,2150,"H","")</f>
        <v>180.47944410343828</v>
      </c>
      <c r="AT78" s="17" cm="1">
        <f t="array" ref="AT78">STOWA2024_JAARROND_V(AT$34*60,$C78,2150,"H","")</f>
        <v>183.69628353954272</v>
      </c>
      <c r="AU78" s="17" cm="1">
        <f t="array" ref="AU78">STOWA2024_JAARROND_V(AU$34*60,$C78,2150,"H","")</f>
        <v>204.91121102257108</v>
      </c>
      <c r="AV78" s="17" cm="1">
        <f t="array" ref="AV78">STOWA2024_JAARROND_V(AV$34*60,$C78,2150,"H","")</f>
        <v>215.72702420398531</v>
      </c>
    </row>
    <row r="79" spans="2:48" x14ac:dyDescent="0.3">
      <c r="B79" s="15" t="s">
        <v>74</v>
      </c>
      <c r="C79">
        <v>1000</v>
      </c>
      <c r="D79" s="17" cm="1">
        <f t="array" ref="D79">STOWA2024_JAARROND_V(D$2*60,$C79,2150,"L","")</f>
        <v>48.872994950180086</v>
      </c>
      <c r="E79" s="17" cm="1">
        <f t="array" ref="E79">STOWA2024_JAARROND_V(E$2*60,$C79,2150,"L","")</f>
        <v>87.119860812268257</v>
      </c>
      <c r="F79" s="17" cm="1">
        <f t="array" ref="F79">STOWA2024_JAARROND_V(F$2*60,$C79,2150,"L","")</f>
        <v>113.5185614407259</v>
      </c>
      <c r="G79" s="17" cm="1">
        <f t="array" ref="G79">STOWA2024_JAARROND_V(G$2*60,$C79,2150,"L","")</f>
        <v>130.95939090501986</v>
      </c>
      <c r="H79" s="17" cm="1">
        <f t="array" ref="H79">STOWA2024_JAARROND_V(H$2*60,$C79,2150,"L","")</f>
        <v>137.9309987107778</v>
      </c>
      <c r="I79" s="17" cm="1">
        <f t="array" ref="I79">STOWA2024_JAARROND_V(I$2*60,$C79,2150,"L","")</f>
        <v>141.86878857777745</v>
      </c>
      <c r="J79" s="17" cm="1">
        <f t="array" ref="J79">STOWA2024_JAARROND_V(J$2*60,$C79,2150,"L","")</f>
        <v>142.82756414471092</v>
      </c>
      <c r="K79" s="17" cm="1">
        <f t="array" ref="K79">STOWA2024_JAARROND_V(K$2*60,$C79,2150,"L","")</f>
        <v>152.09775640529816</v>
      </c>
      <c r="L79" s="17" cm="1">
        <f t="array" ref="L79">STOWA2024_JAARROND_V(L$2*60,$C79,2150,"L","")</f>
        <v>160.4984707397</v>
      </c>
      <c r="M79" s="17" cm="1">
        <f t="array" ref="M79">STOWA2024_JAARROND_V(M$2*60,$C79,2150,"L","")</f>
        <v>166.48341668807882</v>
      </c>
      <c r="N79" s="17" cm="1">
        <f t="array" ref="N79">STOWA2024_JAARROND_V(N$2*60,$C79,2150,"L","")</f>
        <v>171.69462835207645</v>
      </c>
      <c r="O79" s="17" cm="1">
        <f t="array" ref="O79">STOWA2024_JAARROND_V(O$2*60,$C79,2150,"L","")</f>
        <v>190.56171861988256</v>
      </c>
      <c r="P79" s="17" cm="1">
        <f t="array" ref="P79">STOWA2024_JAARROND_V(P$2*60,$C79,2150,"L","")</f>
        <v>199.3431108982796</v>
      </c>
      <c r="R79" s="15" t="s">
        <v>74</v>
      </c>
      <c r="S79">
        <v>1000</v>
      </c>
      <c r="T79" s="17" cm="1">
        <f t="array" ref="T79">STOWA2024_JAARROND_V(T$34*60,$C79,2150,"M","")</f>
        <v>52.898110031359636</v>
      </c>
      <c r="U79" s="17" cm="1">
        <f t="array" ref="U79">STOWA2024_JAARROND_V(U$34*60,$C79,2150,"M","")</f>
        <v>94.294937068249425</v>
      </c>
      <c r="V79" s="17" cm="1">
        <f t="array" ref="V79">STOWA2024_JAARROND_V(V$34*60,$C79,2150,"M","")</f>
        <v>122.86779968803715</v>
      </c>
      <c r="W79" s="17" cm="1">
        <f t="array" ref="W79">STOWA2024_JAARROND_V(W$34*60,$C79,2150,"M","")</f>
        <v>141.74503274856195</v>
      </c>
      <c r="X79" s="17" cm="1">
        <f t="array" ref="X79">STOWA2024_JAARROND_V(X$34*60,$C79,2150,"M","")</f>
        <v>149.29081293208455</v>
      </c>
      <c r="Y79" s="17" cm="1">
        <f t="array" ref="Y79">STOWA2024_JAARROND_V(Y$34*60,$C79,2150,"M","")</f>
        <v>153.55291395284783</v>
      </c>
      <c r="Z79" s="17" cm="1">
        <f t="array" ref="Z79">STOWA2024_JAARROND_V(Z$34*60,$C79,2150,"M","")</f>
        <v>154.59065300458235</v>
      </c>
      <c r="AA79" s="17" cm="1">
        <f t="array" ref="AA79">STOWA2024_JAARROND_V(AA$34*60,$C79,2150,"M","")</f>
        <v>164.62432601177738</v>
      </c>
      <c r="AB79" s="17" cm="1">
        <f t="array" ref="AB79">STOWA2024_JAARROND_V(AB$34*60,$C79,2150,"M","")</f>
        <v>170.40533369280882</v>
      </c>
      <c r="AC79" s="17" cm="1">
        <f t="array" ref="AC79">STOWA2024_JAARROND_V(AC$34*60,$C79,2150,"M","")</f>
        <v>174.96362825328649</v>
      </c>
      <c r="AD79" s="17" cm="1">
        <f t="array" ref="AD79">STOWA2024_JAARROND_V(AD$34*60,$C79,2150,"M","")</f>
        <v>179.22846776022257</v>
      </c>
      <c r="AE79" s="17" cm="1">
        <f t="array" ref="AE79">STOWA2024_JAARROND_V(AE$34*60,$C79,2150,"M","")</f>
        <v>197.97268456796613</v>
      </c>
      <c r="AF79" s="17" cm="1">
        <f t="array" ref="AF79">STOWA2024_JAARROND_V(AF$34*60,$C79,2150,"M","")</f>
        <v>207.0955861464644</v>
      </c>
      <c r="AH79" s="15" t="s">
        <v>74</v>
      </c>
      <c r="AI79">
        <v>1000</v>
      </c>
      <c r="AJ79" s="17" cm="1">
        <f t="array" ref="AJ79">STOWA2024_JAARROND_V(AJ$34*60,$C79,2150,"H","")</f>
        <v>63.425334089829214</v>
      </c>
      <c r="AK79" s="17" cm="1">
        <f t="array" ref="AK79">STOWA2024_JAARROND_V(AK$34*60,$C79,2150,"H","")</f>
        <v>113.06052112235398</v>
      </c>
      <c r="AL79" s="17" cm="1">
        <f t="array" ref="AL79">STOWA2024_JAARROND_V(AL$34*60,$C79,2150,"H","")</f>
        <v>147.3196535656204</v>
      </c>
      <c r="AM79" s="17" cm="1">
        <f t="array" ref="AM79">STOWA2024_JAARROND_V(AM$34*60,$C79,2150,"H","")</f>
        <v>169.95363449321047</v>
      </c>
      <c r="AN79" s="17" cm="1">
        <f t="array" ref="AN79">STOWA2024_JAARROND_V(AN$34*60,$C79,2150,"H","")</f>
        <v>179.00109628011757</v>
      </c>
      <c r="AO79" s="17" cm="1">
        <f t="array" ref="AO79">STOWA2024_JAARROND_V(AO$34*60,$C79,2150,"H","")</f>
        <v>184.11139570303183</v>
      </c>
      <c r="AP79" s="17" cm="1">
        <f t="array" ref="AP79">STOWA2024_JAARROND_V(AP$34*60,$C79,2150,"H","")</f>
        <v>185.35565463809218</v>
      </c>
      <c r="AQ79" s="17" cm="1">
        <f t="array" ref="AQ79">STOWA2024_JAARROND_V(AQ$34*60,$C79,2150,"H","")</f>
        <v>197.38612344410768</v>
      </c>
      <c r="AR79" s="17" cm="1">
        <f t="array" ref="AR79">STOWA2024_JAARROND_V(AR$34*60,$C79,2150,"H","")</f>
        <v>196.3155906470935</v>
      </c>
      <c r="AS79" s="17" cm="1">
        <f t="array" ref="AS79">STOWA2024_JAARROND_V(AS$34*60,$C79,2150,"H","")</f>
        <v>197.14264311613726</v>
      </c>
      <c r="AT79" s="17" cm="1">
        <f t="array" ref="AT79">STOWA2024_JAARROND_V(AT$34*60,$C79,2150,"H","")</f>
        <v>198.9323554430662</v>
      </c>
      <c r="AU79" s="17" cm="1">
        <f t="array" ref="AU79">STOWA2024_JAARROND_V(AU$34*60,$C79,2150,"H","")</f>
        <v>217.35521089372321</v>
      </c>
      <c r="AV79" s="17" cm="1">
        <f t="array" ref="AV79">STOWA2024_JAARROND_V(AV$34*60,$C79,2150,"H","")</f>
        <v>227.37129064171702</v>
      </c>
    </row>
  </sheetData>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5C150-0B71-4805-928E-53AB637D6FD4}">
  <sheetPr codeName="Blad7">
    <tabColor rgb="FF9999FF"/>
  </sheetPr>
  <dimension ref="B1:AV79"/>
  <sheetViews>
    <sheetView tabSelected="1" workbookViewId="0">
      <selection activeCell="R13" sqref="R1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7" width="6.5546875" bestFit="1" customWidth="1"/>
    <col min="8" max="9" width="5.5546875" bestFit="1" customWidth="1"/>
    <col min="10" max="11" width="6.33203125" bestFit="1" customWidth="1"/>
    <col min="12" max="15" width="7.6640625" bestFit="1" customWidth="1"/>
    <col min="16" max="16" width="8.6640625" bestFit="1" customWidth="1"/>
  </cols>
  <sheetData>
    <row r="1" spans="2:16" x14ac:dyDescent="0.3">
      <c r="B1" s="16" t="s">
        <v>75</v>
      </c>
      <c r="D1" s="15" t="s">
        <v>49</v>
      </c>
      <c r="E1" s="15" t="s">
        <v>50</v>
      </c>
      <c r="F1" s="15" t="s">
        <v>51</v>
      </c>
      <c r="G1" s="15" t="s">
        <v>52</v>
      </c>
      <c r="H1" s="15" t="s">
        <v>53</v>
      </c>
      <c r="I1" s="15" t="s">
        <v>54</v>
      </c>
      <c r="J1" s="15" t="s">
        <v>55</v>
      </c>
      <c r="K1" s="15" t="s">
        <v>56</v>
      </c>
      <c r="L1" s="15" t="s">
        <v>57</v>
      </c>
      <c r="M1" s="15" t="s">
        <v>58</v>
      </c>
      <c r="N1" s="15" t="s">
        <v>59</v>
      </c>
      <c r="O1" s="15" t="s">
        <v>60</v>
      </c>
      <c r="P1" s="15" t="s">
        <v>61</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86</v>
      </c>
      <c r="C3">
        <v>10</v>
      </c>
      <c r="D3" s="17" cm="1">
        <f t="array" ref="D3">STOWA2024_JAARROND_T(D$2*60,$C3,2014,"","")</f>
        <v>0.9413612224354756</v>
      </c>
      <c r="E3" s="17" cm="1">
        <f t="array" ref="E3">STOWA2024_JAARROND_T(E$2*60,$C3,2014,"","")</f>
        <v>0.45316486657499716</v>
      </c>
      <c r="F3" s="17" cm="1">
        <f t="array" ref="F3">STOWA2024_JAARROND_T(F$2*60,$C3,2014,"","")</f>
        <v>0.30433635662296254</v>
      </c>
      <c r="G3" s="17" cm="1">
        <f t="array" ref="G3">STOWA2024_JAARROND_T(G$2*60,$C3,2014,"","")</f>
        <v>0.19668832340391318</v>
      </c>
      <c r="H3" s="17" cm="1">
        <f t="array" ref="H3">STOWA2024_JAARROND_T(H$2*60,$C3,2014,"","")</f>
        <v>0.11717366068990716</v>
      </c>
      <c r="I3" s="17" t="e" cm="1">
        <f t="array" ref="I3">STOWA2024_JAARROND_T(I$2*60,$C3,2014,"","")</f>
        <v>#VALUE!</v>
      </c>
      <c r="J3" s="17" t="e" cm="1">
        <f t="array" ref="J3">STOWA2024_JAARROND_T(J$2*60,$C3,2014,"","")</f>
        <v>#VALUE!</v>
      </c>
      <c r="K3" s="17" cm="1">
        <f t="array" ref="K3">STOWA2024_JAARROND_T(K$2*60,$C3,2014,"","")</f>
        <v>3.0630311835515435E-2</v>
      </c>
      <c r="L3" s="17" cm="1">
        <f t="array" ref="L3">STOWA2024_JAARROND_T(L$2*60,$C3,2014,"","")</f>
        <v>2.0100418791757939E-2</v>
      </c>
      <c r="M3" s="17" cm="1">
        <f t="array" ref="M3">STOWA2024_JAARROND_T(M$2*60,$C3,2014,"","")</f>
        <v>1.6777947146759009E-2</v>
      </c>
      <c r="N3" s="17" cm="1">
        <f t="array" ref="N3">STOWA2024_JAARROND_T(N$2*60,$C3,2014,"","")</f>
        <v>1.5262382837824847E-2</v>
      </c>
      <c r="O3" s="17" cm="1">
        <f t="array" ref="O3">STOWA2024_JAARROND_T(O$2*60,$C3,2014,"","")</f>
        <v>1.3571299823498036E-2</v>
      </c>
      <c r="P3" s="17" cm="1">
        <f t="array" ref="P3">STOWA2024_JAARROND_T(P$2*60,$C3,2014,"","")</f>
        <v>1.3458154687928063E-2</v>
      </c>
    </row>
    <row r="4" spans="2:16" x14ac:dyDescent="0.3">
      <c r="B4" s="15" t="s">
        <v>87</v>
      </c>
      <c r="C4">
        <v>20</v>
      </c>
      <c r="D4" s="17" cm="1">
        <f t="array" ref="D4">STOWA2024_JAARROND_T(D$2*60,$C4,2014,"","")</f>
        <v>18.62645056930214</v>
      </c>
      <c r="E4" s="17" cm="1">
        <f t="array" ref="E4">STOWA2024_JAARROND_T(E$2*60,$C4,2014,"","")</f>
        <v>4.0093491060261766</v>
      </c>
      <c r="F4" s="17" cm="1">
        <f t="array" ref="F4">STOWA2024_JAARROND_T(F$2*60,$C4,2014,"","")</f>
        <v>1.9905948351691141</v>
      </c>
      <c r="G4" s="17" cm="1">
        <f t="array" ref="G4">STOWA2024_JAARROND_T(G$2*60,$C4,2014,"","")</f>
        <v>1.0789390317985788</v>
      </c>
      <c r="H4" s="17" cm="1">
        <f t="array" ref="H4">STOWA2024_JAARROND_T(H$2*60,$C4,2014,"","")</f>
        <v>0.61530089018596512</v>
      </c>
      <c r="I4" s="17" cm="1">
        <f t="array" ref="I4">STOWA2024_JAARROND_T(I$2*60,$C4,2014,"","")</f>
        <v>0.37869569356909666</v>
      </c>
      <c r="J4" s="17" cm="1">
        <f t="array" ref="J4">STOWA2024_JAARROND_T(J$2*60,$C4,2014,"","")</f>
        <v>0.29889869705407501</v>
      </c>
      <c r="K4" s="17" cm="1">
        <f t="array" ref="K4">STOWA2024_JAARROND_T(K$2*60,$C4,2014,"","")</f>
        <v>0.13785202035522146</v>
      </c>
      <c r="L4" s="17" cm="1">
        <f t="array" ref="L4">STOWA2024_JAARROND_T(L$2*60,$C4,2014,"","")</f>
        <v>6.9988968110609687E-2</v>
      </c>
      <c r="M4" s="17" cm="1">
        <f t="array" ref="M4">STOWA2024_JAARROND_T(M$2*60,$C4,2014,"","")</f>
        <v>4.8603721717372476E-2</v>
      </c>
      <c r="N4" s="17" cm="1">
        <f t="array" ref="N4">STOWA2024_JAARROND_T(N$2*60,$C4,2014,"","")</f>
        <v>3.8576811825606454E-2</v>
      </c>
      <c r="O4" s="17" cm="1">
        <f t="array" ref="O4">STOWA2024_JAARROND_T(O$2*60,$C4,2014,"","")</f>
        <v>2.5091900506090861E-2</v>
      </c>
      <c r="P4" s="17" cm="1">
        <f t="array" ref="P4">STOWA2024_JAARROND_T(P$2*60,$C4,2014,"","")</f>
        <v>2.2776510287435797E-2</v>
      </c>
    </row>
    <row r="5" spans="2:16" x14ac:dyDescent="0.3">
      <c r="B5" s="15" t="s">
        <v>88</v>
      </c>
      <c r="C5">
        <v>30</v>
      </c>
      <c r="D5" s="17" cm="1">
        <f t="array" ref="D5">STOWA2024_JAARROND_T(D$2*60,$C5,2014,"","")</f>
        <v>122.72341806139984</v>
      </c>
      <c r="E5" s="17" cm="1">
        <f t="array" ref="E5">STOWA2024_JAARROND_T(E$2*60,$C5,2014,"","")</f>
        <v>19.496851337247872</v>
      </c>
      <c r="F5" s="17" cm="1">
        <f t="array" ref="F5">STOWA2024_JAARROND_T(F$2*60,$C5,2014,"","")</f>
        <v>8.8705757438933812</v>
      </c>
      <c r="G5" s="17" cm="1">
        <f t="array" ref="G5">STOWA2024_JAARROND_T(G$2*60,$C5,2014,"","")</f>
        <v>4.6075865332742341</v>
      </c>
      <c r="H5" s="17" cm="1">
        <f t="array" ref="H5">STOWA2024_JAARROND_T(H$2*60,$C5,2014,"","")</f>
        <v>2.4655851216552165</v>
      </c>
      <c r="I5" s="17" cm="1">
        <f t="array" ref="I5">STOWA2024_JAARROND_T(I$2*60,$C5,2014,"","")</f>
        <v>1.3295429263629404</v>
      </c>
      <c r="J5" s="17" cm="1">
        <f t="array" ref="J5">STOWA2024_JAARROND_T(J$2*60,$C5,2014,"","")</f>
        <v>0.94229392528505818</v>
      </c>
      <c r="K5" s="17" cm="1">
        <f t="array" ref="K5">STOWA2024_JAARROND_T(K$2*60,$C5,2014,"","")</f>
        <v>0.4790552097282505</v>
      </c>
      <c r="L5" s="17" cm="1">
        <f t="array" ref="L5">STOWA2024_JAARROND_T(L$2*60,$C5,2014,"","")</f>
        <v>0.21193637954320785</v>
      </c>
      <c r="M5" s="17" cm="1">
        <f t="array" ref="M5">STOWA2024_JAARROND_T(M$2*60,$C5,2014,"","")</f>
        <v>0.1302096927853702</v>
      </c>
      <c r="N5" s="17" cm="1">
        <f t="array" ref="N5">STOWA2024_JAARROND_T(N$2*60,$C5,2014,"","")</f>
        <v>9.3312169397077108E-2</v>
      </c>
      <c r="O5" s="17" cm="1">
        <f t="array" ref="O5">STOWA2024_JAARROND_T(O$2*60,$C5,2014,"","")</f>
        <v>4.6468770412079877E-2</v>
      </c>
      <c r="P5" s="17" cm="1">
        <f t="array" ref="P5">STOWA2024_JAARROND_T(P$2*60,$C5,2014,"","")</f>
        <v>3.881874212247486E-2</v>
      </c>
    </row>
    <row r="6" spans="2:16" x14ac:dyDescent="0.3">
      <c r="B6" s="15" t="s">
        <v>89</v>
      </c>
      <c r="C6">
        <v>40</v>
      </c>
      <c r="D6" s="17" cm="1">
        <f t="array" ref="D6">STOWA2024_JAARROND_T(D$2*60,$C6,2014,"","")</f>
        <v>455.53333799704626</v>
      </c>
      <c r="E6" s="17" cm="1">
        <f t="array" ref="E6">STOWA2024_JAARROND_T(E$2*60,$C6,2014,"","")</f>
        <v>59.498981095703869</v>
      </c>
      <c r="F6" s="17" cm="1">
        <f t="array" ref="F6">STOWA2024_JAARROND_T(F$2*60,$C6,2014,"","")</f>
        <v>26.11577763566234</v>
      </c>
      <c r="G6" s="17" cm="1">
        <f t="array" ref="G6">STOWA2024_JAARROND_T(G$2*60,$C6,2014,"","")</f>
        <v>13.759295072377673</v>
      </c>
      <c r="H6" s="17" cm="1">
        <f t="array" ref="H6">STOWA2024_JAARROND_T(H$2*60,$C6,2014,"","")</f>
        <v>7.6450720620182446</v>
      </c>
      <c r="I6" s="17" cm="1">
        <f t="array" ref="I6">STOWA2024_JAARROND_T(I$2*60,$C6,2014,"","")</f>
        <v>4.2101440619138479</v>
      </c>
      <c r="J6" s="17" cm="1">
        <f t="array" ref="J6">STOWA2024_JAARROND_T(J$2*60,$C6,2014,"","")</f>
        <v>2.9385920668043357</v>
      </c>
      <c r="K6" s="17" cm="1">
        <f t="array" ref="K6">STOWA2024_JAARROND_T(K$2*60,$C6,2014,"","")</f>
        <v>1.3867945199130938</v>
      </c>
      <c r="L6" s="17" cm="1">
        <f t="array" ref="L6">STOWA2024_JAARROND_T(L$2*60,$C6,2014,"","")</f>
        <v>0.57404423175231789</v>
      </c>
      <c r="M6" s="17" cm="1">
        <f t="array" ref="M6">STOWA2024_JAARROND_T(M$2*60,$C6,2014,"","")</f>
        <v>0.32606795357900675</v>
      </c>
      <c r="N6" s="17" cm="1">
        <f t="array" ref="N6">STOWA2024_JAARROND_T(N$2*60,$C6,2014,"","")</f>
        <v>0.21687438945959256</v>
      </c>
      <c r="O6" s="17" cm="1">
        <f t="array" ref="O6">STOWA2024_JAARROND_T(O$2*60,$C6,2014,"","")</f>
        <v>8.6197956905339712E-2</v>
      </c>
      <c r="P6" s="17" cm="1">
        <f t="array" ref="P6">STOWA2024_JAARROND_T(P$2*60,$C6,2014,"","")</f>
        <v>6.6641736738309504E-2</v>
      </c>
    </row>
    <row r="7" spans="2:16" x14ac:dyDescent="0.3">
      <c r="B7" s="15" t="s">
        <v>90</v>
      </c>
      <c r="C7">
        <v>50</v>
      </c>
      <c r="D7" s="17" cm="1">
        <f t="array" ref="D7">STOWA2024_JAARROND_T(D$2*60,$C7,2014,"","")</f>
        <v>1242.2083400101303</v>
      </c>
      <c r="E7" s="17" cm="1">
        <f t="array" ref="E7">STOWA2024_JAARROND_T(E$2*60,$C7,2014,"","")</f>
        <v>139.26638379952499</v>
      </c>
      <c r="F7" s="17" cm="1">
        <f t="array" ref="F7">STOWA2024_JAARROND_T(F$2*60,$C7,2014,"","")</f>
        <v>59.490445831440582</v>
      </c>
      <c r="G7" s="17" cm="1">
        <f t="array" ref="G7">STOWA2024_JAARROND_T(G$2*60,$C7,2014,"","")</f>
        <v>31.76647419889246</v>
      </c>
      <c r="H7" s="17" cm="1">
        <f t="array" ref="H7">STOWA2024_JAARROND_T(H$2*60,$C7,2014,"","")</f>
        <v>18.427394834271482</v>
      </c>
      <c r="I7" s="17" cm="1">
        <f t="array" ref="I7">STOWA2024_JAARROND_T(I$2*60,$C7,2014,"","")</f>
        <v>10.778553841607085</v>
      </c>
      <c r="J7" s="17" cm="1">
        <f t="array" ref="J7">STOWA2024_JAARROND_T(J$2*60,$C7,2014,"","")</f>
        <v>7.7969396646605977</v>
      </c>
      <c r="K7" s="17" cm="1">
        <f t="array" ref="K7">STOWA2024_JAARROND_T(K$2*60,$C7,2014,"","")</f>
        <v>3.5052373991730628</v>
      </c>
      <c r="L7" s="17" cm="1">
        <f t="array" ref="L7">STOWA2024_JAARROND_T(L$2*60,$C7,2014,"","")</f>
        <v>1.4192911477831505</v>
      </c>
      <c r="M7" s="17" cm="1">
        <f t="array" ref="M7">STOWA2024_JAARROND_T(M$2*60,$C7,2014,"","")</f>
        <v>0.7699149507626325</v>
      </c>
      <c r="N7" s="17" cm="1">
        <f t="array" ref="N7">STOWA2024_JAARROND_T(N$2*60,$C7,2014,"","")</f>
        <v>0.48597946918719509</v>
      </c>
      <c r="O7" s="17" cm="1">
        <f t="array" ref="O7">STOWA2024_JAARROND_T(O$2*60,$C7,2014,"","")</f>
        <v>0.16015480714544891</v>
      </c>
      <c r="P7" s="17" cm="1">
        <f t="array" ref="P7">STOWA2024_JAARROND_T(P$2*60,$C7,2014,"","")</f>
        <v>0.11526372635403376</v>
      </c>
    </row>
    <row r="8" spans="2:16" x14ac:dyDescent="0.3">
      <c r="B8" s="15" t="s">
        <v>91</v>
      </c>
      <c r="C8">
        <v>60</v>
      </c>
      <c r="D8" s="17" cm="1">
        <f t="array" ref="D8">STOWA2024_JAARROND_T(D$2*60,$C8,2014,"","")</f>
        <v>2798.2876995088732</v>
      </c>
      <c r="E8" s="17" cm="1">
        <f t="array" ref="E8">STOWA2024_JAARROND_T(E$2*60,$C8,2014,"","")</f>
        <v>276.3867029330122</v>
      </c>
      <c r="F8" s="17" cm="1">
        <f t="array" ref="F8">STOWA2024_JAARROND_T(F$2*60,$C8,2014,"","")</f>
        <v>115.28857668162836</v>
      </c>
      <c r="G8" s="17" cm="1">
        <f t="array" ref="G8">STOWA2024_JAARROND_T(G$2*60,$C8,2014,"","")</f>
        <v>62.08890650938686</v>
      </c>
      <c r="H8" s="17" cm="1">
        <f t="array" ref="H8">STOWA2024_JAARROND_T(H$2*60,$C8,2014,"","")</f>
        <v>37.283793659808317</v>
      </c>
      <c r="I8" s="17" cm="1">
        <f t="array" ref="I8">STOWA2024_JAARROND_T(I$2*60,$C8,2014,"","")</f>
        <v>23.080850501590795</v>
      </c>
      <c r="J8" s="17" cm="1">
        <f t="array" ref="J8">STOWA2024_JAARROND_T(J$2*60,$C8,2014,"","")</f>
        <v>17.415813900512205</v>
      </c>
      <c r="K8" s="17" cm="1">
        <f t="array" ref="K8">STOWA2024_JAARROND_T(K$2*60,$C8,2014,"","")</f>
        <v>7.9764511876120618</v>
      </c>
      <c r="L8" s="17" cm="1">
        <f t="array" ref="L8">STOWA2024_JAARROND_T(L$2*60,$C8,2014,"","")</f>
        <v>3.253258680106216</v>
      </c>
      <c r="M8" s="17" cm="1">
        <f t="array" ref="M8">STOWA2024_JAARROND_T(M$2*60,$C8,2014,"","")</f>
        <v>1.7260808636342118</v>
      </c>
      <c r="N8" s="17" cm="1">
        <f t="array" ref="N8">STOWA2024_JAARROND_T(N$2*60,$C8,2014,"","")</f>
        <v>1.0530559782066304</v>
      </c>
      <c r="O8" s="17" cm="1">
        <f t="array" ref="O8">STOWA2024_JAARROND_T(O$2*60,$C8,2014,"","")</f>
        <v>0.29805746045205722</v>
      </c>
      <c r="P8" s="17" cm="1">
        <f t="array" ref="P8">STOWA2024_JAARROND_T(P$2*60,$C8,2014,"","")</f>
        <v>0.20089088688828124</v>
      </c>
    </row>
    <row r="9" spans="2:16" x14ac:dyDescent="0.3">
      <c r="B9" s="15" t="s">
        <v>92</v>
      </c>
      <c r="C9">
        <v>70</v>
      </c>
      <c r="D9" s="17" cm="1">
        <f t="array" ref="D9">STOWA2024_JAARROND_T(D$2*60,$C9,2014,"","")</f>
        <v>5535.7864902320689</v>
      </c>
      <c r="E9" s="17" cm="1">
        <f t="array" ref="E9">STOWA2024_JAARROND_T(E$2*60,$C9,2014,"","")</f>
        <v>490.53159633038285</v>
      </c>
      <c r="F9" s="17" cm="1">
        <f t="array" ref="F9">STOWA2024_JAARROND_T(F$2*60,$C9,2014,"","")</f>
        <v>200.26356748840251</v>
      </c>
      <c r="G9" s="17" cm="1">
        <f t="array" ref="G9">STOWA2024_JAARROND_T(G$2*60,$C9,2014,"","")</f>
        <v>108.39357126997064</v>
      </c>
      <c r="H9" s="17" cm="1">
        <f t="array" ref="H9">STOWA2024_JAARROND_T(H$2*60,$C9,2014,"","")</f>
        <v>66.872986141875103</v>
      </c>
      <c r="I9" s="17" cm="1">
        <f t="array" ref="I9">STOWA2024_JAARROND_T(I$2*60,$C9,2014,"","")</f>
        <v>43.431144613420109</v>
      </c>
      <c r="J9" s="17" cm="1">
        <f t="array" ref="J9">STOWA2024_JAARROND_T(J$2*60,$C9,2014,"","")</f>
        <v>34.052184461921435</v>
      </c>
      <c r="K9" s="17" cm="1">
        <f t="array" ref="K9">STOWA2024_JAARROND_T(K$2*60,$C9,2014,"","")</f>
        <v>16.69505768841465</v>
      </c>
      <c r="L9" s="17" cm="1">
        <f t="array" ref="L9">STOWA2024_JAARROND_T(L$2*60,$C9,2014,"","")</f>
        <v>6.9940120483094477</v>
      </c>
      <c r="M9" s="17" cm="1">
        <f t="array" ref="M9">STOWA2024_JAARROND_T(M$2*60,$C9,2014,"","")</f>
        <v>3.6967509928483113</v>
      </c>
      <c r="N9" s="17" cm="1">
        <f t="array" ref="N9">STOWA2024_JAARROND_T(N$2*60,$C9,2014,"","")</f>
        <v>2.2128510387770297</v>
      </c>
      <c r="O9" s="17" cm="1">
        <f t="array" ref="O9">STOWA2024_JAARROND_T(O$2*60,$C9,2014,"","")</f>
        <v>0.55562371890734219</v>
      </c>
      <c r="P9" s="17" cm="1">
        <f t="array" ref="P9">STOWA2024_JAARROND_T(P$2*60,$C9,2014,"","")</f>
        <v>0.35290472374436371</v>
      </c>
    </row>
    <row r="10" spans="2:16" x14ac:dyDescent="0.3">
      <c r="B10" s="15" t="s">
        <v>93</v>
      </c>
      <c r="C10">
        <v>80</v>
      </c>
      <c r="D10" s="17" cm="1">
        <f t="array" ref="D10">STOWA2024_JAARROND_T(D$2*60,$C10,2014,"","")</f>
        <v>9968.3002115540694</v>
      </c>
      <c r="E10" s="17" cm="1">
        <f t="array" ref="E10">STOWA2024_JAARROND_T(E$2*60,$C10,2014,"","")</f>
        <v>803.24228197357888</v>
      </c>
      <c r="F10" s="17" cm="1">
        <f t="array" ref="F10">STOWA2024_JAARROND_T(F$2*60,$C10,2014,"","")</f>
        <v>321.56044318196859</v>
      </c>
      <c r="G10" s="17" cm="1">
        <f t="array" ref="G10">STOWA2024_JAARROND_T(G$2*60,$C10,2014,"","")</f>
        <v>188.31197782322394</v>
      </c>
      <c r="H10" s="17" cm="1">
        <f t="array" ref="H10">STOWA2024_JAARROND_T(H$2*60,$C10,2014,"","")</f>
        <v>110.02238662312611</v>
      </c>
      <c r="I10" s="17" cm="1">
        <f t="array" ref="I10">STOWA2024_JAARROND_T(I$2*60,$C10,2014,"","")</f>
        <v>74.393505129202708</v>
      </c>
      <c r="J10" s="17" cm="1">
        <f t="array" ref="J10">STOWA2024_JAARROND_T(J$2*60,$C10,2014,"","")</f>
        <v>60.312239445216868</v>
      </c>
      <c r="K10" s="17" cm="1">
        <f t="array" ref="K10">STOWA2024_JAARROND_T(K$2*60,$C10,2014,"","")</f>
        <v>32.640017536559675</v>
      </c>
      <c r="L10" s="17" cm="1">
        <f t="array" ref="L10">STOWA2024_JAARROND_T(L$2*60,$C10,2014,"","")</f>
        <v>14.232837835673077</v>
      </c>
      <c r="M10" s="17" cm="1">
        <f t="array" ref="M10">STOWA2024_JAARROND_T(M$2*60,$C10,2014,"","")</f>
        <v>7.5997940267122859</v>
      </c>
      <c r="N10" s="17" cm="1">
        <f t="array" ref="N10">STOWA2024_JAARROND_T(N$2*60,$C10,2014,"","")</f>
        <v>4.5196187983741192</v>
      </c>
      <c r="O10" s="17" cm="1">
        <f t="array" ref="O10">STOWA2024_JAARROND_T(O$2*60,$C10,2014,"","")</f>
        <v>1.0373965018344498</v>
      </c>
      <c r="P10" s="17" cm="1">
        <f t="array" ref="P10">STOWA2024_JAARROND_T(P$2*60,$C10,2014,"","")</f>
        <v>0.62498960962937566</v>
      </c>
    </row>
    <row r="11" spans="2:16" x14ac:dyDescent="0.3">
      <c r="B11" s="15" t="s">
        <v>94</v>
      </c>
      <c r="C11">
        <v>90</v>
      </c>
      <c r="D11" s="17" cm="1">
        <f t="array" ref="D11">STOWA2024_JAARROND_T(D$2*60,$C11,2014,"","")</f>
        <v>16715.906502734812</v>
      </c>
      <c r="E11" s="17" cm="1">
        <f t="array" ref="E11">STOWA2024_JAARROND_T(E$2*60,$C11,2014,"","")</f>
        <v>1237.8184718550121</v>
      </c>
      <c r="F11" s="17" cm="1">
        <f t="array" ref="F11">STOWA2024_JAARROND_T(F$2*60,$C11,2014,"","")</f>
        <v>486.68272444458404</v>
      </c>
      <c r="G11" s="17" cm="1">
        <f t="array" ref="G11">STOWA2024_JAARROND_T(G$2*60,$C11,2014,"","")</f>
        <v>288.27020352000523</v>
      </c>
      <c r="H11" s="17" cm="1">
        <f t="array" ref="H11">STOWA2024_JAARROND_T(H$2*60,$C11,2014,"","")</f>
        <v>211.96054997401254</v>
      </c>
      <c r="I11" s="17" cm="1">
        <f t="array" ref="I11">STOWA2024_JAARROND_T(I$2*60,$C11,2014,"","")</f>
        <v>118.7648032472263</v>
      </c>
      <c r="J11" s="17" cm="1">
        <f t="array" ref="J11">STOWA2024_JAARROND_T(J$2*60,$C11,2014,"","")</f>
        <v>99.137179038822197</v>
      </c>
      <c r="K11" s="17" cm="1">
        <f t="array" ref="K11">STOWA2024_JAARROND_T(K$2*60,$C11,2014,"","")</f>
        <v>60.299418320742689</v>
      </c>
      <c r="L11" s="17" cm="1">
        <f t="array" ref="L11">STOWA2024_JAARROND_T(L$2*60,$C11,2014,"","")</f>
        <v>27.619067185138576</v>
      </c>
      <c r="M11" s="17" cm="1">
        <f t="array" ref="M11">STOWA2024_JAARROND_T(M$2*60,$C11,2014,"","")</f>
        <v>15.06011821273019</v>
      </c>
      <c r="N11" s="17" cm="1">
        <f t="array" ref="N11">STOWA2024_JAARROND_T(N$2*60,$C11,2014,"","")</f>
        <v>8.990997934981479</v>
      </c>
      <c r="O11" s="17" cm="1">
        <f t="array" ref="O11">STOWA2024_JAARROND_T(O$2*60,$C11,2014,"","")</f>
        <v>1.940328279671393</v>
      </c>
      <c r="P11" s="17" cm="1">
        <f t="array" ref="P11">STOWA2024_JAARROND_T(P$2*60,$C11,2014,"","")</f>
        <v>1.1160374441454353</v>
      </c>
    </row>
    <row r="12" spans="2:16" x14ac:dyDescent="0.3">
      <c r="B12" s="15" t="s">
        <v>95</v>
      </c>
      <c r="C12">
        <v>100</v>
      </c>
      <c r="D12" s="17" cm="1">
        <f t="array" ref="D12">STOWA2024_JAARROND_T(D$2*60,$C12,2014,"","")</f>
        <v>26508.607477041089</v>
      </c>
      <c r="E12" s="17" cm="1">
        <f t="array" ref="E12">STOWA2024_JAARROND_T(E$2*60,$C12,2014,"","")</f>
        <v>1819.1518838096322</v>
      </c>
      <c r="F12" s="17" cm="1">
        <f t="array" ref="F12">STOWA2024_JAARROND_T(F$2*60,$C12,2014,"","")</f>
        <v>703.45826234279207</v>
      </c>
      <c r="G12" s="17" cm="1">
        <f t="array" ref="G12">STOWA2024_JAARROND_T(G$2*60,$C12,2014,"","")</f>
        <v>420.64894576378873</v>
      </c>
      <c r="H12" s="17" cm="1">
        <f t="array" ref="H12">STOWA2024_JAARROND_T(H$2*60,$C12,2014,"","")</f>
        <v>319.816619743285</v>
      </c>
      <c r="I12" s="17" cm="1">
        <f t="array" ref="I12">STOWA2024_JAARROND_T(I$2*60,$C12,2014,"","")</f>
        <v>250.15020885967365</v>
      </c>
      <c r="J12" s="17" cm="1">
        <f t="array" ref="J12">STOWA2024_JAARROND_T(J$2*60,$C12,2014,"","")</f>
        <v>218.60003522606172</v>
      </c>
      <c r="K12" s="17" cm="1">
        <f t="array" ref="K12">STOWA2024_JAARROND_T(K$2*60,$C12,2014,"","")</f>
        <v>106.19660296874493</v>
      </c>
      <c r="L12" s="17" cm="1">
        <f t="array" ref="L12">STOWA2024_JAARROND_T(L$2*60,$C12,2014,"","")</f>
        <v>51.412097658756089</v>
      </c>
      <c r="M12" s="17" cm="1">
        <f t="array" ref="M12">STOWA2024_JAARROND_T(M$2*60,$C12,2014,"","")</f>
        <v>28.869751215919443</v>
      </c>
      <c r="N12" s="17" cm="1">
        <f t="array" ref="N12">STOWA2024_JAARROND_T(N$2*60,$C12,2014,"","")</f>
        <v>17.453978185392241</v>
      </c>
      <c r="O12" s="17" cm="1">
        <f t="array" ref="O12">STOWA2024_JAARROND_T(O$2*60,$C12,2014,"","")</f>
        <v>3.6352451020053111</v>
      </c>
      <c r="P12" s="17" cm="1">
        <f t="array" ref="P12">STOWA2024_JAARROND_T(P$2*60,$C12,2014,"","")</f>
        <v>2.0102613018781548</v>
      </c>
    </row>
    <row r="13" spans="2:16" x14ac:dyDescent="0.3">
      <c r="B13" s="15" t="s">
        <v>96</v>
      </c>
      <c r="C13">
        <v>110</v>
      </c>
      <c r="D13" s="17" cm="1">
        <f t="array" ref="D13">STOWA2024_JAARROND_T(D$2*60,$C13,2014,"","")</f>
        <v>40191.064349405002</v>
      </c>
      <c r="E13" s="17" cm="1">
        <f t="array" ref="E13">STOWA2024_JAARROND_T(E$2*60,$C13,2014,"","")</f>
        <v>2573.6820746742196</v>
      </c>
      <c r="F13" s="17" cm="1">
        <f t="array" ref="F13">STOWA2024_JAARROND_T(F$2*60,$C13,2014,"","")</f>
        <v>979.99480252592957</v>
      </c>
      <c r="G13" s="17" cm="1">
        <f t="array" ref="G13">STOWA2024_JAARROND_T(G$2*60,$C13,2014,"","")</f>
        <v>590.77712545139786</v>
      </c>
      <c r="H13" s="17" cm="1">
        <f t="array" ref="H13">STOWA2024_JAARROND_T(H$2*60,$C13,2014,"","")</f>
        <v>462.77369726085806</v>
      </c>
      <c r="I13" s="17" cm="1">
        <f t="array" ref="I13">STOWA2024_JAARROND_T(I$2*60,$C13,2014,"","")</f>
        <v>377.0865566140709</v>
      </c>
      <c r="J13" s="17" cm="1">
        <f t="array" ref="J13">STOWA2024_JAARROND_T(J$2*60,$C13,2014,"","")</f>
        <v>339.74374995583526</v>
      </c>
      <c r="K13" s="17" cm="1">
        <f t="array" ref="K13">STOWA2024_JAARROND_T(K$2*60,$C13,2014,"","")</f>
        <v>179.53213969471662</v>
      </c>
      <c r="L13" s="17" cm="1">
        <f t="array" ref="L13">STOWA2024_JAARROND_T(L$2*60,$C13,2014,"","")</f>
        <v>92.255670418409863</v>
      </c>
      <c r="M13" s="17" cm="1">
        <f t="array" ref="M13">STOWA2024_JAARROND_T(M$2*60,$C13,2014,"","")</f>
        <v>53.701059941541352</v>
      </c>
      <c r="N13" s="17" cm="1">
        <f t="array" ref="N13">STOWA2024_JAARROND_T(N$2*60,$C13,2014,"","")</f>
        <v>33.119148603230528</v>
      </c>
      <c r="O13" s="17" cm="1">
        <f t="array" ref="O13">STOWA2024_JAARROND_T(O$2*60,$C13,2014,"","")</f>
        <v>6.8222970479939962</v>
      </c>
      <c r="P13" s="17" cm="1">
        <f t="array" ref="P13">STOWA2024_JAARROND_T(P$2*60,$C13,2014,"","")</f>
        <v>3.6531757301682619</v>
      </c>
    </row>
    <row r="14" spans="2:16" x14ac:dyDescent="0.3">
      <c r="B14" s="15" t="s">
        <v>97</v>
      </c>
      <c r="C14">
        <v>120</v>
      </c>
      <c r="D14" s="17" cm="1">
        <f t="array" ref="D14">STOWA2024_JAARROND_T(D$2*60,$C14,2014,"","")</f>
        <v>58724.586075801824</v>
      </c>
      <c r="E14" s="17" cm="1">
        <f t="array" ref="E14">STOWA2024_JAARROND_T(E$2*60,$C14,2014,"","")</f>
        <v>3529.2873713275139</v>
      </c>
      <c r="F14" s="17" cm="1">
        <f t="array" ref="F14">STOWA2024_JAARROND_T(F$2*60,$C14,2014,"","")</f>
        <v>1324.684341381246</v>
      </c>
      <c r="G14" s="17" cm="1">
        <f t="array" ref="G14">STOWA2024_JAARROND_T(G$2*60,$C14,2014,"","")</f>
        <v>804.19385694316543</v>
      </c>
      <c r="H14" s="17" cm="1">
        <f t="array" ref="H14">STOWA2024_JAARROND_T(H$2*60,$C14,2014,"","")</f>
        <v>647.14105224106163</v>
      </c>
      <c r="I14" s="17" cm="1">
        <f t="array" ref="I14">STOWA2024_JAARROND_T(I$2*60,$C14,2014,"","")</f>
        <v>547.28671333832563</v>
      </c>
      <c r="J14" s="17" cm="1">
        <f t="array" ref="J14">STOWA2024_JAARROND_T(J$2*60,$C14,2014,"","")</f>
        <v>507.06704431399481</v>
      </c>
      <c r="K14" s="17" cm="1">
        <f t="array" ref="K14">STOWA2024_JAARROND_T(K$2*60,$C14,2014,"","")</f>
        <v>292.95879191671605</v>
      </c>
      <c r="L14" s="17" cm="1">
        <f t="array" ref="L14">STOWA2024_JAARROND_T(L$2*60,$C14,2014,"","")</f>
        <v>160.24004529483665</v>
      </c>
      <c r="M14" s="17" cm="1">
        <f t="array" ref="M14">STOWA2024_JAARROND_T(M$2*60,$C14,2014,"","")</f>
        <v>97.185393716612793</v>
      </c>
      <c r="N14" s="17" cm="1">
        <f t="array" ref="N14">STOWA2024_JAARROND_T(N$2*60,$C14,2014,"","")</f>
        <v>61.521907267275026</v>
      </c>
      <c r="O14" s="17" cm="1">
        <f t="array" ref="O14">STOWA2024_JAARROND_T(O$2*60,$C14,2014,"","")</f>
        <v>12.825208841167608</v>
      </c>
      <c r="P14" s="17" cm="1">
        <f t="array" ref="P14">STOWA2024_JAARROND_T(P$2*60,$C14,2014,"","")</f>
        <v>6.6996127616928289</v>
      </c>
    </row>
    <row r="15" spans="2:16" x14ac:dyDescent="0.3">
      <c r="B15" s="15" t="s">
        <v>98</v>
      </c>
      <c r="C15">
        <v>130</v>
      </c>
      <c r="D15" s="17" cm="1">
        <f t="array" ref="D15">STOWA2024_JAARROND_T(D$2*60,$C15,2014,"","")</f>
        <v>83191.784723349891</v>
      </c>
      <c r="E15" s="17" cm="1">
        <f t="array" ref="E15">STOWA2024_JAARROND_T(E$2*60,$C15,2014,"","")</f>
        <v>4715.2507328257589</v>
      </c>
      <c r="F15" s="17" cm="1">
        <f t="array" ref="F15">STOWA2024_JAARROND_T(F$2*60,$C15,2014,"","")</f>
        <v>1746.1688830275343</v>
      </c>
      <c r="G15" s="17" cm="1">
        <f t="array" ref="G15">STOWA2024_JAARROND_T(G$2*60,$C15,2014,"","")</f>
        <v>1066.6260003778198</v>
      </c>
      <c r="H15" s="17" cm="1">
        <f t="array" ref="H15">STOWA2024_JAARROND_T(H$2*60,$C15,2014,"","")</f>
        <v>879.62565773377878</v>
      </c>
      <c r="I15" s="17" cm="1">
        <f t="array" ref="I15">STOWA2024_JAARROND_T(I$2*60,$C15,2014,"","")</f>
        <v>769.6549238705353</v>
      </c>
      <c r="J15" s="17" cm="1">
        <f t="array" ref="J15">STOWA2024_JAARROND_T(J$2*60,$C15,2014,"","")</f>
        <v>731.69613652393127</v>
      </c>
      <c r="K15" s="17" cm="1">
        <f t="array" ref="K15">STOWA2024_JAARROND_T(K$2*60,$C15,2014,"","")</f>
        <v>463.49454867285965</v>
      </c>
      <c r="L15" s="17" cm="1">
        <f t="array" ref="L15">STOWA2024_JAARROND_T(L$2*60,$C15,2014,"","")</f>
        <v>270.32938919210903</v>
      </c>
      <c r="M15" s="17" cm="1">
        <f t="array" ref="M15">STOWA2024_JAARROND_T(M$2*60,$C15,2014,"","")</f>
        <v>171.51821345777509</v>
      </c>
      <c r="N15" s="17" cm="1">
        <f t="array" ref="N15">STOWA2024_JAARROND_T(N$2*60,$C15,2014,"","")</f>
        <v>112.02975922179026</v>
      </c>
      <c r="O15" s="17" cm="1">
        <f t="array" ref="O15">STOWA2024_JAARROND_T(O$2*60,$C15,2014,"","")</f>
        <v>24.151381646576034</v>
      </c>
      <c r="P15" s="17" cm="1">
        <f t="array" ref="P15">STOWA2024_JAARROND_T(P$2*60,$C15,2014,"","")</f>
        <v>12.40264793988162</v>
      </c>
    </row>
    <row r="17" spans="2:16" x14ac:dyDescent="0.3">
      <c r="B17" s="16" t="s">
        <v>76</v>
      </c>
      <c r="D17" s="15" t="s">
        <v>49</v>
      </c>
      <c r="E17" s="15" t="s">
        <v>50</v>
      </c>
      <c r="F17" s="15" t="s">
        <v>51</v>
      </c>
      <c r="G17" s="15" t="s">
        <v>52</v>
      </c>
      <c r="H17" s="15" t="s">
        <v>53</v>
      </c>
      <c r="I17" s="15" t="s">
        <v>54</v>
      </c>
      <c r="J17" s="15" t="s">
        <v>55</v>
      </c>
      <c r="K17" s="15" t="s">
        <v>56</v>
      </c>
      <c r="L17" s="15" t="s">
        <v>57</v>
      </c>
      <c r="M17" s="15" t="s">
        <v>58</v>
      </c>
      <c r="N17" s="15" t="s">
        <v>59</v>
      </c>
      <c r="O17" s="15" t="s">
        <v>60</v>
      </c>
      <c r="P17" s="15" t="s">
        <v>61</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86</v>
      </c>
      <c r="C19">
        <v>10</v>
      </c>
      <c r="D19" s="17" cm="1">
        <f t="array" ref="D19">STOWA2024_JAARROND_T(D$2*60,$C19,2033,"L","")</f>
        <v>0.90130145736577594</v>
      </c>
      <c r="E19" s="17" cm="1">
        <f t="array" ref="E19">STOWA2024_JAARROND_T(E$2*60,$C19,2033,"L","")</f>
        <v>0.44019774082194668</v>
      </c>
      <c r="F19" s="17" cm="1">
        <f t="array" ref="F19">STOWA2024_JAARROND_T(F$2*60,$C19,2033,"L","")</f>
        <v>0.29671119126448964</v>
      </c>
      <c r="G19" s="17" cm="1">
        <f t="array" ref="G19">STOWA2024_JAARROND_T(G$2*60,$C19,2033,"L","")</f>
        <v>0.19160294194830285</v>
      </c>
      <c r="H19" s="17" cm="1">
        <f t="array" ref="H19">STOWA2024_JAARROND_T(H$2*60,$C19,2033,"L","")</f>
        <v>0.11269035360995126</v>
      </c>
      <c r="I19" s="17" t="e" cm="1">
        <f t="array" ref="I19">STOWA2024_JAARROND_T(I$2*60,$C19,2033,"L","")</f>
        <v>#VALUE!</v>
      </c>
      <c r="J19" s="17" t="e" cm="1">
        <f t="array" ref="J19">STOWA2024_JAARROND_T(J$2*60,$C19,2033,"L","")</f>
        <v>#VALUE!</v>
      </c>
      <c r="K19" s="17" cm="1">
        <f t="array" ref="K19">STOWA2024_JAARROND_T(K$2*60,$C19,2033,"L","")</f>
        <v>2.9979285030868903E-2</v>
      </c>
      <c r="L19" s="17" cm="1">
        <f t="array" ref="L19">STOWA2024_JAARROND_T(L$2*60,$C19,2033,"L","")</f>
        <v>1.9845620812910084E-2</v>
      </c>
      <c r="M19" s="17" cm="1">
        <f t="array" ref="M19">STOWA2024_JAARROND_T(M$2*60,$C19,2033,"L","")</f>
        <v>1.6631988706763336E-2</v>
      </c>
      <c r="N19" s="17" cm="1">
        <f t="array" ref="N19">STOWA2024_JAARROND_T(N$2*60,$C19,2033,"L","")</f>
        <v>1.5164054131804282E-2</v>
      </c>
      <c r="O19" s="17" cm="1">
        <f t="array" ref="O19">STOWA2024_JAARROND_T(O$2*60,$C19,2033,"L","")</f>
        <v>1.3521389822503603E-2</v>
      </c>
      <c r="P19" s="17" cm="1">
        <f t="array" ref="P19">STOWA2024_JAARROND_T(P$2*60,$C19,2033,"L","")</f>
        <v>1.3415861759862088E-2</v>
      </c>
    </row>
    <row r="20" spans="2:16" x14ac:dyDescent="0.3">
      <c r="B20" s="15" t="s">
        <v>87</v>
      </c>
      <c r="C20">
        <v>20</v>
      </c>
      <c r="D20" s="17" cm="1">
        <f t="array" ref="D20">STOWA2024_JAARROND_T(D$2*60,$C20,2033,"L","")</f>
        <v>17.532367349905542</v>
      </c>
      <c r="E20" s="17" cm="1">
        <f t="array" ref="E20">STOWA2024_JAARROND_T(E$2*60,$C20,2033,"L","")</f>
        <v>3.8163765565770498</v>
      </c>
      <c r="F20" s="17" cm="1">
        <f t="array" ref="F20">STOWA2024_JAARROND_T(F$2*60,$C20,2033,"L","")</f>
        <v>1.9030641570209235</v>
      </c>
      <c r="G20" s="17" cm="1">
        <f t="array" ref="G20">STOWA2024_JAARROND_T(G$2*60,$C20,2033,"L","")</f>
        <v>1.0351162384350761</v>
      </c>
      <c r="H20" s="17" cm="1">
        <f t="array" ref="H20">STOWA2024_JAARROND_T(H$2*60,$C20,2033,"L","")</f>
        <v>0.59285603698585154</v>
      </c>
      <c r="I20" s="17" cm="1">
        <f t="array" ref="I20">STOWA2024_JAARROND_T(I$2*60,$C20,2033,"L","")</f>
        <v>0.36677465123685116</v>
      </c>
      <c r="J20" s="17" cm="1">
        <f t="array" ref="J20">STOWA2024_JAARROND_T(J$2*60,$C20,2033,"L","")</f>
        <v>0.29036186990726848</v>
      </c>
      <c r="K20" s="17" cm="1">
        <f t="array" ref="K20">STOWA2024_JAARROND_T(K$2*60,$C20,2033,"L","")</f>
        <v>0.13311556470549241</v>
      </c>
      <c r="L20" s="17" cm="1">
        <f t="array" ref="L20">STOWA2024_JAARROND_T(L$2*60,$C20,2033,"L","")</f>
        <v>6.8431358382423174E-2</v>
      </c>
      <c r="M20" s="17" cm="1">
        <f t="array" ref="M20">STOWA2024_JAARROND_T(M$2*60,$C20,2033,"L","")</f>
        <v>4.7824289679942948E-2</v>
      </c>
      <c r="N20" s="17" cm="1">
        <f t="array" ref="N20">STOWA2024_JAARROND_T(N$2*60,$C20,2033,"L","")</f>
        <v>3.8105117559513624E-2</v>
      </c>
      <c r="O20" s="17" cm="1">
        <f t="array" ref="O20">STOWA2024_JAARROND_T(O$2*60,$C20,2033,"L","")</f>
        <v>2.4906652234644618E-2</v>
      </c>
      <c r="P20" s="17" cm="1">
        <f t="array" ref="P20">STOWA2024_JAARROND_T(P$2*60,$C20,2033,"L","")</f>
        <v>2.2631760205803066E-2</v>
      </c>
    </row>
    <row r="21" spans="2:16" x14ac:dyDescent="0.3">
      <c r="B21" s="15" t="s">
        <v>88</v>
      </c>
      <c r="C21">
        <v>30</v>
      </c>
      <c r="D21" s="17" cm="1">
        <f t="array" ref="D21">STOWA2024_JAARROND_T(D$2*60,$C21,2033,"L","")</f>
        <v>115.64378421704041</v>
      </c>
      <c r="E21" s="17" cm="1">
        <f t="array" ref="E21">STOWA2024_JAARROND_T(E$2*60,$C21,2033,"L","")</f>
        <v>18.536347700938396</v>
      </c>
      <c r="F21" s="17" cm="1">
        <f t="array" ref="F21">STOWA2024_JAARROND_T(F$2*60,$C21,2033,"L","")</f>
        <v>8.4489285599671184</v>
      </c>
      <c r="G21" s="17" cm="1">
        <f t="array" ref="G21">STOWA2024_JAARROND_T(G$2*60,$C21,2033,"L","")</f>
        <v>4.3876532345204211</v>
      </c>
      <c r="H21" s="17" cm="1">
        <f t="array" ref="H21">STOWA2024_JAARROND_T(H$2*60,$C21,2033,"L","")</f>
        <v>2.3466329454608501</v>
      </c>
      <c r="I21" s="17" cm="1">
        <f t="array" ref="I21">STOWA2024_JAARROND_T(I$2*60,$C21,2033,"L","")</f>
        <v>1.2673938016800081</v>
      </c>
      <c r="J21" s="17" cm="1">
        <f t="array" ref="J21">STOWA2024_JAARROND_T(J$2*60,$C21,2033,"L","")</f>
        <v>0.90060314045636103</v>
      </c>
      <c r="K21" s="17" cm="1">
        <f t="array" ref="K21">STOWA2024_JAARROND_T(K$2*60,$C21,2033,"L","")</f>
        <v>0.4583387895179149</v>
      </c>
      <c r="L21" s="17" cm="1">
        <f t="array" ref="L21">STOWA2024_JAARROND_T(L$2*60,$C21,2033,"L","")</f>
        <v>0.20563182980884698</v>
      </c>
      <c r="M21" s="17" cm="1">
        <f t="array" ref="M21">STOWA2024_JAARROND_T(M$2*60,$C21,2033,"L","")</f>
        <v>0.12730812409905376</v>
      </c>
      <c r="N21" s="17" cm="1">
        <f t="array" ref="N21">STOWA2024_JAARROND_T(N$2*60,$C21,2033,"L","")</f>
        <v>9.168599234425831E-2</v>
      </c>
      <c r="O21" s="17" cm="1">
        <f t="array" ref="O21">STOWA2024_JAARROND_T(O$2*60,$C21,2033,"L","")</f>
        <v>4.5953798971582818E-2</v>
      </c>
      <c r="P21" s="17" cm="1">
        <f t="array" ref="P21">STOWA2024_JAARROND_T(P$2*60,$C21,2033,"L","")</f>
        <v>3.8444306672560963E-2</v>
      </c>
    </row>
    <row r="22" spans="2:16" x14ac:dyDescent="0.3">
      <c r="B22" s="15" t="s">
        <v>89</v>
      </c>
      <c r="C22">
        <v>40</v>
      </c>
      <c r="D22" s="17" cm="1">
        <f t="array" ref="D22">STOWA2024_JAARROND_T(D$2*60,$C22,2033,"L","")</f>
        <v>429.68428309767904</v>
      </c>
      <c r="E22" s="17" cm="1">
        <f t="array" ref="E22">STOWA2024_JAARROND_T(E$2*60,$C22,2033,"L","")</f>
        <v>56.617780173243496</v>
      </c>
      <c r="F22" s="17" cm="1">
        <f t="array" ref="F22">STOWA2024_JAARROND_T(F$2*60,$C22,2033,"L","")</f>
        <v>24.889360298135902</v>
      </c>
      <c r="G22" s="17" cm="1">
        <f t="array" ref="G22">STOWA2024_JAARROND_T(G$2*60,$C22,2033,"L","")</f>
        <v>13.102457836009556</v>
      </c>
      <c r="H22" s="17" cm="1">
        <f t="array" ref="H22">STOWA2024_JAARROND_T(H$2*60,$C22,2033,"L","")</f>
        <v>7.2628618869713959</v>
      </c>
      <c r="I22" s="17" cm="1">
        <f t="array" ref="I22">STOWA2024_JAARROND_T(I$2*60,$C22,2033,"L","")</f>
        <v>3.9887643718810546</v>
      </c>
      <c r="J22" s="17" cm="1">
        <f t="array" ref="J22">STOWA2024_JAARROND_T(J$2*60,$C22,2033,"L","")</f>
        <v>2.7810232361268667</v>
      </c>
      <c r="K22" s="17" cm="1">
        <f t="array" ref="K22">STOWA2024_JAARROND_T(K$2*60,$C22,2033,"L","")</f>
        <v>1.3179062792299474</v>
      </c>
      <c r="L22" s="17" cm="1">
        <f t="array" ref="L22">STOWA2024_JAARROND_T(L$2*60,$C22,2033,"L","")</f>
        <v>0.5535134898326316</v>
      </c>
      <c r="M22" s="17" cm="1">
        <f t="array" ref="M22">STOWA2024_JAARROND_T(M$2*60,$C22,2033,"L","")</f>
        <v>0.31705010871693884</v>
      </c>
      <c r="N22" s="17" cm="1">
        <f t="array" ref="N22">STOWA2024_JAARROND_T(N$2*60,$C22,2033,"L","")</f>
        <v>0.21206343257049962</v>
      </c>
      <c r="O22" s="17" cm="1">
        <f t="array" ref="O22">STOWA2024_JAARROND_T(O$2*60,$C22,2033,"L","")</f>
        <v>8.4923334510847617E-2</v>
      </c>
      <c r="P22" s="17" cm="1">
        <f t="array" ref="P22">STOWA2024_JAARROND_T(P$2*60,$C22,2033,"L","")</f>
        <v>6.5774432549117703E-2</v>
      </c>
    </row>
    <row r="23" spans="2:16" x14ac:dyDescent="0.3">
      <c r="B23" s="15" t="s">
        <v>90</v>
      </c>
      <c r="C23">
        <v>50</v>
      </c>
      <c r="D23" s="17" cm="1">
        <f t="array" ref="D23">STOWA2024_JAARROND_T(D$2*60,$C23,2033,"L","")</f>
        <v>1172.4770735574796</v>
      </c>
      <c r="E23" s="17" cm="1">
        <f t="array" ref="E23">STOWA2024_JAARROND_T(E$2*60,$C23,2033,"L","")</f>
        <v>132.62459402715845</v>
      </c>
      <c r="F23" s="17" cm="1">
        <f t="array" ref="F23">STOWA2024_JAARROND_T(F$2*60,$C23,2033,"L","")</f>
        <v>56.745233140019558</v>
      </c>
      <c r="G23" s="17" cm="1">
        <f t="array" ref="G23">STOWA2024_JAARROND_T(G$2*60,$C23,2033,"L","")</f>
        <v>30.279252572859303</v>
      </c>
      <c r="H23" s="17" cm="1">
        <f t="array" ref="H23">STOWA2024_JAARROND_T(H$2*60,$C23,2033,"L","")</f>
        <v>17.520466640835892</v>
      </c>
      <c r="I23" s="17" cm="1">
        <f t="array" ref="I23">STOWA2024_JAARROND_T(I$2*60,$C23,2033,"L","")</f>
        <v>10.208146134065933</v>
      </c>
      <c r="J23" s="17" cm="1">
        <f t="array" ref="J23">STOWA2024_JAARROND_T(J$2*60,$C23,2033,"L","")</f>
        <v>7.364244565200238</v>
      </c>
      <c r="K23" s="17" cm="1">
        <f t="array" ref="K23">STOWA2024_JAARROND_T(K$2*60,$C23,2033,"L","")</f>
        <v>3.314057552026934</v>
      </c>
      <c r="L23" s="17" cm="1">
        <f t="array" ref="L23">STOWA2024_JAARROND_T(L$2*60,$C23,2033,"L","")</f>
        <v>1.3615046960874546</v>
      </c>
      <c r="M23" s="17" cm="1">
        <f t="array" ref="M23">STOWA2024_JAARROND_T(M$2*60,$C23,2033,"L","")</f>
        <v>0.74499458802955265</v>
      </c>
      <c r="N23" s="17" cm="1">
        <f t="array" ref="N23">STOWA2024_JAARROND_T(N$2*60,$C23,2033,"L","")</f>
        <v>0.47310233419953662</v>
      </c>
      <c r="O23" s="17" cm="1">
        <f t="array" ref="O23">STOWA2024_JAARROND_T(O$2*60,$C23,2033,"L","")</f>
        <v>0.15719241345125803</v>
      </c>
      <c r="P23" s="17" cm="1">
        <f t="array" ref="P23">STOWA2024_JAARROND_T(P$2*60,$C23,2033,"L","")</f>
        <v>0.11336592275367474</v>
      </c>
    </row>
    <row r="24" spans="2:16" x14ac:dyDescent="0.3">
      <c r="B24" s="15" t="s">
        <v>91</v>
      </c>
      <c r="C24">
        <v>60</v>
      </c>
      <c r="D24" s="17" cm="1">
        <f t="array" ref="D24">STOWA2024_JAARROND_T(D$2*60,$C24,2033,"L","")</f>
        <v>2642.359263253461</v>
      </c>
      <c r="E24" s="17" cm="1">
        <f t="array" ref="E24">STOWA2024_JAARROND_T(E$2*60,$C24,2033,"L","")</f>
        <v>263.35454246384813</v>
      </c>
      <c r="F24" s="17" cm="1">
        <f t="array" ref="F24">STOWA2024_JAARROND_T(F$2*60,$C24,2033,"L","")</f>
        <v>110.04413789470007</v>
      </c>
      <c r="G24" s="17" cm="1">
        <f t="array" ref="G24">STOWA2024_JAARROND_T(G$2*60,$C24,2033,"L","")</f>
        <v>59.234138877121268</v>
      </c>
      <c r="H24" s="17" cm="1">
        <f t="array" ref="H24">STOWA2024_JAARROND_T(H$2*60,$C24,2033,"L","")</f>
        <v>35.485495381609695</v>
      </c>
      <c r="I24" s="17" cm="1">
        <f t="array" ref="I24">STOWA2024_JAARROND_T(I$2*60,$C24,2033,"L","")</f>
        <v>21.878730763423608</v>
      </c>
      <c r="J24" s="17" cm="1">
        <f t="array" ref="J24">STOWA2024_JAARROND_T(J$2*60,$C24,2033,"L","")</f>
        <v>16.456786098791518</v>
      </c>
      <c r="K24" s="17" cm="1">
        <f t="array" ref="K24">STOWA2024_JAARROND_T(K$2*60,$C24,2033,"L","")</f>
        <v>7.5111493871829165</v>
      </c>
      <c r="L24" s="17" cm="1">
        <f t="array" ref="L24">STOWA2024_JAARROND_T(L$2*60,$C24,2033,"L","")</f>
        <v>3.1073887133099753</v>
      </c>
      <c r="M24" s="17" cm="1">
        <f t="array" ref="M24">STOWA2024_JAARROND_T(M$2*60,$C24,2033,"L","")</f>
        <v>1.6630818354940993</v>
      </c>
      <c r="N24" s="17" cm="1">
        <f t="array" ref="N24">STOWA2024_JAARROND_T(N$2*60,$C24,2033,"L","")</f>
        <v>1.020992377738398</v>
      </c>
      <c r="O24" s="17" cm="1">
        <f t="array" ref="O24">STOWA2024_JAARROND_T(O$2*60,$C24,2033,"L","")</f>
        <v>0.29143682051067543</v>
      </c>
      <c r="P24" s="17" cm="1">
        <f t="array" ref="P24">STOWA2024_JAARROND_T(P$2*60,$C24,2033,"L","")</f>
        <v>0.19687557662558799</v>
      </c>
    </row>
    <row r="25" spans="2:16" x14ac:dyDescent="0.3">
      <c r="B25" s="15" t="s">
        <v>92</v>
      </c>
      <c r="C25">
        <v>70</v>
      </c>
      <c r="D25" s="17" cm="1">
        <f t="array" ref="D25">STOWA2024_JAARROND_T(D$2*60,$C25,2033,"L","")</f>
        <v>5228.9474500059259</v>
      </c>
      <c r="E25" s="17" cm="1">
        <f t="array" ref="E25">STOWA2024_JAARROND_T(E$2*60,$C25,2033,"L","")</f>
        <v>467.59789838695542</v>
      </c>
      <c r="F25" s="17" cm="1">
        <f t="array" ref="F25">STOWA2024_JAARROND_T(F$2*60,$C25,2033,"L","")</f>
        <v>191.25404466417223</v>
      </c>
      <c r="G25" s="17" cm="1">
        <f t="array" ref="G25">STOWA2024_JAARROND_T(G$2*60,$C25,2033,"L","")</f>
        <v>103.48176849385112</v>
      </c>
      <c r="H25" s="17" cm="1">
        <f t="array" ref="H25">STOWA2024_JAARROND_T(H$2*60,$C25,2033,"L","")</f>
        <v>63.703663099205677</v>
      </c>
      <c r="I25" s="17" cm="1">
        <f t="array" ref="I25">STOWA2024_JAARROND_T(I$2*60,$C25,2033,"L","")</f>
        <v>41.208998882614296</v>
      </c>
      <c r="J25" s="17" cm="1">
        <f t="array" ref="J25">STOWA2024_JAARROND_T(J$2*60,$C25,2033,"L","")</f>
        <v>32.205436471667618</v>
      </c>
      <c r="K25" s="17" cm="1">
        <f t="array" ref="K25">STOWA2024_JAARROND_T(K$2*60,$C25,2033,"L","")</f>
        <v>15.669856391707585</v>
      </c>
      <c r="L25" s="17" cm="1">
        <f t="array" ref="L25">STOWA2024_JAARROND_T(L$2*60,$C25,2033,"L","")</f>
        <v>6.6558875136825142</v>
      </c>
      <c r="M25" s="17" cm="1">
        <f t="array" ref="M25">STOWA2024_JAARROND_T(M$2*60,$C25,2033,"L","")</f>
        <v>3.5482344245676321</v>
      </c>
      <c r="N25" s="17" cm="1">
        <f t="array" ref="N25">STOWA2024_JAARROND_T(N$2*60,$C25,2033,"L","")</f>
        <v>2.1374382637487286</v>
      </c>
      <c r="O25" s="17" cm="1">
        <f t="array" ref="O25">STOWA2024_JAARROND_T(O$2*60,$C25,2033,"L","")</f>
        <v>0.54121468427339026</v>
      </c>
      <c r="P25" s="17" cm="1">
        <f t="array" ref="P25">STOWA2024_JAARROND_T(P$2*60,$C25,2033,"L","")</f>
        <v>0.34456918958445804</v>
      </c>
    </row>
    <row r="26" spans="2:16" x14ac:dyDescent="0.3">
      <c r="B26" s="15" t="s">
        <v>93</v>
      </c>
      <c r="C26">
        <v>80</v>
      </c>
      <c r="D26" s="17" cm="1">
        <f t="array" ref="D26">STOWA2024_JAARROND_T(D$2*60,$C26,2033,"L","")</f>
        <v>9417.9705187573454</v>
      </c>
      <c r="E26" s="17" cm="1">
        <f t="array" ref="E26">STOWA2024_JAARROND_T(E$2*60,$C26,2033,"L","")</f>
        <v>765.93237763765728</v>
      </c>
      <c r="F26" s="17" cm="1">
        <f t="array" ref="F26">STOWA2024_JAARROND_T(F$2*60,$C26,2033,"L","")</f>
        <v>307.21843482510087</v>
      </c>
      <c r="G26" s="17" cm="1">
        <f t="array" ref="G26">STOWA2024_JAARROND_T(G$2*60,$C26,2033,"L","")</f>
        <v>179.67977200357797</v>
      </c>
      <c r="H26" s="17" cm="1">
        <f t="array" ref="H26">STOWA2024_JAARROND_T(H$2*60,$C26,2033,"L","")</f>
        <v>104.88223002967094</v>
      </c>
      <c r="I26" s="17" cm="1">
        <f t="array" ref="I26">STOWA2024_JAARROND_T(I$2*60,$C26,2033,"L","")</f>
        <v>70.646223488011131</v>
      </c>
      <c r="J26" s="17" cm="1">
        <f t="array" ref="J26">STOWA2024_JAARROND_T(J$2*60,$C26,2033,"L","")</f>
        <v>57.089928587247989</v>
      </c>
      <c r="K26" s="17" cm="1">
        <f t="array" ref="K26">STOWA2024_JAARROND_T(K$2*60,$C26,2033,"L","")</f>
        <v>30.553887782490772</v>
      </c>
      <c r="L26" s="17" cm="1">
        <f t="array" ref="L26">STOWA2024_JAARROND_T(L$2*60,$C26,2033,"L","")</f>
        <v>13.501883578013915</v>
      </c>
      <c r="M26" s="17" cm="1">
        <f t="array" ref="M26">STOWA2024_JAARROND_T(M$2*60,$C26,2033,"L","")</f>
        <v>7.2697057871135788</v>
      </c>
      <c r="N26" s="17" cm="1">
        <f t="array" ref="N26">STOWA2024_JAARROND_T(N$2*60,$C26,2033,"L","")</f>
        <v>4.3504826482468344</v>
      </c>
      <c r="O26" s="17" cm="1">
        <f t="array" ref="O26">STOWA2024_JAARROND_T(O$2*60,$C26,2033,"L","")</f>
        <v>1.0066258674069464</v>
      </c>
      <c r="P26" s="17" cm="1">
        <f t="array" ref="P26">STOWA2024_JAARROND_T(P$2*60,$C26,2033,"L","")</f>
        <v>0.60790833554977175</v>
      </c>
    </row>
    <row r="27" spans="2:16" x14ac:dyDescent="0.3">
      <c r="B27" s="15" t="s">
        <v>94</v>
      </c>
      <c r="C27">
        <v>90</v>
      </c>
      <c r="D27" s="17" cm="1">
        <f t="array" ref="D27">STOWA2024_JAARROND_T(D$2*60,$C27,2033,"L","")</f>
        <v>15795.908674481538</v>
      </c>
      <c r="E27" s="17" cm="1">
        <f t="array" ref="E27">STOWA2024_JAARROND_T(E$2*60,$C27,2033,"L","")</f>
        <v>1180.6071198308377</v>
      </c>
      <c r="F27" s="17" cm="1">
        <f t="array" ref="F27">STOWA2024_JAARROND_T(F$2*60,$C27,2033,"L","")</f>
        <v>465.1244949957553</v>
      </c>
      <c r="G27" s="17" cm="1">
        <f t="array" ref="G27">STOWA2024_JAARROND_T(G$2*60,$C27,2033,"L","")</f>
        <v>275.16853595615504</v>
      </c>
      <c r="H27" s="17" cm="1">
        <f t="array" ref="H27">STOWA2024_JAARROND_T(H$2*60,$C27,2033,"L","")</f>
        <v>201.49135287716499</v>
      </c>
      <c r="I27" s="17" cm="1">
        <f t="array" ref="I27">STOWA2024_JAARROND_T(I$2*60,$C27,2033,"L","")</f>
        <v>112.86026609587515</v>
      </c>
      <c r="J27" s="17" cm="1">
        <f t="array" ref="J27">STOWA2024_JAARROND_T(J$2*60,$C27,2033,"L","")</f>
        <v>93.909216284118827</v>
      </c>
      <c r="K27" s="17" cm="1">
        <f t="array" ref="K27">STOWA2024_JAARROND_T(K$2*60,$C27,2033,"L","")</f>
        <v>56.318605852050929</v>
      </c>
      <c r="L27" s="17" cm="1">
        <f t="array" ref="L27">STOWA2024_JAARROND_T(L$2*60,$C27,2033,"L","")</f>
        <v>26.128165101203898</v>
      </c>
      <c r="M27" s="17" cm="1">
        <f t="array" ref="M27">STOWA2024_JAARROND_T(M$2*60,$C27,2033,"L","")</f>
        <v>14.361648951192729</v>
      </c>
      <c r="N27" s="17" cm="1">
        <f t="array" ref="N27">STOWA2024_JAARROND_T(N$2*60,$C27,2033,"L","")</f>
        <v>8.6268208485397206</v>
      </c>
      <c r="O27" s="17" cm="1">
        <f t="array" ref="O27">STOWA2024_JAARROND_T(O$2*60,$C27,2033,"L","")</f>
        <v>1.8755297126469177</v>
      </c>
      <c r="P27" s="17" cm="1">
        <f t="array" ref="P27">STOWA2024_JAARROND_T(P$2*60,$C27,2033,"L","")</f>
        <v>1.0812866427020791</v>
      </c>
    </row>
    <row r="28" spans="2:16" x14ac:dyDescent="0.3">
      <c r="B28" s="15" t="s">
        <v>95</v>
      </c>
      <c r="C28">
        <v>100</v>
      </c>
      <c r="D28" s="17" cm="1">
        <f t="array" ref="D28">STOWA2024_JAARROND_T(D$2*60,$C28,2033,"L","")</f>
        <v>25053.253866878345</v>
      </c>
      <c r="E28" s="17" cm="1">
        <f t="array" ref="E28">STOWA2024_JAARROND_T(E$2*60,$C28,2033,"L","")</f>
        <v>1735.4318489097609</v>
      </c>
      <c r="F28" s="17" cm="1">
        <f t="array" ref="F28">STOWA2024_JAARROND_T(F$2*60,$C28,2033,"L","")</f>
        <v>672.47034625734352</v>
      </c>
      <c r="G28" s="17" cm="1">
        <f t="array" ref="G28">STOWA2024_JAARROND_T(G$2*60,$C28,2033,"L","")</f>
        <v>401.66362877980214</v>
      </c>
      <c r="H28" s="17" cm="1">
        <f t="array" ref="H28">STOWA2024_JAARROND_T(H$2*60,$C28,2033,"L","")</f>
        <v>304.14026815119166</v>
      </c>
      <c r="I28" s="17" cm="1">
        <f t="array" ref="I28">STOWA2024_JAARROND_T(I$2*60,$C28,2033,"L","")</f>
        <v>236.57054636761293</v>
      </c>
      <c r="J28" s="17" cm="1">
        <f t="array" ref="J28">STOWA2024_JAARROND_T(J$2*60,$C28,2033,"L","")</f>
        <v>205.88102605278542</v>
      </c>
      <c r="K28" s="17" cm="1">
        <f t="array" ref="K28">STOWA2024_JAARROND_T(K$2*60,$C28,2033,"L","")</f>
        <v>98.995325915297741</v>
      </c>
      <c r="L28" s="17" cm="1">
        <f t="array" ref="L28">STOWA2024_JAARROND_T(L$2*60,$C28,2033,"L","")</f>
        <v>48.519039181857167</v>
      </c>
      <c r="M28" s="17" cm="1">
        <f t="array" ref="M28">STOWA2024_JAARROND_T(M$2*60,$C28,2033,"L","")</f>
        <v>27.454542095855288</v>
      </c>
      <c r="N28" s="17" cm="1">
        <f t="array" ref="N28">STOWA2024_JAARROND_T(N$2*60,$C28,2033,"L","")</f>
        <v>16.696822307145791</v>
      </c>
      <c r="O28" s="17" cm="1">
        <f t="array" ref="O28">STOWA2024_JAARROND_T(O$2*60,$C28,2033,"L","")</f>
        <v>3.5002827087425916</v>
      </c>
      <c r="P28" s="17" cm="1">
        <f t="array" ref="P28">STOWA2024_JAARROND_T(P$2*60,$C28,2033,"L","")</f>
        <v>1.9398155310869922</v>
      </c>
    </row>
    <row r="29" spans="2:16" x14ac:dyDescent="0.3">
      <c r="B29" s="15" t="s">
        <v>96</v>
      </c>
      <c r="C29">
        <v>110</v>
      </c>
      <c r="D29" s="17" cm="1">
        <f t="array" ref="D29">STOWA2024_JAARROND_T(D$2*60,$C29,2033,"L","")</f>
        <v>37988.98834180367</v>
      </c>
      <c r="E29" s="17" cm="1">
        <f t="array" ref="E29">STOWA2024_JAARROND_T(E$2*60,$C29,2033,"L","")</f>
        <v>2455.6379055547122</v>
      </c>
      <c r="F29" s="17" cm="1">
        <f t="array" ref="F29">STOWA2024_JAARROND_T(F$2*60,$C29,2033,"L","")</f>
        <v>937.02243530537146</v>
      </c>
      <c r="G29" s="17" cm="1">
        <f t="array" ref="G29">STOWA2024_JAARROND_T(G$2*60,$C29,2033,"L","")</f>
        <v>564.26670063973893</v>
      </c>
      <c r="H29" s="17" cm="1">
        <f t="array" ref="H29">STOWA2024_JAARROND_T(H$2*60,$C29,2033,"L","")</f>
        <v>440.23280049504802</v>
      </c>
      <c r="I29" s="17" cm="1">
        <f t="array" ref="I29">STOWA2024_JAARROND_T(I$2*60,$C29,2033,"L","")</f>
        <v>356.73922258897352</v>
      </c>
      <c r="J29" s="17" cm="1">
        <f t="array" ref="J29">STOWA2024_JAARROND_T(J$2*60,$C29,2033,"L","")</f>
        <v>320.0821578029653</v>
      </c>
      <c r="K29" s="17" cm="1">
        <f t="array" ref="K29">STOWA2024_JAARROND_T(K$2*60,$C29,2033,"L","")</f>
        <v>167.08381249723624</v>
      </c>
      <c r="L29" s="17" cm="1">
        <f t="array" ref="L29">STOWA2024_JAARROND_T(L$2*60,$C29,2033,"L","")</f>
        <v>86.878157354937002</v>
      </c>
      <c r="M29" s="17" cm="1">
        <f t="array" ref="M29">STOWA2024_JAARROND_T(M$2*60,$C29,2033,"L","")</f>
        <v>50.939070379507342</v>
      </c>
      <c r="N29" s="17" cm="1">
        <f t="array" ref="N29">STOWA2024_JAARROND_T(N$2*60,$C29,2033,"L","")</f>
        <v>31.594394276540019</v>
      </c>
      <c r="O29" s="17" cm="1">
        <f t="array" ref="O29">STOWA2024_JAARROND_T(O$2*60,$C29,2033,"L","")</f>
        <v>6.5434196415042569</v>
      </c>
      <c r="P29" s="17" cm="1">
        <f t="array" ref="P29">STOWA2024_JAARROND_T(P$2*60,$C29,2033,"L","")</f>
        <v>3.5105251887287112</v>
      </c>
    </row>
    <row r="30" spans="2:16" x14ac:dyDescent="0.3">
      <c r="B30" s="15" t="s">
        <v>97</v>
      </c>
      <c r="C30">
        <v>120</v>
      </c>
      <c r="D30" s="17" cm="1">
        <f t="array" ref="D30">STOWA2024_JAARROND_T(D$2*60,$C30,2033,"L","")</f>
        <v>55512.471016327705</v>
      </c>
      <c r="E30" s="17" cm="1">
        <f t="array" ref="E30">STOWA2024_JAARROND_T(E$2*60,$C30,2033,"L","")</f>
        <v>3367.8706008747104</v>
      </c>
      <c r="F30" s="17" cm="1">
        <f t="array" ref="F30">STOWA2024_JAARROND_T(F$2*60,$C30,2033,"L","")</f>
        <v>1266.8196802067296</v>
      </c>
      <c r="G30" s="17" cm="1">
        <f t="array" ref="G30">STOWA2024_JAARROND_T(G$2*60,$C30,2033,"L","")</f>
        <v>768.28063257208817</v>
      </c>
      <c r="H30" s="17" cm="1">
        <f t="array" ref="H30">STOWA2024_JAARROND_T(H$2*60,$C30,2033,"L","")</f>
        <v>615.78718897323142</v>
      </c>
      <c r="I30" s="17" cm="1">
        <f t="array" ref="I30">STOWA2024_JAARROND_T(I$2*60,$C30,2033,"L","")</f>
        <v>517.91101625345277</v>
      </c>
      <c r="J30" s="17" cm="1">
        <f t="array" ref="J30">STOWA2024_JAARROND_T(J$2*60,$C30,2033,"L","")</f>
        <v>477.86146687175903</v>
      </c>
      <c r="K30" s="17" cm="1">
        <f t="array" ref="K30">STOWA2024_JAARROND_T(K$2*60,$C30,2033,"L","")</f>
        <v>272.25530476296643</v>
      </c>
      <c r="L30" s="17" cm="1">
        <f t="array" ref="L30">STOWA2024_JAARROND_T(L$2*60,$C30,2033,"L","")</f>
        <v>150.6109785013432</v>
      </c>
      <c r="M30" s="17" cm="1">
        <f t="array" ref="M30">STOWA2024_JAARROND_T(M$2*60,$C30,2033,"L","")</f>
        <v>91.974549304422567</v>
      </c>
      <c r="N30" s="17" cm="1">
        <f t="array" ref="N30">STOWA2024_JAARROND_T(N$2*60,$C30,2033,"L","")</f>
        <v>58.536181486248822</v>
      </c>
      <c r="O30" s="17" cm="1">
        <f t="array" ref="O30">STOWA2024_JAARROND_T(O$2*60,$C30,2033,"L","")</f>
        <v>12.252866621876443</v>
      </c>
      <c r="P30" s="17" cm="1">
        <f t="array" ref="P30">STOWA2024_JAARROND_T(P$2*60,$C30,2033,"L","")</f>
        <v>6.410464859240748</v>
      </c>
    </row>
    <row r="31" spans="2:16" x14ac:dyDescent="0.3">
      <c r="B31" s="15" t="s">
        <v>98</v>
      </c>
      <c r="C31">
        <v>130</v>
      </c>
      <c r="D31" s="17" cm="1">
        <f t="array" ref="D31">STOWA2024_JAARROND_T(D$2*60,$C31,2033,"L","")</f>
        <v>78647.839623527922</v>
      </c>
      <c r="E31" s="17" cm="1">
        <f t="array" ref="E31">STOWA2024_JAARROND_T(E$2*60,$C31,2033,"L","")</f>
        <v>4500.1081944951738</v>
      </c>
      <c r="F31" s="17" cm="1">
        <f t="array" ref="F31">STOWA2024_JAARROND_T(F$2*60,$C31,2033,"L","")</f>
        <v>1670.1406436141071</v>
      </c>
      <c r="G31" s="17" cm="1">
        <f t="array" ref="G31">STOWA2024_JAARROND_T(G$2*60,$C31,2033,"L","")</f>
        <v>1019.1889179792544</v>
      </c>
      <c r="H31" s="17" cm="1">
        <f t="array" ref="H31">STOWA2024_JAARROND_T(H$2*60,$C31,2033,"L","")</f>
        <v>837.20072570818127</v>
      </c>
      <c r="I31" s="17" cm="1">
        <f t="array" ref="I31">STOWA2024_JAARROND_T(I$2*60,$C31,2033,"L","")</f>
        <v>728.52888891550288</v>
      </c>
      <c r="J31" s="17" cm="1">
        <f t="array" ref="J31">STOWA2024_JAARROND_T(J$2*60,$C31,2033,"L","")</f>
        <v>689.72419015280195</v>
      </c>
      <c r="K31" s="17" cm="1">
        <f t="array" ref="K31">STOWA2024_JAARROND_T(K$2*60,$C31,2033,"L","")</f>
        <v>430.19771357508694</v>
      </c>
      <c r="L31" s="17" cm="1">
        <f t="array" ref="L31">STOWA2024_JAARROND_T(L$2*60,$C31,2033,"L","")</f>
        <v>253.6484600014694</v>
      </c>
      <c r="M31" s="17" cm="1">
        <f t="array" ref="M31">STOWA2024_JAARROND_T(M$2*60,$C31,2033,"L","")</f>
        <v>161.97665210805877</v>
      </c>
      <c r="N31" s="17" cm="1">
        <f t="array" ref="N31">STOWA2024_JAARROND_T(N$2*60,$C31,2033,"L","")</f>
        <v>106.33264062882191</v>
      </c>
      <c r="O31" s="17" cm="1">
        <f t="array" ref="O31">STOWA2024_JAARROND_T(O$2*60,$C31,2033,"L","")</f>
        <v>22.983078056851735</v>
      </c>
      <c r="P31" s="17" cm="1">
        <f t="array" ref="P31">STOWA2024_JAARROND_T(P$2*60,$C31,2033,"L","")</f>
        <v>11.815023477142994</v>
      </c>
    </row>
    <row r="33" spans="2:48" x14ac:dyDescent="0.3">
      <c r="B33" s="16" t="s">
        <v>77</v>
      </c>
      <c r="D33" s="15" t="s">
        <v>49</v>
      </c>
      <c r="E33" s="15" t="s">
        <v>50</v>
      </c>
      <c r="F33" s="15" t="s">
        <v>51</v>
      </c>
      <c r="G33" s="15" t="s">
        <v>52</v>
      </c>
      <c r="H33" s="15" t="s">
        <v>53</v>
      </c>
      <c r="I33" s="15" t="s">
        <v>54</v>
      </c>
      <c r="J33" s="15" t="s">
        <v>55</v>
      </c>
      <c r="K33" s="15" t="s">
        <v>56</v>
      </c>
      <c r="L33" s="15" t="s">
        <v>57</v>
      </c>
      <c r="M33" s="15" t="s">
        <v>58</v>
      </c>
      <c r="N33" s="15" t="s">
        <v>59</v>
      </c>
      <c r="O33" s="15" t="s">
        <v>60</v>
      </c>
      <c r="P33" s="15" t="s">
        <v>61</v>
      </c>
      <c r="R33" s="16" t="s">
        <v>80</v>
      </c>
      <c r="T33" s="15" t="s">
        <v>49</v>
      </c>
      <c r="U33" s="15" t="s">
        <v>50</v>
      </c>
      <c r="V33" s="15" t="s">
        <v>51</v>
      </c>
      <c r="W33" s="15" t="s">
        <v>52</v>
      </c>
      <c r="X33" s="15" t="s">
        <v>53</v>
      </c>
      <c r="Y33" s="15" t="s">
        <v>54</v>
      </c>
      <c r="Z33" s="15" t="s">
        <v>55</v>
      </c>
      <c r="AA33" s="15" t="s">
        <v>56</v>
      </c>
      <c r="AB33" s="15" t="s">
        <v>57</v>
      </c>
      <c r="AC33" s="15" t="s">
        <v>58</v>
      </c>
      <c r="AD33" s="15" t="s">
        <v>59</v>
      </c>
      <c r="AE33" s="15" t="s">
        <v>60</v>
      </c>
      <c r="AF33" s="15" t="s">
        <v>61</v>
      </c>
      <c r="AH33" s="16" t="s">
        <v>83</v>
      </c>
      <c r="AJ33" s="15" t="s">
        <v>49</v>
      </c>
      <c r="AK33" s="15" t="s">
        <v>50</v>
      </c>
      <c r="AL33" s="15" t="s">
        <v>51</v>
      </c>
      <c r="AM33" s="15" t="s">
        <v>52</v>
      </c>
      <c r="AN33" s="15" t="s">
        <v>53</v>
      </c>
      <c r="AO33" s="15" t="s">
        <v>54</v>
      </c>
      <c r="AP33" s="15" t="s">
        <v>55</v>
      </c>
      <c r="AQ33" s="15" t="s">
        <v>56</v>
      </c>
      <c r="AR33" s="15" t="s">
        <v>57</v>
      </c>
      <c r="AS33" s="15" t="s">
        <v>58</v>
      </c>
      <c r="AT33" s="15" t="s">
        <v>59</v>
      </c>
      <c r="AU33" s="15" t="s">
        <v>60</v>
      </c>
      <c r="AV33" s="15" t="s">
        <v>61</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86</v>
      </c>
      <c r="C35">
        <v>10</v>
      </c>
      <c r="D35" s="17" cm="1">
        <f t="array" ref="D35">STOWA2024_JAARROND_T(D$2*60,$C35,2050,"L","")</f>
        <v>0.86408678357400293</v>
      </c>
      <c r="E35" s="17" cm="1">
        <f t="array" ref="E35">STOWA2024_JAARROND_T(E$2*60,$C35,2050,"L","")</f>
        <v>0.42792270366190172</v>
      </c>
      <c r="F35" s="17" cm="1">
        <f t="array" ref="F35">STOWA2024_JAARROND_T(F$2*60,$C35,2050,"L","")</f>
        <v>0.28943208075908372</v>
      </c>
      <c r="G35" s="17" cm="1">
        <f t="array" ref="G35">STOWA2024_JAARROND_T(G$2*60,$C35,2050,"L","")</f>
        <v>0.18669262950962526</v>
      </c>
      <c r="H35" s="17" cm="1">
        <f t="array" ref="H35">STOWA2024_JAARROND_T(H$2*60,$C35,2050,"L","")</f>
        <v>0.10820234305870398</v>
      </c>
      <c r="I35" s="17" t="e" cm="1">
        <f t="array" ref="I35">STOWA2024_JAARROND_T(I$2*60,$C35,2050,"L","")</f>
        <v>#VALUE!</v>
      </c>
      <c r="J35" s="17" t="e" cm="1">
        <f t="array" ref="J35">STOWA2024_JAARROND_T(J$2*60,$C35,2050,"L","")</f>
        <v>#VALUE!</v>
      </c>
      <c r="K35" s="17" cm="1">
        <f t="array" ref="K35">STOWA2024_JAARROND_T(K$2*60,$C35,2050,"L","")</f>
        <v>2.9356296898817181E-2</v>
      </c>
      <c r="L35" s="17" cm="1">
        <f t="array" ref="L35">STOWA2024_JAARROND_T(L$2*60,$C35,2050,"L","")</f>
        <v>1.9598495815609858E-2</v>
      </c>
      <c r="M35" s="17" cm="1">
        <f t="array" ref="M35">STOWA2024_JAARROND_T(M$2*60,$C35,2050,"L","")</f>
        <v>1.6489292975436685E-2</v>
      </c>
      <c r="N35" s="17" cm="1">
        <f t="array" ref="N35">STOWA2024_JAARROND_T(N$2*60,$C35,2050,"L","")</f>
        <v>1.5067639500337234E-2</v>
      </c>
      <c r="O35" s="17" cm="1">
        <f t="array" ref="O35">STOWA2024_JAARROND_T(O$2*60,$C35,2050,"L","")</f>
        <v>1.3471235583601457E-2</v>
      </c>
      <c r="P35" s="17" cm="1">
        <f t="array" ref="P35">STOWA2024_JAARROND_T(P$2*60,$C35,2050,"L","")</f>
        <v>1.3375477595515028E-2</v>
      </c>
      <c r="R35" s="15" t="s">
        <v>86</v>
      </c>
      <c r="S35">
        <v>10</v>
      </c>
      <c r="T35" s="17" cm="1">
        <f t="array" ref="T35">STOWA2024_JAARROND_T(T$34*60,$C35,2050,"M","")</f>
        <v>0.81283142434359312</v>
      </c>
      <c r="U35" s="17" cm="1">
        <f t="array" ref="U35">STOWA2024_JAARROND_T(U$34*60,$C35,2050,"M","")</f>
        <v>0.4107199429887467</v>
      </c>
      <c r="V35" s="17" cm="1">
        <f t="array" ref="V35">STOWA2024_JAARROND_T(V$34*60,$C35,2050,"M","")</f>
        <v>0.27911089628585145</v>
      </c>
      <c r="W35" s="17" cm="1">
        <f t="array" ref="W35">STOWA2024_JAARROND_T(W$34*60,$C35,2050,"M","")</f>
        <v>0.17962807271224368</v>
      </c>
      <c r="X35" s="17" cm="1">
        <f t="array" ref="X35">STOWA2024_JAARROND_T(X$34*60,$C35,2050,"M","")</f>
        <v>0.10139545960358358</v>
      </c>
      <c r="Y35" s="17" t="e" cm="1">
        <f t="array" ref="Y35">STOWA2024_JAARROND_T(Y$34*60,$C35,2050,"M","")</f>
        <v>#VALUE!</v>
      </c>
      <c r="Z35" s="17" t="e" cm="1">
        <f t="array" ref="Z35">STOWA2024_JAARROND_T(Z$34*60,$C35,2050,"M","")</f>
        <v>#VALUE!</v>
      </c>
      <c r="AA35" s="17" cm="1">
        <f t="array" ref="AA35">STOWA2024_JAARROND_T(AA$34*60,$C35,2050,"M","")</f>
        <v>2.8471850397225038E-2</v>
      </c>
      <c r="AB35" s="17" cm="1">
        <f t="array" ref="AB35">STOWA2024_JAARROND_T(AB$34*60,$C35,2050,"M","")</f>
        <v>1.9241491261661012E-2</v>
      </c>
      <c r="AC35" s="17" cm="1">
        <f t="array" ref="AC35">STOWA2024_JAARROND_T(AC$34*60,$C35,2050,"M","")</f>
        <v>1.6281469692847259E-2</v>
      </c>
      <c r="AD35" s="17" cm="1">
        <f t="array" ref="AD35">STOWA2024_JAARROND_T(AD$34*60,$C35,2050,"M","")</f>
        <v>1.4926492683961047E-2</v>
      </c>
      <c r="AE35" s="17" cm="1">
        <f t="array" ref="AE35">STOWA2024_JAARROND_T(AE$34*60,$C35,2050,"M","")</f>
        <v>1.3399648542762601E-2</v>
      </c>
      <c r="AF35" s="17" cm="1">
        <f t="array" ref="AF35">STOWA2024_JAARROND_T(AF$34*60,$C35,2050,"M","")</f>
        <v>1.3312914939733068E-2</v>
      </c>
      <c r="AH35" s="15" t="s">
        <v>86</v>
      </c>
      <c r="AI35">
        <v>10</v>
      </c>
      <c r="AJ35" s="17" cm="1">
        <f t="array" ref="AJ35">STOWA2024_JAARROND_T(AJ$34*60,$C35,2050,"H","")</f>
        <v>0.75218405453396586</v>
      </c>
      <c r="AK35" s="17" cm="1">
        <f t="array" ref="AK35">STOWA2024_JAARROND_T(AK$34*60,$C35,2050,"H","")</f>
        <v>0.38973375656651305</v>
      </c>
      <c r="AL35" s="17" cm="1">
        <f t="array" ref="AL35">STOWA2024_JAARROND_T(AL$34*60,$C35,2050,"H","")</f>
        <v>0.2663551179541781</v>
      </c>
      <c r="AM35" s="17" cm="1">
        <f t="array" ref="AM35">STOWA2024_JAARROND_T(AM$34*60,$C35,2050,"H","")</f>
        <v>0.17071091021090712</v>
      </c>
      <c r="AN35" s="17" cm="1">
        <f t="array" ref="AN35">STOWA2024_JAARROND_T(AN$34*60,$C35,2050,"H","")</f>
        <v>9.1970886026139204E-2</v>
      </c>
      <c r="AO35" s="17" t="e" cm="1">
        <f t="array" ref="AO35">STOWA2024_JAARROND_T(AO$34*60,$C35,2050,"H","")</f>
        <v>#VALUE!</v>
      </c>
      <c r="AP35" s="17" t="e" cm="1">
        <f t="array" ref="AP35">STOWA2024_JAARROND_T(AP$34*60,$C35,2050,"H","")</f>
        <v>#VALUE!</v>
      </c>
      <c r="AQ35" s="17" cm="1">
        <f t="array" ref="AQ35">STOWA2024_JAARROND_T(AQ$34*60,$C35,2050,"H","")</f>
        <v>2.7374640211827311E-2</v>
      </c>
      <c r="AR35" s="17" cm="1">
        <f t="array" ref="AR35">STOWA2024_JAARROND_T(AR$34*60,$C35,2050,"H","")</f>
        <v>1.8789774751820799E-2</v>
      </c>
      <c r="AS35" s="17" cm="1">
        <f t="array" ref="AS35">STOWA2024_JAARROND_T(AS$34*60,$C35,2050,"H","")</f>
        <v>1.6015406264360224E-2</v>
      </c>
      <c r="AT35" s="17" cm="1">
        <f t="array" ref="AT35">STOWA2024_JAARROND_T(AT$34*60,$C35,2050,"H","")</f>
        <v>1.4744525718954904E-2</v>
      </c>
      <c r="AU35" s="17" cm="1">
        <f t="array" ref="AU35">STOWA2024_JAARROND_T(AU$34*60,$C35,2050,"H","")</f>
        <v>1.3305549696542881E-2</v>
      </c>
      <c r="AV35" s="17" cm="1">
        <f t="array" ref="AV35">STOWA2024_JAARROND_T(AV$34*60,$C35,2050,"H","")</f>
        <v>1.3233308574463329E-2</v>
      </c>
    </row>
    <row r="36" spans="2:48" x14ac:dyDescent="0.3">
      <c r="B36" s="15" t="s">
        <v>87</v>
      </c>
      <c r="C36">
        <v>20</v>
      </c>
      <c r="D36" s="17" cm="1">
        <f t="array" ref="D36">STOWA2024_JAARROND_T(D$2*60,$C36,2050,"L","")</f>
        <v>16.516010352001988</v>
      </c>
      <c r="E36" s="17" cm="1">
        <f t="array" ref="E36">STOWA2024_JAARROND_T(E$2*60,$C36,2050,"L","")</f>
        <v>3.6356633386363941</v>
      </c>
      <c r="F36" s="17" cm="1">
        <f t="array" ref="F36">STOWA2024_JAARROND_T(F$2*60,$C36,2050,"L","")</f>
        <v>1.8209965013079727</v>
      </c>
      <c r="G36" s="17" cm="1">
        <f t="array" ref="G36">STOWA2024_JAARROND_T(G$2*60,$C36,2050,"L","")</f>
        <v>0.99416178278676293</v>
      </c>
      <c r="H36" s="17" cm="1">
        <f t="array" ref="H36">STOWA2024_JAARROND_T(H$2*60,$C36,2050,"L","")</f>
        <v>0.57176203497209799</v>
      </c>
      <c r="I36" s="17" cm="1">
        <f t="array" ref="I36">STOWA2024_JAARROND_T(I$2*60,$C36,2050,"L","")</f>
        <v>0.35549920728408241</v>
      </c>
      <c r="J36" s="17" cm="1">
        <f t="array" ref="J36">STOWA2024_JAARROND_T(J$2*60,$C36,2050,"L","")</f>
        <v>0.28226038280024235</v>
      </c>
      <c r="K36" s="17" cm="1">
        <f t="array" ref="K36">STOWA2024_JAARROND_T(K$2*60,$C36,2050,"L","")</f>
        <v>0.12863490561054208</v>
      </c>
      <c r="L36" s="17" cm="1">
        <f t="array" ref="L36">STOWA2024_JAARROND_T(L$2*60,$C36,2050,"L","")</f>
        <v>6.6935507169706268E-2</v>
      </c>
      <c r="M36" s="17" cm="1">
        <f t="array" ref="M36">STOWA2024_JAARROND_T(M$2*60,$C36,2050,"L","")</f>
        <v>4.7068398820418633E-2</v>
      </c>
      <c r="N36" s="17" cm="1">
        <f t="array" ref="N36">STOWA2024_JAARROND_T(N$2*60,$C36,2050,"L","")</f>
        <v>3.7645152493492748E-2</v>
      </c>
      <c r="O36" s="17" cm="1">
        <f t="array" ref="O36">STOWA2024_JAARROND_T(O$2*60,$C36,2050,"L","")</f>
        <v>2.472497570603371E-2</v>
      </c>
      <c r="P36" s="17" cm="1">
        <f t="array" ref="P36">STOWA2024_JAARROND_T(P$2*60,$C36,2050,"L","")</f>
        <v>2.2489672243465247E-2</v>
      </c>
      <c r="R36" s="15" t="s">
        <v>87</v>
      </c>
      <c r="S36">
        <v>20</v>
      </c>
      <c r="T36" s="17" cm="1">
        <f t="array" ref="T36">STOWA2024_JAARROND_T(T$34*60,$C36,2050,"M","")</f>
        <v>15.12234446088382</v>
      </c>
      <c r="U36" s="17" cm="1">
        <f t="array" ref="U36">STOWA2024_JAARROND_T(U$34*60,$C36,2050,"M","")</f>
        <v>3.3853750362367276</v>
      </c>
      <c r="V36" s="17" cm="1">
        <f t="array" ref="V36">STOWA2024_JAARROND_T(V$34*60,$C36,2050,"M","")</f>
        <v>1.7070788047809156</v>
      </c>
      <c r="W36" s="17" cm="1">
        <f t="array" ref="W36">STOWA2024_JAARROND_T(W$34*60,$C36,2050,"M","")</f>
        <v>0.93708753348053475</v>
      </c>
      <c r="X36" s="17" cm="1">
        <f t="array" ref="X36">STOWA2024_JAARROND_T(X$34*60,$C36,2050,"M","")</f>
        <v>0.54242626868661536</v>
      </c>
      <c r="Y36" s="17" cm="1">
        <f t="array" ref="Y36">STOWA2024_JAARROND_T(Y$34*60,$C36,2050,"M","")</f>
        <v>0.33970841114124956</v>
      </c>
      <c r="Z36" s="17" cm="1">
        <f t="array" ref="Z36">STOWA2024_JAARROND_T(Z$34*60,$C36,2050,"M","")</f>
        <v>0.27086059937362278</v>
      </c>
      <c r="AA36" s="17" cm="1">
        <f t="array" ref="AA36">STOWA2024_JAARROND_T(AA$34*60,$C36,2050,"M","")</f>
        <v>0.12235500934307088</v>
      </c>
      <c r="AB36" s="17" cm="1">
        <f t="array" ref="AB36">STOWA2024_JAARROND_T(AB$34*60,$C36,2050,"M","")</f>
        <v>6.4794555175504295E-2</v>
      </c>
      <c r="AC36" s="17" cm="1">
        <f t="array" ref="AC36">STOWA2024_JAARROND_T(AC$34*60,$C36,2050,"M","")</f>
        <v>4.5976615448038036E-2</v>
      </c>
      <c r="AD36" s="17" cm="1">
        <f t="array" ref="AD36">STOWA2024_JAARROND_T(AD$34*60,$C36,2050,"M","")</f>
        <v>3.6976326912179509E-2</v>
      </c>
      <c r="AE36" s="17" cm="1">
        <f t="array" ref="AE36">STOWA2024_JAARROND_T(AE$34*60,$C36,2050,"M","")</f>
        <v>2.4458944126062792E-2</v>
      </c>
      <c r="AF36" s="17" cm="1">
        <f t="array" ref="AF36">STOWA2024_JAARROND_T(AF$34*60,$C36,2050,"M","")</f>
        <v>2.2281377421263807E-2</v>
      </c>
      <c r="AH36" s="15" t="s">
        <v>87</v>
      </c>
      <c r="AI36">
        <v>20</v>
      </c>
      <c r="AJ36" s="17" cm="1">
        <f t="array" ref="AJ36">STOWA2024_JAARROND_T(AJ$34*60,$C36,2050,"H","")</f>
        <v>13.480043972758965</v>
      </c>
      <c r="AK36" s="17" cm="1">
        <f t="array" ref="AK36">STOWA2024_JAARROND_T(AK$34*60,$C36,2050,"H","")</f>
        <v>3.0862413785709784</v>
      </c>
      <c r="AL36" s="17" cm="1">
        <f t="array" ref="AL36">STOWA2024_JAARROND_T(AL$34*60,$C36,2050,"H","")</f>
        <v>1.5707293407664038</v>
      </c>
      <c r="AM36" s="17" cm="1">
        <f t="array" ref="AM36">STOWA2024_JAARROND_T(AM$34*60,$C36,2050,"H","")</f>
        <v>0.8686811657362884</v>
      </c>
      <c r="AN36" s="17" cm="1">
        <f t="array" ref="AN36">STOWA2024_JAARROND_T(AN$34*60,$C36,2050,"H","")</f>
        <v>0.50714942571609545</v>
      </c>
      <c r="AO36" s="17" cm="1">
        <f t="array" ref="AO36">STOWA2024_JAARROND_T(AO$34*60,$C36,2050,"H","")</f>
        <v>0.32051682705242873</v>
      </c>
      <c r="AP36" s="17" cm="1">
        <f t="array" ref="AP36">STOWA2024_JAARROND_T(AP$34*60,$C36,2050,"H","")</f>
        <v>0.25688990533488765</v>
      </c>
      <c r="AQ36" s="17" cm="1">
        <f t="array" ref="AQ36">STOWA2024_JAARROND_T(AQ$34*60,$C36,2050,"H","")</f>
        <v>0.11472629685494397</v>
      </c>
      <c r="AR36" s="17" cm="1">
        <f t="array" ref="AR36">STOWA2024_JAARROND_T(AR$34*60,$C36,2050,"H","")</f>
        <v>6.2122906521571028E-2</v>
      </c>
      <c r="AS36" s="17" cm="1">
        <f t="array" ref="AS36">STOWA2024_JAARROND_T(AS$34*60,$C36,2050,"H","")</f>
        <v>4.459473660185044E-2</v>
      </c>
      <c r="AT36" s="17" cm="1">
        <f t="array" ref="AT36">STOWA2024_JAARROND_T(AT$34*60,$C36,2050,"H","")</f>
        <v>3.6122019413639544E-2</v>
      </c>
      <c r="AU36" s="17" cm="1">
        <f t="array" ref="AU36">STOWA2024_JAARROND_T(AU$34*60,$C36,2050,"H","")</f>
        <v>2.411584902406342E-2</v>
      </c>
      <c r="AV36" s="17" cm="1">
        <f t="array" ref="AV36">STOWA2024_JAARROND_T(AV$34*60,$C36,2050,"H","")</f>
        <v>2.2012327948128338E-2</v>
      </c>
    </row>
    <row r="37" spans="2:48" x14ac:dyDescent="0.3">
      <c r="B37" s="15" t="s">
        <v>88</v>
      </c>
      <c r="C37">
        <v>30</v>
      </c>
      <c r="D37" s="17" cm="1">
        <f t="array" ref="D37">STOWA2024_JAARROND_T(D$2*60,$C37,2050,"L","")</f>
        <v>109.05009148009471</v>
      </c>
      <c r="E37" s="17" cm="1">
        <f t="array" ref="E37">STOWA2024_JAARROND_T(E$2*60,$C37,2050,"L","")</f>
        <v>17.634069206582073</v>
      </c>
      <c r="F37" s="17" cm="1">
        <f t="array" ref="F37">STOWA2024_JAARROND_T(F$2*60,$C37,2050,"L","")</f>
        <v>8.0523807527287659</v>
      </c>
      <c r="G37" s="17" cm="1">
        <f t="array" ref="G37">STOWA2024_JAARROND_T(G$2*60,$C37,2050,"L","")</f>
        <v>4.1811180629814624</v>
      </c>
      <c r="H37" s="17" cm="1">
        <f t="array" ref="H37">STOWA2024_JAARROND_T(H$2*60,$C37,2050,"L","")</f>
        <v>2.2353602763593106</v>
      </c>
      <c r="I37" s="17" cm="1">
        <f t="array" ref="I37">STOWA2024_JAARROND_T(I$2*60,$C37,2050,"L","")</f>
        <v>1.209437855448197</v>
      </c>
      <c r="J37" s="17" cm="1">
        <f t="array" ref="J37">STOWA2024_JAARROND_T(J$2*60,$C37,2050,"L","")</f>
        <v>0.86178735224400449</v>
      </c>
      <c r="K37" s="17" cm="1">
        <f t="array" ref="K37">STOWA2024_JAARROND_T(K$2*60,$C37,2050,"L","")</f>
        <v>0.43889537590511762</v>
      </c>
      <c r="L37" s="17" cm="1">
        <f t="array" ref="L37">STOWA2024_JAARROND_T(L$2*60,$C37,2050,"L","")</f>
        <v>0.19961140415775308</v>
      </c>
      <c r="M37" s="17" cm="1">
        <f t="array" ref="M37">STOWA2024_JAARROND_T(M$2*60,$C37,2050,"L","")</f>
        <v>0.12451059555530282</v>
      </c>
      <c r="N37" s="17" cm="1">
        <f t="array" ref="N37">STOWA2024_JAARROND_T(N$2*60,$C37,2050,"L","")</f>
        <v>9.0106195701587899E-2</v>
      </c>
      <c r="O37" s="17" cm="1">
        <f t="array" ref="O37">STOWA2024_JAARROND_T(O$2*60,$C37,2050,"L","")</f>
        <v>4.5450626231316564E-2</v>
      </c>
      <c r="P37" s="17" cm="1">
        <f t="array" ref="P37">STOWA2024_JAARROND_T(P$2*60,$C37,2050,"L","")</f>
        <v>3.8077992244884465E-2</v>
      </c>
      <c r="R37" s="15" t="s">
        <v>88</v>
      </c>
      <c r="S37">
        <v>30</v>
      </c>
      <c r="T37" s="17" cm="1">
        <f t="array" ref="T37">STOWA2024_JAARROND_T(T$34*60,$C37,2050,"M","")</f>
        <v>99.987209753625137</v>
      </c>
      <c r="U37" s="17" cm="1">
        <f t="array" ref="U37">STOWA2024_JAARROND_T(U$34*60,$C37,2050,"M","")</f>
        <v>16.380847258963612</v>
      </c>
      <c r="V37" s="17" cm="1">
        <f t="array" ref="V37">STOWA2024_JAARROND_T(V$34*60,$C37,2050,"M","")</f>
        <v>7.5008238197778452</v>
      </c>
      <c r="W37" s="17" cm="1">
        <f t="array" ref="W37">STOWA2024_JAARROND_T(W$34*60,$C37,2050,"M","")</f>
        <v>3.8942850277463608</v>
      </c>
      <c r="X37" s="17" cm="1">
        <f t="array" ref="X37">STOWA2024_JAARROND_T(X$34*60,$C37,2050,"M","")</f>
        <v>2.0814548392665668</v>
      </c>
      <c r="Y37" s="17" cm="1">
        <f t="array" ref="Y37">STOWA2024_JAARROND_T(Y$34*60,$C37,2050,"M","")</f>
        <v>1.1296577353190651</v>
      </c>
      <c r="Z37" s="17" cm="1">
        <f t="array" ref="Z37">STOWA2024_JAARROND_T(Z$34*60,$C37,2050,"M","")</f>
        <v>0.80835559084478792</v>
      </c>
      <c r="AA37" s="17" cm="1">
        <f t="array" ref="AA37">STOWA2024_JAARROND_T(AA$34*60,$C37,2050,"M","")</f>
        <v>0.41190633069233851</v>
      </c>
      <c r="AB37" s="17" cm="1">
        <f t="array" ref="AB37">STOWA2024_JAARROND_T(AB$34*60,$C37,2050,"M","")</f>
        <v>0.19107809994315905</v>
      </c>
      <c r="AC37" s="17" cm="1">
        <f t="array" ref="AC37">STOWA2024_JAARROND_T(AC$34*60,$C37,2050,"M","")</f>
        <v>0.1204988512172129</v>
      </c>
      <c r="AD37" s="17" cm="1">
        <f t="array" ref="AD37">STOWA2024_JAARROND_T(AD$34*60,$C37,2050,"M","")</f>
        <v>8.7823067832390411E-2</v>
      </c>
      <c r="AE37" s="17" cm="1">
        <f t="array" ref="AE37">STOWA2024_JAARROND_T(AE$34*60,$C37,2050,"M","")</f>
        <v>4.4717180332291787E-2</v>
      </c>
      <c r="AF37" s="17" cm="1">
        <f t="array" ref="AF37">STOWA2024_JAARROND_T(AF$34*60,$C37,2050,"M","")</f>
        <v>3.7543213147881623E-2</v>
      </c>
      <c r="AH37" s="15" t="s">
        <v>88</v>
      </c>
      <c r="AI37">
        <v>30</v>
      </c>
      <c r="AJ37" s="17" cm="1">
        <f t="array" ref="AJ37">STOWA2024_JAARROND_T(AJ$34*60,$C37,2050,"H","")</f>
        <v>89.269669250030574</v>
      </c>
      <c r="AK37" s="17" cm="1">
        <f t="array" ref="AK37">STOWA2024_JAARROND_T(AK$34*60,$C37,2050,"H","")</f>
        <v>14.877733551133277</v>
      </c>
      <c r="AL37" s="17" cm="1">
        <f t="array" ref="AL37">STOWA2024_JAARROND_T(AL$34*60,$C37,2050,"H","")</f>
        <v>6.8378733573868509</v>
      </c>
      <c r="AM37" s="17" cm="1">
        <f t="array" ref="AM37">STOWA2024_JAARROND_T(AM$34*60,$C37,2050,"H","")</f>
        <v>3.5506267310503632</v>
      </c>
      <c r="AN37" s="17" cm="1">
        <f t="array" ref="AN37">STOWA2024_JAARROND_T(AN$34*60,$C37,2050,"H","")</f>
        <v>1.8980802156190866</v>
      </c>
      <c r="AO37" s="17" cm="1">
        <f t="array" ref="AO37">STOWA2024_JAARROND_T(AO$34*60,$C37,2050,"H","")</f>
        <v>1.035013264015523</v>
      </c>
      <c r="AP37" s="17" cm="1">
        <f t="array" ref="AP37">STOWA2024_JAARROND_T(AP$34*60,$C37,2050,"H","")</f>
        <v>0.7450586310979247</v>
      </c>
      <c r="AQ37" s="17" cm="1">
        <f t="array" ref="AQ37">STOWA2024_JAARROND_T(AQ$34*60,$C37,2050,"H","")</f>
        <v>0.37953798073145062</v>
      </c>
      <c r="AR37" s="17" cm="1">
        <f t="array" ref="AR37">STOWA2024_JAARROND_T(AR$34*60,$C37,2050,"H","")</f>
        <v>0.18055567874477696</v>
      </c>
      <c r="AS37" s="17" cm="1">
        <f t="array" ref="AS37">STOWA2024_JAARROND_T(AS$34*60,$C37,2050,"H","")</f>
        <v>0.11547100619119569</v>
      </c>
      <c r="AT37" s="17" cm="1">
        <f t="array" ref="AT37">STOWA2024_JAARROND_T(AT$34*60,$C37,2050,"H","")</f>
        <v>8.4931233425740549E-2</v>
      </c>
      <c r="AU37" s="17" cm="1">
        <f t="array" ref="AU37">STOWA2024_JAARROND_T(AU$34*60,$C37,2050,"H","")</f>
        <v>4.3777198803983543E-2</v>
      </c>
      <c r="AV37" s="17" cm="1">
        <f t="array" ref="AV37">STOWA2024_JAARROND_T(AV$34*60,$C37,2050,"H","")</f>
        <v>3.6856754527677477E-2</v>
      </c>
    </row>
    <row r="38" spans="2:48" x14ac:dyDescent="0.3">
      <c r="B38" s="15" t="s">
        <v>89</v>
      </c>
      <c r="C38">
        <v>40</v>
      </c>
      <c r="D38" s="17" cm="1">
        <f t="array" ref="D38">STOWA2024_JAARROND_T(D$2*60,$C38,2050,"L","")</f>
        <v>405.58763421306162</v>
      </c>
      <c r="E38" s="17" cm="1">
        <f t="array" ref="E38">STOWA2024_JAARROND_T(E$2*60,$C38,2050,"L","")</f>
        <v>53.907810976578354</v>
      </c>
      <c r="F38" s="17" cm="1">
        <f t="array" ref="F38">STOWA2024_JAARROND_T(F$2*60,$C38,2050,"L","")</f>
        <v>23.734029031996901</v>
      </c>
      <c r="G38" s="17" cm="1">
        <f t="array" ref="G38">STOWA2024_JAARROND_T(G$2*60,$C38,2050,"L","")</f>
        <v>12.484238916194736</v>
      </c>
      <c r="H38" s="17" cm="1">
        <f t="array" ref="H38">STOWA2024_JAARROND_T(H$2*60,$C38,2050,"L","")</f>
        <v>6.9043395139394255</v>
      </c>
      <c r="I38" s="17" cm="1">
        <f t="array" ref="I38">STOWA2024_JAARROND_T(I$2*60,$C38,2050,"L","")</f>
        <v>3.7820409637008505</v>
      </c>
      <c r="J38" s="17" cm="1">
        <f t="array" ref="J38">STOWA2024_JAARROND_T(J$2*60,$C38,2050,"L","")</f>
        <v>2.6344635573434889</v>
      </c>
      <c r="K38" s="17" cm="1">
        <f t="array" ref="K38">STOWA2024_JAARROND_T(K$2*60,$C38,2050,"L","")</f>
        <v>1.2536507563732553</v>
      </c>
      <c r="L38" s="17" cm="1">
        <f t="array" ref="L38">STOWA2024_JAARROND_T(L$2*60,$C38,2050,"L","")</f>
        <v>0.53401647187581736</v>
      </c>
      <c r="M38" s="17" cm="1">
        <f t="array" ref="M38">STOWA2024_JAARROND_T(M$2*60,$C38,2050,"L","")</f>
        <v>0.3083940331624061</v>
      </c>
      <c r="N38" s="17" cm="1">
        <f t="array" ref="N38">STOWA2024_JAARROND_T(N$2*60,$C38,2050,"L","")</f>
        <v>0.2074165364256588</v>
      </c>
      <c r="O38" s="17" cm="1">
        <f t="array" ref="O38">STOWA2024_JAARROND_T(O$2*60,$C38,2050,"L","")</f>
        <v>8.3682567635924382E-2</v>
      </c>
      <c r="P38" s="17" cm="1">
        <f t="array" ref="P38">STOWA2024_JAARROND_T(P$2*60,$C38,2050,"L","")</f>
        <v>6.492973381314239E-2</v>
      </c>
      <c r="R38" s="15" t="s">
        <v>89</v>
      </c>
      <c r="S38">
        <v>40</v>
      </c>
      <c r="T38" s="17" cm="1">
        <f t="array" ref="T38">STOWA2024_JAARROND_T(T$34*60,$C38,2050,"M","")</f>
        <v>372.4298887338324</v>
      </c>
      <c r="U38" s="17" cm="1">
        <f t="array" ref="U38">STOWA2024_JAARROND_T(U$34*60,$C38,2050,"M","")</f>
        <v>50.137856593318595</v>
      </c>
      <c r="V38" s="17" cm="1">
        <f t="array" ref="V38">STOWA2024_JAARROND_T(V$34*60,$C38,2050,"M","")</f>
        <v>22.123758906410703</v>
      </c>
      <c r="W38" s="17" cm="1">
        <f t="array" ref="W38">STOWA2024_JAARROND_T(W$34*60,$C38,2050,"M","")</f>
        <v>11.623546688051015</v>
      </c>
      <c r="X38" s="17" cm="1">
        <f t="array" ref="X38">STOWA2024_JAARROND_T(X$34*60,$C38,2050,"M","")</f>
        <v>6.4070537081365675</v>
      </c>
      <c r="Y38" s="17" cm="1">
        <f t="array" ref="Y38">STOWA2024_JAARROND_T(Y$34*60,$C38,2050,"M","")</f>
        <v>3.4969631185090324</v>
      </c>
      <c r="Z38" s="17" cm="1">
        <f t="array" ref="Z38">STOWA2024_JAARROND_T(Z$34*60,$C38,2050,"M","")</f>
        <v>2.4332166623060161</v>
      </c>
      <c r="AA38" s="17" cm="1">
        <f t="array" ref="AA38">STOWA2024_JAARROND_T(AA$34*60,$C38,2050,"M","")</f>
        <v>1.1650498724655649</v>
      </c>
      <c r="AB38" s="17" cm="1">
        <f t="array" ref="AB38">STOWA2024_JAARROND_T(AB$34*60,$C38,2050,"M","")</f>
        <v>0.50656909360746694</v>
      </c>
      <c r="AC38" s="17" cm="1">
        <f t="array" ref="AC38">STOWA2024_JAARROND_T(AC$34*60,$C38,2050,"M","")</f>
        <v>0.29605816793657086</v>
      </c>
      <c r="AD38" s="17" cm="1">
        <f t="array" ref="AD38">STOWA2024_JAARROND_T(AD$34*60,$C38,2050,"M","")</f>
        <v>0.20073822426437227</v>
      </c>
      <c r="AE38" s="17" cm="1">
        <f t="array" ref="AE38">STOWA2024_JAARROND_T(AE$34*60,$C38,2050,"M","")</f>
        <v>8.1882280359537901E-2</v>
      </c>
      <c r="AF38" s="17" cm="1">
        <f t="array" ref="AF38">STOWA2024_JAARROND_T(AF$34*60,$C38,2050,"M","")</f>
        <v>6.3700449618711907E-2</v>
      </c>
      <c r="AH38" s="15" t="s">
        <v>89</v>
      </c>
      <c r="AI38">
        <v>40</v>
      </c>
      <c r="AJ38" s="17" cm="1">
        <f t="array" ref="AJ38">STOWA2024_JAARROND_T(AJ$34*60,$C38,2050,"H","")</f>
        <v>333.16498053159182</v>
      </c>
      <c r="AK38" s="17" cm="1">
        <f t="array" ref="AK38">STOWA2024_JAARROND_T(AK$34*60,$C38,2050,"H","")</f>
        <v>45.606165213325411</v>
      </c>
      <c r="AL38" s="17" cm="1">
        <f t="array" ref="AL38">STOWA2024_JAARROND_T(AL$34*60,$C38,2050,"H","")</f>
        <v>20.183170858450442</v>
      </c>
      <c r="AM38" s="17" cm="1">
        <f t="array" ref="AM38">STOWA2024_JAARROND_T(AM$34*60,$C38,2050,"H","")</f>
        <v>10.587762666391452</v>
      </c>
      <c r="AN38" s="17" cm="1">
        <f t="array" ref="AN38">STOWA2024_JAARROND_T(AN$34*60,$C38,2050,"H","")</f>
        <v>5.8118170307464707</v>
      </c>
      <c r="AO38" s="17" cm="1">
        <f t="array" ref="AO38">STOWA2024_JAARROND_T(AO$34*60,$C38,2050,"H","")</f>
        <v>3.158637924117611</v>
      </c>
      <c r="AP38" s="17" cm="1">
        <f t="array" ref="AP38">STOWA2024_JAARROND_T(AP$34*60,$C38,2050,"H","")</f>
        <v>2.1957183496068344</v>
      </c>
      <c r="AQ38" s="17" cm="1">
        <f t="array" ref="AQ38">STOWA2024_JAARROND_T(AQ$34*60,$C38,2050,"H","")</f>
        <v>1.0598193203820783</v>
      </c>
      <c r="AR38" s="17" cm="1">
        <f t="array" ref="AR38">STOWA2024_JAARROND_T(AR$34*60,$C38,2050,"H","")</f>
        <v>0.47302615259754466</v>
      </c>
      <c r="AS38" s="17" cm="1">
        <f t="array" ref="AS38">STOWA2024_JAARROND_T(AS$34*60,$C38,2050,"H","")</f>
        <v>0.28073000904242634</v>
      </c>
      <c r="AT38" s="17" cm="1">
        <f t="array" ref="AT38">STOWA2024_JAARROND_T(AT$34*60,$C38,2050,"H","")</f>
        <v>0.19234418917343402</v>
      </c>
      <c r="AU38" s="17" cm="1">
        <f t="array" ref="AU38">STOWA2024_JAARROND_T(AU$34*60,$C38,2050,"H","")</f>
        <v>7.9589601877988594E-2</v>
      </c>
      <c r="AV38" s="17" cm="1">
        <f t="array" ref="AV38">STOWA2024_JAARROND_T(AV$34*60,$C38,2050,"H","")</f>
        <v>6.2130895394276173E-2</v>
      </c>
    </row>
    <row r="39" spans="2:48" x14ac:dyDescent="0.3">
      <c r="B39" s="15" t="s">
        <v>90</v>
      </c>
      <c r="C39">
        <v>50</v>
      </c>
      <c r="D39" s="17" cm="1">
        <f t="array" ref="D39">STOWA2024_JAARROND_T(D$2*60,$C39,2050,"L","")</f>
        <v>1107.4388505007764</v>
      </c>
      <c r="E39" s="17" cm="1">
        <f t="array" ref="E39">STOWA2024_JAARROND_T(E$2*60,$C39,2050,"L","")</f>
        <v>126.37298239252932</v>
      </c>
      <c r="F39" s="17" cm="1">
        <f t="array" ref="F39">STOWA2024_JAARROND_T(F$2*60,$C39,2050,"L","")</f>
        <v>54.156638334106802</v>
      </c>
      <c r="G39" s="17" cm="1">
        <f t="array" ref="G39">STOWA2024_JAARROND_T(G$2*60,$C39,2050,"L","")</f>
        <v>28.877547774598877</v>
      </c>
      <c r="H39" s="17" cm="1">
        <f t="array" ref="H39">STOWA2024_JAARROND_T(H$2*60,$C39,2050,"L","")</f>
        <v>16.667800934428733</v>
      </c>
      <c r="I39" s="17" cm="1">
        <f t="array" ref="I39">STOWA2024_JAARROND_T(I$2*60,$C39,2050,"L","")</f>
        <v>9.6742735681709018</v>
      </c>
      <c r="J39" s="17" cm="1">
        <f t="array" ref="J39">STOWA2024_JAARROND_T(J$2*60,$C39,2050,"L","")</f>
        <v>6.9608544069284699</v>
      </c>
      <c r="K39" s="17" cm="1">
        <f t="array" ref="K39">STOWA2024_JAARROND_T(K$2*60,$C39,2050,"L","")</f>
        <v>3.1364960748284951</v>
      </c>
      <c r="L39" s="17" cm="1">
        <f t="array" ref="L39">STOWA2024_JAARROND_T(L$2*60,$C39,2050,"L","")</f>
        <v>1.306901460436436</v>
      </c>
      <c r="M39" s="17" cm="1">
        <f t="array" ref="M39">STOWA2024_JAARROND_T(M$2*60,$C39,2050,"L","")</f>
        <v>0.72119531815347526</v>
      </c>
      <c r="N39" s="17" cm="1">
        <f t="array" ref="N39">STOWA2024_JAARROND_T(N$2*60,$C39,2050,"L","")</f>
        <v>0.46071590789174177</v>
      </c>
      <c r="O39" s="17" cm="1">
        <f t="array" ref="O39">STOWA2024_JAARROND_T(O$2*60,$C39,2050,"L","")</f>
        <v>0.15431953088285399</v>
      </c>
      <c r="P39" s="17" cm="1">
        <f t="array" ref="P39">STOWA2024_JAARROND_T(P$2*60,$C39,2050,"L","")</f>
        <v>0.11152229487696888</v>
      </c>
      <c r="R39" s="15" t="s">
        <v>90</v>
      </c>
      <c r="S39">
        <v>50</v>
      </c>
      <c r="T39" s="17" cm="1">
        <f t="array" ref="T39">STOWA2024_JAARROND_T(T$34*60,$C39,2050,"M","")</f>
        <v>1017.8854156175393</v>
      </c>
      <c r="U39" s="17" cm="1">
        <f t="array" ref="U39">STOWA2024_JAARROND_T(U$34*60,$C39,2050,"M","")</f>
        <v>117.66820203448468</v>
      </c>
      <c r="V39" s="17" cm="1">
        <f t="array" ref="V39">STOWA2024_JAARROND_T(V$34*60,$C39,2050,"M","")</f>
        <v>50.54436978540604</v>
      </c>
      <c r="W39" s="17" cm="1">
        <f t="array" ref="W39">STOWA2024_JAARROND_T(W$34*60,$C39,2050,"M","")</f>
        <v>26.92273129938819</v>
      </c>
      <c r="X39" s="17" cm="1">
        <f t="array" ref="X39">STOWA2024_JAARROND_T(X$34*60,$C39,2050,"M","")</f>
        <v>15.482321852735712</v>
      </c>
      <c r="Y39" s="17" cm="1">
        <f t="array" ref="Y39">STOWA2024_JAARROND_T(Y$34*60,$C39,2050,"M","")</f>
        <v>8.9361284402238486</v>
      </c>
      <c r="Z39" s="17" cm="1">
        <f t="array" ref="Z39">STOWA2024_JAARROND_T(Z$34*60,$C39,2050,"M","")</f>
        <v>6.4056144518993365</v>
      </c>
      <c r="AA39" s="17" cm="1">
        <f t="array" ref="AA39">STOWA2024_JAARROND_T(AA$34*60,$C39,2050,"M","")</f>
        <v>2.8930334438808125</v>
      </c>
      <c r="AB39" s="17" cm="1">
        <f t="array" ref="AB39">STOWA2024_JAARROND_T(AB$34*60,$C39,2050,"M","")</f>
        <v>1.2304299668223255</v>
      </c>
      <c r="AC39" s="17" cm="1">
        <f t="array" ref="AC39">STOWA2024_JAARROND_T(AC$34*60,$C39,2050,"M","")</f>
        <v>0.68745242741492951</v>
      </c>
      <c r="AD39" s="17" cm="1">
        <f t="array" ref="AD39">STOWA2024_JAARROND_T(AD$34*60,$C39,2050,"M","")</f>
        <v>0.44300548960880853</v>
      </c>
      <c r="AE39" s="17" cm="1">
        <f t="array" ref="AE39">STOWA2024_JAARROND_T(AE$34*60,$C39,2050,"M","")</f>
        <v>0.15017237293017965</v>
      </c>
      <c r="AF39" s="17" cm="1">
        <f t="array" ref="AF39">STOWA2024_JAARROND_T(AF$34*60,$C39,2050,"M","")</f>
        <v>0.10885397338310815</v>
      </c>
      <c r="AH39" s="15" t="s">
        <v>90</v>
      </c>
      <c r="AI39">
        <v>50</v>
      </c>
      <c r="AJ39" s="17" cm="1">
        <f t="array" ref="AJ39">STOWA2024_JAARROND_T(AJ$34*60,$C39,2050,"H","")</f>
        <v>911.73979762073407</v>
      </c>
      <c r="AK39" s="17" cm="1">
        <f t="array" ref="AK39">STOWA2024_JAARROND_T(AK$34*60,$C39,2050,"H","")</f>
        <v>107.18954723581416</v>
      </c>
      <c r="AL39" s="17" cm="1">
        <f t="array" ref="AL39">STOWA2024_JAARROND_T(AL$34*60,$C39,2050,"H","")</f>
        <v>46.183726019480225</v>
      </c>
      <c r="AM39" s="17" cm="1">
        <f t="array" ref="AM39">STOWA2024_JAARROND_T(AM$34*60,$C39,2050,"H","")</f>
        <v>24.565034007267105</v>
      </c>
      <c r="AN39" s="17" cm="1">
        <f t="array" ref="AN39">STOWA2024_JAARROND_T(AN$34*60,$C39,2050,"H","")</f>
        <v>14.058642231641521</v>
      </c>
      <c r="AO39" s="17" cm="1">
        <f t="array" ref="AO39">STOWA2024_JAARROND_T(AO$34*60,$C39,2050,"H","")</f>
        <v>8.0564646429455049</v>
      </c>
      <c r="AP39" s="17" cm="1">
        <f t="array" ref="AP39">STOWA2024_JAARROND_T(AP$34*60,$C39,2050,"H","")</f>
        <v>5.7479089481343966</v>
      </c>
      <c r="AQ39" s="17" cm="1">
        <f t="array" ref="AQ39">STOWA2024_JAARROND_T(AQ$34*60,$C39,2050,"H","")</f>
        <v>2.606075378089955</v>
      </c>
      <c r="AR39" s="17" cm="1">
        <f t="array" ref="AR39">STOWA2024_JAARROND_T(AR$34*60,$C39,2050,"H","")</f>
        <v>1.137720956451215</v>
      </c>
      <c r="AS39" s="17" cm="1">
        <f t="array" ref="AS39">STOWA2024_JAARROND_T(AS$34*60,$C39,2050,"H","")</f>
        <v>0.64585191585689417</v>
      </c>
      <c r="AT39" s="17" cm="1">
        <f t="array" ref="AT39">STOWA2024_JAARROND_T(AT$34*60,$C39,2050,"H","")</f>
        <v>0.42090139124877041</v>
      </c>
      <c r="AU39" s="17" cm="1">
        <f t="array" ref="AU39">STOWA2024_JAARROND_T(AU$34*60,$C39,2050,"H","")</f>
        <v>0.14492159660332826</v>
      </c>
      <c r="AV39" s="17" cm="1">
        <f t="array" ref="AV39">STOWA2024_JAARROND_T(AV$34*60,$C39,2050,"H","")</f>
        <v>0.10546878781050391</v>
      </c>
    </row>
    <row r="40" spans="2:48" x14ac:dyDescent="0.3">
      <c r="B40" s="15" t="s">
        <v>91</v>
      </c>
      <c r="C40">
        <v>60</v>
      </c>
      <c r="D40" s="17" cm="1">
        <f t="array" ref="D40">STOWA2024_JAARROND_T(D$2*60,$C40,2050,"L","")</f>
        <v>2496.8749361124674</v>
      </c>
      <c r="E40" s="17" cm="1">
        <f t="array" ref="E40">STOWA2024_JAARROND_T(E$2*60,$C40,2050,"L","")</f>
        <v>251.0822040313013</v>
      </c>
      <c r="F40" s="17" cm="1">
        <f t="array" ref="F40">STOWA2024_JAARROND_T(F$2*60,$C40,2050,"L","")</f>
        <v>105.095838676379</v>
      </c>
      <c r="G40" s="17" cm="1">
        <f t="array" ref="G40">STOWA2024_JAARROND_T(G$2*60,$C40,2050,"L","")</f>
        <v>56.54117325636625</v>
      </c>
      <c r="H40" s="17" cm="1">
        <f t="array" ref="H40">STOWA2024_JAARROND_T(H$2*60,$C40,2050,"L","")</f>
        <v>33.79273065981598</v>
      </c>
      <c r="I40" s="17" cm="1">
        <f t="array" ref="I40">STOWA2024_JAARROND_T(I$2*60,$C40,2050,"L","")</f>
        <v>20.751809871663607</v>
      </c>
      <c r="J40" s="17" cm="1">
        <f t="array" ref="J40">STOWA2024_JAARROND_T(J$2*60,$C40,2050,"L","")</f>
        <v>15.560876545055411</v>
      </c>
      <c r="K40" s="17" cm="1">
        <f t="array" ref="K40">STOWA2024_JAARROND_T(K$2*60,$C40,2050,"L","")</f>
        <v>7.0803549547771647</v>
      </c>
      <c r="L40" s="17" cm="1">
        <f t="array" ref="L40">STOWA2024_JAARROND_T(L$2*60,$C40,2050,"L","")</f>
        <v>2.9699926289007199</v>
      </c>
      <c r="M40" s="17" cm="1">
        <f t="array" ref="M40">STOWA2024_JAARROND_T(M$2*60,$C40,2050,"L","")</f>
        <v>1.6031334556010233</v>
      </c>
      <c r="N40" s="17" cm="1">
        <f t="array" ref="N40">STOWA2024_JAARROND_T(N$2*60,$C40,2050,"L","")</f>
        <v>0.99037137646235995</v>
      </c>
      <c r="O40" s="17" cm="1">
        <f t="array" ref="O40">STOWA2024_JAARROND_T(O$2*60,$C40,2050,"L","")</f>
        <v>0.28504046957938856</v>
      </c>
      <c r="P40" s="17" cm="1">
        <f t="array" ref="P40">STOWA2024_JAARROND_T(P$2*60,$C40,2050,"L","")</f>
        <v>0.19298687746298931</v>
      </c>
      <c r="R40" s="15" t="s">
        <v>91</v>
      </c>
      <c r="S40">
        <v>60</v>
      </c>
      <c r="T40" s="17" cm="1">
        <f t="array" ref="T40">STOWA2024_JAARROND_T(T$34*60,$C40,2050,"M","")</f>
        <v>2296.466414045718</v>
      </c>
      <c r="U40" s="17" cm="1">
        <f t="array" ref="U40">STOWA2024_JAARROND_T(U$34*60,$C40,2050,"M","")</f>
        <v>233.98411826314671</v>
      </c>
      <c r="V40" s="17" cm="1">
        <f t="array" ref="V40">STOWA2024_JAARROND_T(V$34*60,$C40,2050,"M","")</f>
        <v>98.185372857903303</v>
      </c>
      <c r="W40" s="17" cm="1">
        <f t="array" ref="W40">STOWA2024_JAARROND_T(W$34*60,$C40,2050,"M","")</f>
        <v>52.781469215490759</v>
      </c>
      <c r="X40" s="17" cm="1">
        <f t="array" ref="X40">STOWA2024_JAARROND_T(X$34*60,$C40,2050,"M","")</f>
        <v>31.435661888548463</v>
      </c>
      <c r="Y40" s="17" cm="1">
        <f t="array" ref="Y40">STOWA2024_JAARROND_T(Y$34*60,$C40,2050,"M","")</f>
        <v>19.190598628807908</v>
      </c>
      <c r="Z40" s="17" cm="1">
        <f t="array" ref="Z40">STOWA2024_JAARROND_T(Z$34*60,$C40,2050,"M","")</f>
        <v>14.325010042562303</v>
      </c>
      <c r="AA40" s="17" cm="1">
        <f t="array" ref="AA40">STOWA2024_JAARROND_T(AA$34*60,$C40,2050,"M","")</f>
        <v>6.4922164918824414</v>
      </c>
      <c r="AB40" s="17" cm="1">
        <f t="array" ref="AB40">STOWA2024_JAARROND_T(AB$34*60,$C40,2050,"M","")</f>
        <v>2.7786272538380228</v>
      </c>
      <c r="AC40" s="17" cm="1">
        <f t="array" ref="AC40">STOWA2024_JAARROND_T(AC$34*60,$C40,2050,"M","")</f>
        <v>1.5185887214153151</v>
      </c>
      <c r="AD40" s="17" cm="1">
        <f t="array" ref="AD40">STOWA2024_JAARROND_T(AD$34*60,$C40,2050,"M","")</f>
        <v>0.94665603334658266</v>
      </c>
      <c r="AE40" s="17" cm="1">
        <f t="array" ref="AE40">STOWA2024_JAARROND_T(AE$34*60,$C40,2050,"M","")</f>
        <v>0.27584859137191953</v>
      </c>
      <c r="AF40" s="17" cm="1">
        <f t="array" ref="AF40">STOWA2024_JAARROND_T(AF$34*60,$C40,2050,"M","")</f>
        <v>0.187383954070101</v>
      </c>
      <c r="AH40" s="15" t="s">
        <v>91</v>
      </c>
      <c r="AI40">
        <v>60</v>
      </c>
      <c r="AJ40" s="17" cm="1">
        <f t="array" ref="AJ40">STOWA2024_JAARROND_T(AJ$34*60,$C40,2050,"H","")</f>
        <v>2058.7837836151548</v>
      </c>
      <c r="AK40" s="17" cm="1">
        <f t="array" ref="AK40">STOWA2024_JAARROND_T(AK$34*60,$C40,2050,"H","")</f>
        <v>213.38814093141568</v>
      </c>
      <c r="AL40" s="17" cm="1">
        <f t="array" ref="AL40">STOWA2024_JAARROND_T(AL$34*60,$C40,2050,"H","")</f>
        <v>89.834165635397483</v>
      </c>
      <c r="AM40" s="17" cm="1">
        <f t="array" ref="AM40">STOWA2024_JAARROND_T(AM$34*60,$C40,2050,"H","")</f>
        <v>48.239944684588295</v>
      </c>
      <c r="AN40" s="17" cm="1">
        <f t="array" ref="AN40">STOWA2024_JAARROND_T(AN$34*60,$C40,2050,"H","")</f>
        <v>28.598918104114325</v>
      </c>
      <c r="AO40" s="17" cm="1">
        <f t="array" ref="AO40">STOWA2024_JAARROND_T(AO$34*60,$C40,2050,"H","")</f>
        <v>17.324867201516849</v>
      </c>
      <c r="AP40" s="17" cm="1">
        <f t="array" ref="AP40">STOWA2024_JAARROND_T(AP$34*60,$C40,2050,"H","")</f>
        <v>12.8568008219363</v>
      </c>
      <c r="AQ40" s="17" cm="1">
        <f t="array" ref="AQ40">STOWA2024_JAARROND_T(AQ$34*60,$C40,2050,"H","")</f>
        <v>5.8029446433416298</v>
      </c>
      <c r="AR40" s="17" cm="1">
        <f t="array" ref="AR40">STOWA2024_JAARROND_T(AR$34*60,$C40,2050,"H","")</f>
        <v>2.5480559745441926</v>
      </c>
      <c r="AS40" s="17" cm="1">
        <f t="array" ref="AS40">STOWA2024_JAARROND_T(AS$34*60,$C40,2050,"H","")</f>
        <v>1.4150285213021214</v>
      </c>
      <c r="AT40" s="17" cm="1">
        <f t="array" ref="AT40">STOWA2024_JAARROND_T(AT$34*60,$C40,2050,"H","")</f>
        <v>0.89243210977544796</v>
      </c>
      <c r="AU40" s="17" cm="1">
        <f t="array" ref="AU40">STOWA2024_JAARROND_T(AU$34*60,$C40,2050,"H","")</f>
        <v>0.26428659086827611</v>
      </c>
      <c r="AV40" s="17" cm="1">
        <f t="array" ref="AV40">STOWA2024_JAARROND_T(AV$34*60,$C40,2050,"H","")</f>
        <v>0.18031682935979035</v>
      </c>
    </row>
    <row r="41" spans="2:48" x14ac:dyDescent="0.3">
      <c r="B41" s="15" t="s">
        <v>92</v>
      </c>
      <c r="C41">
        <v>70</v>
      </c>
      <c r="D41" s="17" cm="1">
        <f t="array" ref="D41">STOWA2024_JAARROND_T(D$2*60,$C41,2050,"L","")</f>
        <v>4942.5909456556983</v>
      </c>
      <c r="E41" s="17" cm="1">
        <f t="array" ref="E41">STOWA2024_JAARROND_T(E$2*60,$C41,2050,"L","")</f>
        <v>445.99423149178511</v>
      </c>
      <c r="F41" s="17" cm="1">
        <f t="array" ref="F41">STOWA2024_JAARROND_T(F$2*60,$C41,2050,"L","")</f>
        <v>182.74961818874519</v>
      </c>
      <c r="G41" s="17" cm="1">
        <f t="array" ref="G41">STOWA2024_JAARROND_T(G$2*60,$C41,2050,"L","")</f>
        <v>98.845579319771559</v>
      </c>
      <c r="H41" s="17" cm="1">
        <f t="array" ref="H41">STOWA2024_JAARROND_T(H$2*60,$C41,2050,"L","")</f>
        <v>60.717857113650176</v>
      </c>
      <c r="I41" s="17" cm="1">
        <f t="array" ref="I41">STOWA2024_JAARROND_T(I$2*60,$C41,2050,"L","")</f>
        <v>39.123577981288797</v>
      </c>
      <c r="J41" s="17" cm="1">
        <f t="array" ref="J41">STOWA2024_JAARROND_T(J$2*60,$C41,2050,"L","")</f>
        <v>30.478092185712285</v>
      </c>
      <c r="K41" s="17" cm="1">
        <f t="array" ref="K41">STOWA2024_JAARROND_T(K$2*60,$C41,2050,"L","")</f>
        <v>14.723514762228882</v>
      </c>
      <c r="L41" s="17" cm="1">
        <f t="array" ref="L41">STOWA2024_JAARROND_T(L$2*60,$C41,2050,"L","")</f>
        <v>6.338465128510947</v>
      </c>
      <c r="M41" s="17" cm="1">
        <f t="array" ref="M41">STOWA2024_JAARROND_T(M$2*60,$C41,2050,"L","")</f>
        <v>3.4074946836016116</v>
      </c>
      <c r="N41" s="17" cm="1">
        <f t="array" ref="N41">STOWA2024_JAARROND_T(N$2*60,$C41,2050,"L","")</f>
        <v>2.0654555014291947</v>
      </c>
      <c r="O41" s="17" cm="1">
        <f t="array" ref="O41">STOWA2024_JAARROND_T(O$2*60,$C41,2050,"L","")</f>
        <v>0.52734658164977721</v>
      </c>
      <c r="P41" s="17" cm="1">
        <f t="array" ref="P41">STOWA2024_JAARROND_T(P$2*60,$C41,2050,"L","")</f>
        <v>0.33653154864763551</v>
      </c>
      <c r="R41" s="15" t="s">
        <v>92</v>
      </c>
      <c r="S41">
        <v>70</v>
      </c>
      <c r="T41" s="17" cm="1">
        <f t="array" ref="T41">STOWA2024_JAARROND_T(T$34*60,$C41,2050,"M","")</f>
        <v>4548.0079520072568</v>
      </c>
      <c r="U41" s="17" cm="1">
        <f t="array" ref="U41">STOWA2024_JAARROND_T(U$34*60,$C41,2050,"M","")</f>
        <v>415.88323030316667</v>
      </c>
      <c r="V41" s="17" cm="1">
        <f t="array" ref="V41">STOWA2024_JAARROND_T(V$34*60,$C41,2050,"M","")</f>
        <v>170.86654518940148</v>
      </c>
      <c r="W41" s="17" cm="1">
        <f t="array" ref="W41">STOWA2024_JAARROND_T(W$34*60,$C41,2050,"M","")</f>
        <v>92.368059095659106</v>
      </c>
      <c r="X41" s="17" cm="1">
        <f t="array" ref="X41">STOWA2024_JAARROND_T(X$34*60,$C41,2050,"M","")</f>
        <v>56.556000108236255</v>
      </c>
      <c r="Y41" s="17" cm="1">
        <f t="array" ref="Y41">STOWA2024_JAARROND_T(Y$34*60,$C41,2050,"M","")</f>
        <v>36.230529428677947</v>
      </c>
      <c r="Z41" s="17" cm="1">
        <f t="array" ref="Z41">STOWA2024_JAARROND_T(Z$34*60,$C41,2050,"M","")</f>
        <v>28.091612423259534</v>
      </c>
      <c r="AA41" s="17" cm="1">
        <f t="array" ref="AA41">STOWA2024_JAARROND_T(AA$34*60,$C41,2050,"M","")</f>
        <v>13.435985932271045</v>
      </c>
      <c r="AB41" s="17" cm="1">
        <f t="array" ref="AB41">STOWA2024_JAARROND_T(AB$34*60,$C41,2050,"M","")</f>
        <v>5.8981255054030477</v>
      </c>
      <c r="AC41" s="17" cm="1">
        <f t="array" ref="AC41">STOWA2024_JAARROND_T(AC$34*60,$C41,2050,"M","")</f>
        <v>3.2098015885439759</v>
      </c>
      <c r="AD41" s="17" cm="1">
        <f t="array" ref="AD41">STOWA2024_JAARROND_T(AD$34*60,$C41,2050,"M","")</f>
        <v>1.9634373832684038</v>
      </c>
      <c r="AE41" s="17" cm="1">
        <f t="array" ref="AE41">STOWA2024_JAARROND_T(AE$34*60,$C41,2050,"M","")</f>
        <v>0.50750333470668163</v>
      </c>
      <c r="AF41" s="17" cm="1">
        <f t="array" ref="AF41">STOWA2024_JAARROND_T(AF$34*60,$C41,2050,"M","")</f>
        <v>0.32500759175050364</v>
      </c>
      <c r="AH41" s="15" t="s">
        <v>92</v>
      </c>
      <c r="AI41">
        <v>70</v>
      </c>
      <c r="AJ41" s="17" cm="1">
        <f t="array" ref="AJ41">STOWA2024_JAARROND_T(AJ$34*60,$C41,2050,"H","")</f>
        <v>4079.7905679405044</v>
      </c>
      <c r="AK41" s="17" cm="1">
        <f t="array" ref="AK41">STOWA2024_JAARROND_T(AK$34*60,$C41,2050,"H","")</f>
        <v>379.59136270026585</v>
      </c>
      <c r="AL41" s="17" cm="1">
        <f t="array" ref="AL41">STOWA2024_JAARROND_T(AL$34*60,$C41,2050,"H","")</f>
        <v>156.49521041954307</v>
      </c>
      <c r="AM41" s="17" cm="1">
        <f t="array" ref="AM41">STOWA2024_JAARROND_T(AM$34*60,$C41,2050,"H","")</f>
        <v>84.535322800913733</v>
      </c>
      <c r="AN41" s="17" cm="1">
        <f t="array" ref="AN41">STOWA2024_JAARROND_T(AN$34*60,$C41,2050,"H","")</f>
        <v>51.53987531226462</v>
      </c>
      <c r="AO41" s="17" cm="1">
        <f t="array" ref="AO41">STOWA2024_JAARROND_T(AO$34*60,$C41,2050,"H","")</f>
        <v>32.766520672544225</v>
      </c>
      <c r="AP41" s="17" cm="1">
        <f t="array" ref="AP41">STOWA2024_JAARROND_T(AP$34*60,$C41,2050,"H","")</f>
        <v>25.250305642564907</v>
      </c>
      <c r="AQ41" s="17" cm="1">
        <f t="array" ref="AQ41">STOWA2024_JAARROND_T(AQ$34*60,$C41,2050,"H","")</f>
        <v>11.934357906998306</v>
      </c>
      <c r="AR41" s="17" cm="1">
        <f t="array" ref="AR41">STOWA2024_JAARROND_T(AR$34*60,$C41,2050,"H","")</f>
        <v>5.3705382148489571</v>
      </c>
      <c r="AS41" s="17" cm="1">
        <f t="array" ref="AS41">STOWA2024_JAARROND_T(AS$34*60,$C41,2050,"H","")</f>
        <v>2.969073734423493</v>
      </c>
      <c r="AT41" s="17" cm="1">
        <f t="array" ref="AT41">STOWA2024_JAARROND_T(AT$34*60,$C41,2050,"H","")</f>
        <v>1.8376980540844898</v>
      </c>
      <c r="AU41" s="17" cm="1">
        <f t="array" ref="AU41">STOWA2024_JAARROND_T(AU$34*60,$C41,2050,"H","")</f>
        <v>0.48271281884100919</v>
      </c>
      <c r="AV41" s="17" cm="1">
        <f t="array" ref="AV41">STOWA2024_JAARROND_T(AV$34*60,$C41,2050,"H","")</f>
        <v>0.3105593690292594</v>
      </c>
    </row>
    <row r="42" spans="2:48" x14ac:dyDescent="0.3">
      <c r="B42" s="15" t="s">
        <v>93</v>
      </c>
      <c r="C42">
        <v>80</v>
      </c>
      <c r="D42" s="17" cm="1">
        <f t="array" ref="D42">STOWA2024_JAARROND_T(D$2*60,$C42,2050,"L","")</f>
        <v>8904.2844564019852</v>
      </c>
      <c r="E42" s="17" cm="1">
        <f t="array" ref="E42">STOWA2024_JAARROND_T(E$2*60,$C42,2050,"L","")</f>
        <v>730.77774046323111</v>
      </c>
      <c r="F42" s="17" cm="1">
        <f t="array" ref="F42">STOWA2024_JAARROND_T(F$2*60,$C42,2050,"L","")</f>
        <v>293.67621656800839</v>
      </c>
      <c r="G42" s="17" cm="1">
        <f t="array" ref="G42">STOWA2024_JAARROND_T(G$2*60,$C42,2050,"L","")</f>
        <v>171.53789412242091</v>
      </c>
      <c r="H42" s="17" cm="1">
        <f t="array" ref="H42">STOWA2024_JAARROND_T(H$2*60,$C42,2050,"L","")</f>
        <v>100.03681121701587</v>
      </c>
      <c r="I42" s="17" cm="1">
        <f t="array" ref="I42">STOWA2024_JAARROND_T(I$2*60,$C42,2050,"L","")</f>
        <v>67.126736245468123</v>
      </c>
      <c r="J42" s="17" cm="1">
        <f t="array" ref="J42">STOWA2024_JAARROND_T(J$2*60,$C42,2050,"L","")</f>
        <v>54.073262862495028</v>
      </c>
      <c r="K42" s="17" cm="1">
        <f t="array" ref="K42">STOWA2024_JAARROND_T(K$2*60,$C42,2050,"L","")</f>
        <v>28.632016780149726</v>
      </c>
      <c r="L42" s="17" cm="1">
        <f t="array" ref="L42">STOWA2024_JAARROND_T(L$2*60,$C42,2050,"L","")</f>
        <v>12.817785749616828</v>
      </c>
      <c r="M42" s="17" cm="1">
        <f t="array" ref="M42">STOWA2024_JAARROND_T(M$2*60,$C42,2050,"L","")</f>
        <v>6.9577212535896829</v>
      </c>
      <c r="N42" s="17" cm="1">
        <f t="array" ref="N42">STOWA2024_JAARROND_T(N$2*60,$C42,2050,"L","")</f>
        <v>4.1895550795194936</v>
      </c>
      <c r="O42" s="17" cm="1">
        <f t="array" ref="O42">STOWA2024_JAARROND_T(O$2*60,$C42,2050,"L","")</f>
        <v>0.97721236870105743</v>
      </c>
      <c r="P42" s="17" cm="1">
        <f t="array" ref="P42">STOWA2024_JAARROND_T(P$2*60,$C42,2050,"L","")</f>
        <v>0.5915011485189966</v>
      </c>
      <c r="R42" s="15" t="s">
        <v>93</v>
      </c>
      <c r="S42">
        <v>80</v>
      </c>
      <c r="T42" s="17" cm="1">
        <f t="array" ref="T42">STOWA2024_JAARROND_T(T$34*60,$C42,2050,"M","")</f>
        <v>8196.2952554980711</v>
      </c>
      <c r="U42" s="17" cm="1">
        <f t="array" ref="U42">STOWA2024_JAARROND_T(U$34*60,$C42,2050,"M","")</f>
        <v>681.76474019547288</v>
      </c>
      <c r="V42" s="17" cm="1">
        <f t="array" ref="V42">STOWA2024_JAARROND_T(V$34*60,$C42,2050,"M","")</f>
        <v>274.74651105533917</v>
      </c>
      <c r="W42" s="17" cm="1">
        <f t="array" ref="W42">STOWA2024_JAARROND_T(W$34*60,$C42,2050,"M","")</f>
        <v>160.17204038675271</v>
      </c>
      <c r="X42" s="17" cm="1">
        <f t="array" ref="X42">STOWA2024_JAARROND_T(X$34*60,$C42,2050,"M","")</f>
        <v>93.277827315051752</v>
      </c>
      <c r="Y42" s="17" cm="1">
        <f t="array" ref="Y42">STOWA2024_JAARROND_T(Y$34*60,$C42,2050,"M","")</f>
        <v>62.239443514778593</v>
      </c>
      <c r="Z42" s="17" cm="1">
        <f t="array" ref="Z42">STOWA2024_JAARROND_T(Z$34*60,$C42,2050,"M","")</f>
        <v>49.900318597229216</v>
      </c>
      <c r="AA42" s="17" cm="1">
        <f t="array" ref="AA42">STOWA2024_JAARROND_T(AA$34*60,$C42,2050,"M","")</f>
        <v>26.025411510178518</v>
      </c>
      <c r="AB42" s="17" cm="1">
        <f t="array" ref="AB42">STOWA2024_JAARROND_T(AB$34*60,$C42,2050,"M","")</f>
        <v>11.871733976410562</v>
      </c>
      <c r="AC42" s="17" cm="1">
        <f t="array" ref="AC42">STOWA2024_JAARROND_T(AC$34*60,$C42,2050,"M","")</f>
        <v>6.5213691918494341</v>
      </c>
      <c r="AD42" s="17" cm="1">
        <f t="array" ref="AD42">STOWA2024_JAARROND_T(AD$34*60,$C42,2050,"M","")</f>
        <v>3.9624037491546416</v>
      </c>
      <c r="AE42" s="17" cm="1">
        <f t="array" ref="AE42">STOWA2024_JAARROND_T(AE$34*60,$C42,2050,"M","")</f>
        <v>0.93519989074071885</v>
      </c>
      <c r="AF42" s="17" cm="1">
        <f t="array" ref="AF42">STOWA2024_JAARROND_T(AF$34*60,$C42,2050,"M","")</f>
        <v>0.56808743524995198</v>
      </c>
      <c r="AH42" s="15" t="s">
        <v>93</v>
      </c>
      <c r="AI42">
        <v>80</v>
      </c>
      <c r="AJ42" s="17" cm="1">
        <f t="array" ref="AJ42">STOWA2024_JAARROND_T(AJ$34*60,$C42,2050,"H","")</f>
        <v>7356.0060132335693</v>
      </c>
      <c r="AK42" s="17" cm="1">
        <f t="array" ref="AK42">STOWA2024_JAARROND_T(AK$34*60,$C42,2050,"H","")</f>
        <v>622.66587552030489</v>
      </c>
      <c r="AL42" s="17" cm="1">
        <f t="array" ref="AL42">STOWA2024_JAARROND_T(AL$34*60,$C42,2050,"H","")</f>
        <v>251.8404009037954</v>
      </c>
      <c r="AM42" s="17" cm="1">
        <f t="array" ref="AM42">STOWA2024_JAARROND_T(AM$34*60,$C42,2050,"H","")</f>
        <v>146.44569159586459</v>
      </c>
      <c r="AN42" s="17" cm="1">
        <f t="array" ref="AN42">STOWA2024_JAARROND_T(AN$34*60,$C42,2050,"H","")</f>
        <v>85.122916823481233</v>
      </c>
      <c r="AO42" s="17" cm="1">
        <f t="array" ref="AO42">STOWA2024_JAARROND_T(AO$34*60,$C42,2050,"H","")</f>
        <v>56.379509859721985</v>
      </c>
      <c r="AP42" s="17" cm="1">
        <f t="array" ref="AP42">STOWA2024_JAARROND_T(AP$34*60,$C42,2050,"H","")</f>
        <v>44.924897272997946</v>
      </c>
      <c r="AQ42" s="17" cm="1">
        <f t="array" ref="AQ42">STOWA2024_JAARROND_T(AQ$34*60,$C42,2050,"H","")</f>
        <v>22.996613829407291</v>
      </c>
      <c r="AR42" s="17" cm="1">
        <f t="array" ref="AR42">STOWA2024_JAARROND_T(AR$34*60,$C42,2050,"H","")</f>
        <v>10.74387143637564</v>
      </c>
      <c r="AS42" s="17" cm="1">
        <f t="array" ref="AS42">STOWA2024_JAARROND_T(AS$34*60,$C42,2050,"H","")</f>
        <v>5.9927675224193395</v>
      </c>
      <c r="AT42" s="17" cm="1">
        <f t="array" ref="AT42">STOWA2024_JAARROND_T(AT$34*60,$C42,2050,"H","")</f>
        <v>3.6840198806774822</v>
      </c>
      <c r="AU42" s="17" cm="1">
        <f t="array" ref="AU42">STOWA2024_JAARROND_T(AU$34*60,$C42,2050,"H","")</f>
        <v>0.88304898277722987</v>
      </c>
      <c r="AV42" s="17" cm="1">
        <f t="array" ref="AV42">STOWA2024_JAARROND_T(AV$34*60,$C42,2050,"H","")</f>
        <v>0.53892547986086503</v>
      </c>
    </row>
    <row r="43" spans="2:48" x14ac:dyDescent="0.3">
      <c r="B43" s="15" t="s">
        <v>94</v>
      </c>
      <c r="C43">
        <v>90</v>
      </c>
      <c r="D43" s="17" cm="1">
        <f t="array" ref="D43">STOWA2024_JAARROND_T(D$2*60,$C43,2050,"L","")</f>
        <v>14937.049101360555</v>
      </c>
      <c r="E43" s="17" cm="1">
        <f t="array" ref="E43">STOWA2024_JAARROND_T(E$2*60,$C43,2050,"L","")</f>
        <v>1126.7001935885892</v>
      </c>
      <c r="F43" s="17" cm="1">
        <f t="array" ref="F43">STOWA2024_JAARROND_T(F$2*60,$C43,2050,"L","")</f>
        <v>444.76357719014925</v>
      </c>
      <c r="G43" s="17" cm="1">
        <f t="array" ref="G43">STOWA2024_JAARROND_T(G$2*60,$C43,2050,"L","")</f>
        <v>262.80712954252624</v>
      </c>
      <c r="H43" s="17" cm="1">
        <f t="array" ref="H43">STOWA2024_JAARROND_T(H$2*60,$C43,2050,"L","")</f>
        <v>191.65410818506894</v>
      </c>
      <c r="I43" s="17" cm="1">
        <f t="array" ref="I43">STOWA2024_JAARROND_T(I$2*60,$C43,2050,"L","")</f>
        <v>107.3113806787786</v>
      </c>
      <c r="J43" s="17" cm="1">
        <f t="array" ref="J43">STOWA2024_JAARROND_T(J$2*60,$C43,2050,"L","")</f>
        <v>89.01160810457678</v>
      </c>
      <c r="K43" s="17" cm="1">
        <f t="array" ref="K43">STOWA2024_JAARROND_T(K$2*60,$C43,2050,"L","")</f>
        <v>52.6583943851847</v>
      </c>
      <c r="L43" s="17" cm="1">
        <f t="array" ref="L43">STOWA2024_JAARROND_T(L$2*60,$C43,2050,"L","")</f>
        <v>24.736525978192191</v>
      </c>
      <c r="M43" s="17" cm="1">
        <f t="array" ref="M43">STOWA2024_JAARROND_T(M$2*60,$C43,2050,"L","")</f>
        <v>13.70364427356785</v>
      </c>
      <c r="N43" s="17" cm="1">
        <f t="array" ref="N43">STOWA2024_JAARROND_T(N$2*60,$C43,2050,"L","")</f>
        <v>8.2812694666561821</v>
      </c>
      <c r="O43" s="17" cm="1">
        <f t="array" ref="O43">STOWA2024_JAARROND_T(O$2*60,$C43,2050,"L","")</f>
        <v>1.8136402429627083</v>
      </c>
      <c r="P43" s="17" cm="1">
        <f t="array" ref="P43">STOWA2024_JAARROND_T(P$2*60,$C43,2050,"L","")</f>
        <v>1.0480477846045788</v>
      </c>
      <c r="R43" s="15" t="s">
        <v>94</v>
      </c>
      <c r="S43">
        <v>90</v>
      </c>
      <c r="T43" s="17" cm="1">
        <f t="array" ref="T43">STOWA2024_JAARROND_T(T$34*60,$C43,2050,"M","")</f>
        <v>13753.118348797332</v>
      </c>
      <c r="U43" s="17" cm="1">
        <f t="array" ref="U43">STOWA2024_JAARROND_T(U$34*60,$C43,2050,"M","")</f>
        <v>1051.5251321428977</v>
      </c>
      <c r="V43" s="17" cm="1">
        <f t="array" ref="V43">STOWA2024_JAARROND_T(V$34*60,$C43,2050,"M","")</f>
        <v>416.29396390593945</v>
      </c>
      <c r="W43" s="17" cm="1">
        <f t="array" ref="W43">STOWA2024_JAARROND_T(W$34*60,$C43,2050,"M","")</f>
        <v>245.54460930949466</v>
      </c>
      <c r="X43" s="17" cm="1">
        <f t="array" ref="X43">STOWA2024_JAARROND_T(X$34*60,$C43,2050,"M","")</f>
        <v>177.98379871416063</v>
      </c>
      <c r="Y43" s="17" cm="1">
        <f t="array" ref="Y43">STOWA2024_JAARROND_T(Y$34*60,$C43,2050,"M","")</f>
        <v>99.600297732946061</v>
      </c>
      <c r="Z43" s="17" cm="1">
        <f t="array" ref="Z43">STOWA2024_JAARROND_T(Z$34*60,$C43,2050,"M","")</f>
        <v>82.231882704818204</v>
      </c>
      <c r="AA43" s="17" cm="1">
        <f t="array" ref="AA43">STOWA2024_JAARROND_T(AA$34*60,$C43,2050,"M","")</f>
        <v>47.705803479822116</v>
      </c>
      <c r="AB43" s="17" cm="1">
        <f t="array" ref="AB43">STOWA2024_JAARROND_T(AB$34*60,$C43,2050,"M","")</f>
        <v>22.81786639245167</v>
      </c>
      <c r="AC43" s="17" cm="1">
        <f t="array" ref="AC43">STOWA2024_JAARROND_T(AC$34*60,$C43,2050,"M","")</f>
        <v>12.786308581122265</v>
      </c>
      <c r="AD43" s="17" cm="1">
        <f t="array" ref="AD43">STOWA2024_JAARROND_T(AD$34*60,$C43,2050,"M","")</f>
        <v>7.7953542202116255</v>
      </c>
      <c r="AE43" s="17" cm="1">
        <f t="array" ref="AE43">STOWA2024_JAARROND_T(AE$34*60,$C43,2050,"M","")</f>
        <v>1.7259412556298379</v>
      </c>
      <c r="AF43" s="17" cm="1">
        <f t="array" ref="AF43">STOWA2024_JAARROND_T(AF$34*60,$C43,2050,"M","")</f>
        <v>1.0008246172601132</v>
      </c>
      <c r="AH43" s="15" t="s">
        <v>94</v>
      </c>
      <c r="AI43">
        <v>90</v>
      </c>
      <c r="AJ43" s="17" cm="1">
        <f t="array" ref="AJ43">STOWA2024_JAARROND_T(AJ$34*60,$C43,2050,"H","")</f>
        <v>12347.494960784767</v>
      </c>
      <c r="AK43" s="17" cm="1">
        <f t="array" ref="AK43">STOWA2024_JAARROND_T(AK$34*60,$C43,2050,"H","")</f>
        <v>960.85114887639998</v>
      </c>
      <c r="AL43" s="17" cm="1">
        <f t="array" ref="AL43">STOWA2024_JAARROND_T(AL$34*60,$C43,2050,"H","")</f>
        <v>381.82948076036041</v>
      </c>
      <c r="AM43" s="17" cm="1">
        <f t="array" ref="AM43">STOWA2024_JAARROND_T(AM$34*60,$C43,2050,"H","")</f>
        <v>224.68347234882779</v>
      </c>
      <c r="AN43" s="17" cm="1">
        <f t="array" ref="AN43">STOWA2024_JAARROND_T(AN$34*60,$C43,2050,"H","")</f>
        <v>161.57719155518603</v>
      </c>
      <c r="AO43" s="17" cm="1">
        <f t="array" ref="AO43">STOWA2024_JAARROND_T(AO$34*60,$C43,2050,"H","")</f>
        <v>90.344987673241178</v>
      </c>
      <c r="AP43" s="17" cm="1">
        <f t="array" ref="AP43">STOWA2024_JAARROND_T(AP$34*60,$C43,2050,"H","")</f>
        <v>74.137798119917136</v>
      </c>
      <c r="AQ43" s="17" cm="1">
        <f t="array" ref="AQ43">STOWA2024_JAARROND_T(AQ$34*60,$C43,2050,"H","")</f>
        <v>41.97004885411878</v>
      </c>
      <c r="AR43" s="17" cm="1">
        <f t="array" ref="AR43">STOWA2024_JAARROND_T(AR$34*60,$C43,2050,"H","")</f>
        <v>20.540292269482798</v>
      </c>
      <c r="AS43" s="17" cm="1">
        <f t="array" ref="AS43">STOWA2024_JAARROND_T(AS$34*60,$C43,2050,"H","")</f>
        <v>11.680407467858567</v>
      </c>
      <c r="AT43" s="17" cm="1">
        <f t="array" ref="AT43">STOWA2024_JAARROND_T(AT$34*60,$C43,2050,"H","")</f>
        <v>7.2028155449016875</v>
      </c>
      <c r="AU43" s="17" cm="1">
        <f t="array" ref="AU43">STOWA2024_JAARROND_T(AU$34*60,$C43,2050,"H","")</f>
        <v>1.6177577222561044</v>
      </c>
      <c r="AV43" s="17" cm="1">
        <f t="array" ref="AV43">STOWA2024_JAARROND_T(AV$34*60,$C43,2050,"H","")</f>
        <v>0.94249840763601145</v>
      </c>
    </row>
    <row r="44" spans="2:48" x14ac:dyDescent="0.3">
      <c r="B44" s="15" t="s">
        <v>95</v>
      </c>
      <c r="C44">
        <v>100</v>
      </c>
      <c r="D44" s="17" cm="1">
        <f t="array" ref="D44">STOWA2024_JAARROND_T(D$2*60,$C44,2050,"L","")</f>
        <v>23694.464847268526</v>
      </c>
      <c r="E44" s="17" cm="1">
        <f t="array" ref="E44">STOWA2024_JAARROND_T(E$2*60,$C44,2050,"L","")</f>
        <v>1656.5217567267339</v>
      </c>
      <c r="F44" s="17" cm="1">
        <f t="array" ref="F44">STOWA2024_JAARROND_T(F$2*60,$C44,2050,"L","")</f>
        <v>643.19789788667788</v>
      </c>
      <c r="G44" s="17" cm="1">
        <f t="array" ref="G44">STOWA2024_JAARROND_T(G$2*60,$C44,2050,"L","")</f>
        <v>383.7436971602026</v>
      </c>
      <c r="H44" s="17" cm="1">
        <f t="array" ref="H44">STOWA2024_JAARROND_T(H$2*60,$C44,2050,"L","")</f>
        <v>289.4046417407497</v>
      </c>
      <c r="I44" s="17" cm="1">
        <f t="array" ref="I44">STOWA2024_JAARROND_T(I$2*60,$C44,2050,"L","")</f>
        <v>223.87543939290791</v>
      </c>
      <c r="J44" s="17" cm="1">
        <f t="array" ref="J44">STOWA2024_JAARROND_T(J$2*60,$C44,2050,"L","")</f>
        <v>194.03977829254171</v>
      </c>
      <c r="K44" s="17" cm="1">
        <f t="array" ref="K44">STOWA2024_JAARROND_T(K$2*60,$C44,2050,"L","")</f>
        <v>92.386594089418153</v>
      </c>
      <c r="L44" s="17" cm="1">
        <f t="array" ref="L44">STOWA2024_JAARROND_T(L$2*60,$C44,2050,"L","")</f>
        <v>45.824392536671759</v>
      </c>
      <c r="M44" s="17" cm="1">
        <f t="array" ref="M44">STOWA2024_JAARROND_T(M$2*60,$C44,2050,"L","")</f>
        <v>26.124245060496893</v>
      </c>
      <c r="N44" s="17" cm="1">
        <f t="array" ref="N44">STOWA2024_JAARROND_T(N$2*60,$C44,2050,"L","")</f>
        <v>15.980556182612768</v>
      </c>
      <c r="O44" s="17" cm="1">
        <f t="array" ref="O44">STOWA2024_JAARROND_T(O$2*60,$C44,2050,"L","")</f>
        <v>3.3718500247026717</v>
      </c>
      <c r="P44" s="17" cm="1">
        <f t="array" ref="P44">STOWA2024_JAARROND_T(P$2*60,$C44,2050,"L","")</f>
        <v>1.8727117475600266</v>
      </c>
      <c r="R44" s="15" t="s">
        <v>95</v>
      </c>
      <c r="S44">
        <v>100</v>
      </c>
      <c r="T44" s="17" cm="1">
        <f t="array" ref="T44">STOWA2024_JAARROND_T(T$34*60,$C44,2050,"M","")</f>
        <v>21821.127229647169</v>
      </c>
      <c r="U44" s="17" cm="1">
        <f t="array" ref="U44">STOWA2024_JAARROND_T(U$34*60,$C44,2050,"M","")</f>
        <v>1546.4587393255226</v>
      </c>
      <c r="V44" s="17" cm="1">
        <f t="array" ref="V44">STOWA2024_JAARROND_T(V$34*60,$C44,2050,"M","")</f>
        <v>602.25807279606158</v>
      </c>
      <c r="W44" s="17" cm="1">
        <f t="array" ref="W44">STOWA2024_JAARROND_T(W$34*60,$C44,2050,"M","")</f>
        <v>358.71505895220321</v>
      </c>
      <c r="X44" s="17" cm="1">
        <f t="array" ref="X44">STOWA2024_JAARROND_T(X$34*60,$C44,2050,"M","")</f>
        <v>268.91982026316055</v>
      </c>
      <c r="Y44" s="17" cm="1">
        <f t="array" ref="Y44">STOWA2024_JAARROND_T(Y$34*60,$C44,2050,"M","")</f>
        <v>206.34677546318747</v>
      </c>
      <c r="Z44" s="17" cm="1">
        <f t="array" ref="Z44">STOWA2024_JAARROND_T(Z$34*60,$C44,2050,"M","")</f>
        <v>177.7773168352052</v>
      </c>
      <c r="AA44" s="17" cm="1">
        <f t="array" ref="AA44">STOWA2024_JAARROND_T(AA$34*60,$C44,2050,"M","")</f>
        <v>83.461181135857146</v>
      </c>
      <c r="AB44" s="17" cm="1">
        <f t="array" ref="AB44">STOWA2024_JAARROND_T(AB$34*60,$C44,2050,"M","")</f>
        <v>42.119260359285711</v>
      </c>
      <c r="AC44" s="17" cm="1">
        <f t="array" ref="AC44">STOWA2024_JAARROND_T(AC$34*60,$C44,2050,"M","")</f>
        <v>24.275832955542846</v>
      </c>
      <c r="AD44" s="17" cm="1">
        <f t="array" ref="AD44">STOWA2024_JAARROND_T(AD$34*60,$C44,2050,"M","")</f>
        <v>14.976851705500589</v>
      </c>
      <c r="AE44" s="17" cm="1">
        <f t="array" ref="AE44">STOWA2024_JAARROND_T(AE$34*60,$C44,2050,"M","")</f>
        <v>3.1906808239643158</v>
      </c>
      <c r="AF44" s="17" cm="1">
        <f t="array" ref="AF44">STOWA2024_JAARROND_T(AF$34*60,$C44,2050,"M","")</f>
        <v>1.7778619890761744</v>
      </c>
      <c r="AH44" s="15" t="s">
        <v>95</v>
      </c>
      <c r="AI44">
        <v>100</v>
      </c>
      <c r="AJ44" s="17" cm="1">
        <f t="array" ref="AJ44">STOWA2024_JAARROND_T(AJ$34*60,$C44,2050,"H","")</f>
        <v>19596.753811150291</v>
      </c>
      <c r="AK44" s="17" cm="1">
        <f t="array" ref="AK44">STOWA2024_JAARROND_T(AK$34*60,$C44,2050,"H","")</f>
        <v>1413.6697658655171</v>
      </c>
      <c r="AL44" s="17" cm="1">
        <f t="array" ref="AL44">STOWA2024_JAARROND_T(AL$34*60,$C44,2050,"H","")</f>
        <v>552.67687922797029</v>
      </c>
      <c r="AM44" s="17" cm="1">
        <f t="array" ref="AM44">STOWA2024_JAARROND_T(AM$34*60,$C44,2050,"H","")</f>
        <v>328.4559324049826</v>
      </c>
      <c r="AN44" s="17" cm="1">
        <f t="array" ref="AN44">STOWA2024_JAARROND_T(AN$34*60,$C44,2050,"H","")</f>
        <v>244.32091430130652</v>
      </c>
      <c r="AO44" s="17" cm="1">
        <f t="array" ref="AO44">STOWA2024_JAARROND_T(AO$34*60,$C44,2050,"H","")</f>
        <v>185.49432043576951</v>
      </c>
      <c r="AP44" s="17" cm="1">
        <f t="array" ref="AP44">STOWA2024_JAARROND_T(AP$34*60,$C44,2050,"H","")</f>
        <v>115.39411874399195</v>
      </c>
      <c r="AQ44" s="17" cm="1">
        <f t="array" ref="AQ44">STOWA2024_JAARROND_T(AQ$34*60,$C44,2050,"H","")</f>
        <v>73.153509705496319</v>
      </c>
      <c r="AR44" s="17" cm="1">
        <f t="array" ref="AR44">STOWA2024_JAARROND_T(AR$34*60,$C44,2050,"H","")</f>
        <v>37.737210330593477</v>
      </c>
      <c r="AS44" s="17" cm="1">
        <f t="array" ref="AS44">STOWA2024_JAARROND_T(AS$34*60,$C44,2050,"H","")</f>
        <v>22.057203503527365</v>
      </c>
      <c r="AT44" s="17" cm="1">
        <f t="array" ref="AT44">STOWA2024_JAARROND_T(AT$34*60,$C44,2050,"H","")</f>
        <v>13.758758663336623</v>
      </c>
      <c r="AU44" s="17" cm="1">
        <f t="array" ref="AU44">STOWA2024_JAARROND_T(AU$34*60,$C44,2050,"H","")</f>
        <v>2.968719735227753</v>
      </c>
      <c r="AV44" s="17" cm="1">
        <f t="array" ref="AV44">STOWA2024_JAARROND_T(AV$34*60,$C44,2050,"H","")</f>
        <v>1.6613466565524648</v>
      </c>
    </row>
    <row r="45" spans="2:48" x14ac:dyDescent="0.3">
      <c r="B45" s="15" t="s">
        <v>96</v>
      </c>
      <c r="C45">
        <v>110</v>
      </c>
      <c r="D45" s="17" cm="1">
        <f t="array" ref="D45">STOWA2024_JAARROND_T(D$2*60,$C45,2050,"L","")</f>
        <v>35932.837338806567</v>
      </c>
      <c r="E45" s="17" cm="1">
        <f t="array" ref="E45">STOWA2024_JAARROND_T(E$2*60,$C45,2050,"L","")</f>
        <v>2344.3623958679927</v>
      </c>
      <c r="F45" s="17" cm="1">
        <f t="array" ref="F45">STOWA2024_JAARROND_T(F$2*60,$C45,2050,"L","")</f>
        <v>896.42275158451446</v>
      </c>
      <c r="G45" s="17" cm="1">
        <f t="array" ref="G45">STOWA2024_JAARROND_T(G$2*60,$C45,2050,"L","")</f>
        <v>539.24281261911528</v>
      </c>
      <c r="H45" s="17" cm="1">
        <f t="array" ref="H45">STOWA2024_JAARROND_T(H$2*60,$C45,2050,"L","")</f>
        <v>419.03919940407411</v>
      </c>
      <c r="I45" s="17" cm="1">
        <f t="array" ref="I45">STOWA2024_JAARROND_T(I$2*60,$C45,2050,"L","")</f>
        <v>337.7140543804104</v>
      </c>
      <c r="J45" s="17" cm="1">
        <f t="array" ref="J45">STOWA2024_JAARROND_T(J$2*60,$C45,2050,"L","")</f>
        <v>301.77530792121377</v>
      </c>
      <c r="K45" s="17" cm="1">
        <f t="array" ref="K45">STOWA2024_JAARROND_T(K$2*60,$C45,2050,"L","")</f>
        <v>155.67335583853929</v>
      </c>
      <c r="L45" s="17" cm="1">
        <f t="array" ref="L45">STOWA2024_JAARROND_T(L$2*60,$C45,2050,"L","")</f>
        <v>81.877693584293226</v>
      </c>
      <c r="M45" s="17" cm="1">
        <f t="array" ref="M45">STOWA2024_JAARROND_T(M$2*60,$C45,2050,"L","")</f>
        <v>48.349658856819183</v>
      </c>
      <c r="N45" s="17" cm="1">
        <f t="array" ref="N45">STOWA2024_JAARROND_T(N$2*60,$C45,2050,"L","")</f>
        <v>30.155253122554242</v>
      </c>
      <c r="O45" s="17" cm="1">
        <f t="array" ref="O45">STOWA2024_JAARROND_T(O$2*60,$C45,2050,"L","")</f>
        <v>6.2791707525828544</v>
      </c>
      <c r="P45" s="17" cm="1">
        <f t="array" ref="P45">STOWA2024_JAARROND_T(P$2*60,$C45,2050,"L","")</f>
        <v>3.3751845118081674</v>
      </c>
      <c r="R45" s="15" t="s">
        <v>96</v>
      </c>
      <c r="S45">
        <v>110</v>
      </c>
      <c r="T45" s="17" cm="1">
        <f t="array" ref="T45">STOWA2024_JAARROND_T(T$34*60,$C45,2050,"M","")</f>
        <v>33097.501123755566</v>
      </c>
      <c r="U45" s="17" cm="1">
        <f t="array" ref="U45">STOWA2024_JAARROND_T(U$34*60,$C45,2050,"M","")</f>
        <v>2189.1333120596455</v>
      </c>
      <c r="V45" s="17" cm="1">
        <f t="array" ref="V45">STOWA2024_JAARROND_T(V$34*60,$C45,2050,"M","")</f>
        <v>839.63002833474218</v>
      </c>
      <c r="W45" s="17" cm="1">
        <f t="array" ref="W45">STOWA2024_JAARROND_T(W$34*60,$C45,2050,"M","")</f>
        <v>504.27757846601605</v>
      </c>
      <c r="X45" s="17" cm="1">
        <f t="array" ref="X45">STOWA2024_JAARROND_T(X$34*60,$C45,2050,"M","")</f>
        <v>389.56830747285653</v>
      </c>
      <c r="Y45" s="17" cm="1">
        <f t="array" ref="Y45">STOWA2024_JAARROND_T(Y$34*60,$C45,2050,"M","")</f>
        <v>311.43681552892843</v>
      </c>
      <c r="Z45" s="17" cm="1">
        <f t="array" ref="Z45">STOWA2024_JAARROND_T(Z$34*60,$C45,2050,"M","")</f>
        <v>276.61914097095843</v>
      </c>
      <c r="AA45" s="17" cm="1">
        <f t="array" ref="AA45">STOWA2024_JAARROND_T(AA$34*60,$C45,2050,"M","")</f>
        <v>140.29163136478533</v>
      </c>
      <c r="AB45" s="17" cm="1">
        <f t="array" ref="AB45">STOWA2024_JAARROND_T(AB$34*60,$C45,2050,"M","")</f>
        <v>75.019974469517081</v>
      </c>
      <c r="AC45" s="17" cm="1">
        <f t="array" ref="AC45">STOWA2024_JAARROND_T(AC$34*60,$C45,2050,"M","")</f>
        <v>44.761099642913919</v>
      </c>
      <c r="AD45" s="17" cm="1">
        <f t="array" ref="AD45">STOWA2024_JAARROND_T(AD$34*60,$C45,2050,"M","")</f>
        <v>28.145717417597439</v>
      </c>
      <c r="AE45" s="17" cm="1">
        <f t="array" ref="AE45">STOWA2024_JAARROND_T(AE$34*60,$C45,2050,"M","")</f>
        <v>5.9081180372718398</v>
      </c>
      <c r="AF45" s="17" cm="1">
        <f t="array" ref="AF45">STOWA2024_JAARROND_T(AF$34*60,$C45,2050,"M","")</f>
        <v>3.1849154271967226</v>
      </c>
      <c r="AH45" s="15" t="s">
        <v>96</v>
      </c>
      <c r="AI45">
        <v>110</v>
      </c>
      <c r="AJ45" s="17" cm="1">
        <f t="array" ref="AJ45">STOWA2024_JAARROND_T(AJ$34*60,$C45,2050,"H","")</f>
        <v>29730.645194353594</v>
      </c>
      <c r="AK45" s="17" cm="1">
        <f t="array" ref="AK45">STOWA2024_JAARROND_T(AK$34*60,$C45,2050,"H","")</f>
        <v>2001.813233327907</v>
      </c>
      <c r="AL45" s="17" cm="1">
        <f t="array" ref="AL45">STOWA2024_JAARROND_T(AL$34*60,$C45,2050,"H","")</f>
        <v>770.83712450064172</v>
      </c>
      <c r="AM45" s="17" cm="1">
        <f t="array" ref="AM45">STOWA2024_JAARROND_T(AM$34*60,$C45,2050,"H","")</f>
        <v>461.99033381087264</v>
      </c>
      <c r="AN45" s="17" cm="1">
        <f t="array" ref="AN45">STOWA2024_JAARROND_T(AN$34*60,$C45,2050,"H","")</f>
        <v>354.16132253752733</v>
      </c>
      <c r="AO45" s="17" cm="1">
        <f t="array" ref="AO45">STOWA2024_JAARROND_T(AO$34*60,$C45,2050,"H","")</f>
        <v>280.16104253937749</v>
      </c>
      <c r="AP45" s="17" cm="1">
        <f t="array" ref="AP45">STOWA2024_JAARROND_T(AP$34*60,$C45,2050,"H","")</f>
        <v>246.88874766664856</v>
      </c>
      <c r="AQ45" s="17" cm="1">
        <f t="array" ref="AQ45">STOWA2024_JAARROND_T(AQ$34*60,$C45,2050,"H","")</f>
        <v>122.57078549392897</v>
      </c>
      <c r="AR45" s="17" cm="1">
        <f t="array" ref="AR45">STOWA2024_JAARROND_T(AR$34*60,$C45,2050,"H","")</f>
        <v>66.934550876892914</v>
      </c>
      <c r="AS45" s="17" cm="1">
        <f t="array" ref="AS45">STOWA2024_JAARROND_T(AS$34*60,$C45,2050,"H","")</f>
        <v>40.471701114200748</v>
      </c>
      <c r="AT45" s="17" cm="1">
        <f t="array" ref="AT45">STOWA2024_JAARROND_T(AT$34*60,$C45,2050,"H","")</f>
        <v>25.717547256767528</v>
      </c>
      <c r="AU45" s="17" cm="1">
        <f t="array" ref="AU45">STOWA2024_JAARROND_T(AU$34*60,$C45,2050,"H","")</f>
        <v>5.4564876248859404</v>
      </c>
      <c r="AV45" s="17" cm="1">
        <f t="array" ref="AV45">STOWA2024_JAARROND_T(AV$34*60,$C45,2050,"H","")</f>
        <v>2.9528683563171163</v>
      </c>
    </row>
    <row r="46" spans="2:48" x14ac:dyDescent="0.3">
      <c r="B46" s="15" t="s">
        <v>97</v>
      </c>
      <c r="C46">
        <v>120</v>
      </c>
      <c r="D46" s="17" cm="1">
        <f t="array" ref="D46">STOWA2024_JAARROND_T(D$2*60,$C46,2050,"L","")</f>
        <v>52512.988465652023</v>
      </c>
      <c r="E46" s="17" cm="1">
        <f t="array" ref="E46">STOWA2024_JAARROND_T(E$2*60,$C46,2050,"L","")</f>
        <v>3215.6944213117849</v>
      </c>
      <c r="F46" s="17" cm="1">
        <f t="array" ref="F46">STOWA2024_JAARROND_T(F$2*60,$C46,2050,"L","")</f>
        <v>1212.1430339246419</v>
      </c>
      <c r="G46" s="17" cm="1">
        <f t="array" ref="G46">STOWA2024_JAARROND_T(G$2*60,$C46,2050,"L","")</f>
        <v>734.37572116808894</v>
      </c>
      <c r="H46" s="17" cm="1">
        <f t="array" ref="H46">STOWA2024_JAARROND_T(H$2*60,$C46,2050,"L","")</f>
        <v>586.3012407721269</v>
      </c>
      <c r="I46" s="17" cm="1">
        <f t="array" ref="I46">STOWA2024_JAARROND_T(I$2*60,$C46,2050,"L","")</f>
        <v>490.43559696347779</v>
      </c>
      <c r="J46" s="17" cm="1">
        <f t="array" ref="J46">STOWA2024_JAARROND_T(J$2*60,$C46,2050,"L","")</f>
        <v>450.66039332103702</v>
      </c>
      <c r="K46" s="17" cm="1">
        <f t="array" ref="K46">STOWA2024_JAARROND_T(K$2*60,$C46,2050,"L","")</f>
        <v>253.30149732146344</v>
      </c>
      <c r="L46" s="17" cm="1">
        <f t="array" ref="L46">STOWA2024_JAARROND_T(L$2*60,$C46,2050,"L","")</f>
        <v>141.67354566668385</v>
      </c>
      <c r="M46" s="17" cm="1">
        <f t="array" ref="M46">STOWA2024_JAARROND_T(M$2*60,$C46,2050,"L","")</f>
        <v>87.098370254043118</v>
      </c>
      <c r="N46" s="17" cm="1">
        <f t="array" ref="N46">STOWA2024_JAARROND_T(N$2*60,$C46,2050,"L","")</f>
        <v>55.725907365540486</v>
      </c>
      <c r="O46" s="17" cm="1">
        <f t="array" ref="O46">STOWA2024_JAARROND_T(O$2*60,$C46,2050,"L","")</f>
        <v>11.712651706109902</v>
      </c>
      <c r="P46" s="17" cm="1">
        <f t="array" ref="P46">STOWA2024_JAARROND_T(P$2*60,$C46,2050,"L","")</f>
        <v>6.1373735671457847</v>
      </c>
      <c r="R46" s="15" t="s">
        <v>97</v>
      </c>
      <c r="S46">
        <v>120</v>
      </c>
      <c r="T46" s="17" cm="1">
        <f t="array" ref="T46">STOWA2024_JAARROND_T(T$34*60,$C46,2050,"M","")</f>
        <v>48376.806832174967</v>
      </c>
      <c r="U46" s="17" cm="1">
        <f t="array" ref="U46">STOWA2024_JAARROND_T(U$34*60,$C46,2050,"M","")</f>
        <v>3003.382838646558</v>
      </c>
      <c r="V46" s="17" cm="1">
        <f t="array" ref="V46">STOWA2024_JAARROND_T(V$34*60,$C46,2050,"M","")</f>
        <v>1135.6467142051679</v>
      </c>
      <c r="W46" s="17" cm="1">
        <f t="array" ref="W46">STOWA2024_JAARROND_T(W$34*60,$C46,2050,"M","")</f>
        <v>686.99141840539744</v>
      </c>
      <c r="X46" s="17" cm="1">
        <f t="array" ref="X46">STOWA2024_JAARROND_T(X$34*60,$C46,2050,"M","")</f>
        <v>545.28817290976281</v>
      </c>
      <c r="Y46" s="17" cm="1">
        <f t="array" ref="Y46">STOWA2024_JAARROND_T(Y$34*60,$C46,2050,"M","")</f>
        <v>452.47671581069869</v>
      </c>
      <c r="Z46" s="17" cm="1">
        <f t="array" ref="Z46">STOWA2024_JAARROND_T(Z$34*60,$C46,2050,"M","")</f>
        <v>413.27143057217012</v>
      </c>
      <c r="AA46" s="17" cm="1">
        <f t="array" ref="AA46">STOWA2024_JAARROND_T(AA$34*60,$C46,2050,"M","")</f>
        <v>227.78959688171437</v>
      </c>
      <c r="AB46" s="17" cm="1">
        <f t="array" ref="AB46">STOWA2024_JAARROND_T(AB$34*60,$C46,2050,"M","")</f>
        <v>129.4399220463072</v>
      </c>
      <c r="AC46" s="17" cm="1">
        <f t="array" ref="AC46">STOWA2024_JAARROND_T(AC$34*60,$C46,2050,"M","")</f>
        <v>80.359965984768564</v>
      </c>
      <c r="AD46" s="17" cm="1">
        <f t="array" ref="AD46">STOWA2024_JAARROND_T(AD$34*60,$C46,2050,"M","")</f>
        <v>51.812599421340863</v>
      </c>
      <c r="AE46" s="17" cm="1">
        <f t="array" ref="AE46">STOWA2024_JAARROND_T(AE$34*60,$C46,2050,"M","")</f>
        <v>10.957732254612061</v>
      </c>
      <c r="AF46" s="17" cm="1">
        <f t="array" ref="AF46">STOWA2024_JAARROND_T(AF$34*60,$C46,2050,"M","")</f>
        <v>5.7554249591332569</v>
      </c>
      <c r="AH46" s="15" t="s">
        <v>97</v>
      </c>
      <c r="AI46">
        <v>120</v>
      </c>
      <c r="AJ46" s="17" cm="1">
        <f t="array" ref="AJ46">STOWA2024_JAARROND_T(AJ$34*60,$C46,2050,"H","")</f>
        <v>43464.151419504167</v>
      </c>
      <c r="AK46" s="17" cm="1">
        <f t="array" ref="AK46">STOWA2024_JAARROND_T(AK$34*60,$C46,2050,"H","")</f>
        <v>2747.1351546790725</v>
      </c>
      <c r="AL46" s="17" cm="1">
        <f t="array" ref="AL46">STOWA2024_JAARROND_T(AL$34*60,$C46,2050,"H","")</f>
        <v>1042.9663439858823</v>
      </c>
      <c r="AM46" s="17" cm="1">
        <f t="array" ref="AM46">STOWA2024_JAARROND_T(AM$34*60,$C46,2050,"H","")</f>
        <v>629.66773720363858</v>
      </c>
      <c r="AN46" s="17" cm="1">
        <f t="array" ref="AN46">STOWA2024_JAARROND_T(AN$34*60,$C46,2050,"H","")</f>
        <v>495.99765854946651</v>
      </c>
      <c r="AO46" s="17" cm="1">
        <f t="array" ref="AO46">STOWA2024_JAARROND_T(AO$34*60,$C46,2050,"H","")</f>
        <v>407.27616264553694</v>
      </c>
      <c r="AP46" s="17" cm="1">
        <f t="array" ref="AP46">STOWA2024_JAARROND_T(AP$34*60,$C46,2050,"H","")</f>
        <v>369.06419349941899</v>
      </c>
      <c r="AQ46" s="17" cm="1">
        <f t="array" ref="AQ46">STOWA2024_JAARROND_T(AQ$34*60,$C46,2050,"H","")</f>
        <v>198.46012891148712</v>
      </c>
      <c r="AR46" s="17" cm="1">
        <f t="array" ref="AR46">STOWA2024_JAARROND_T(AR$34*60,$C46,2050,"H","")</f>
        <v>115.05969943309837</v>
      </c>
      <c r="AS46" s="17" cm="1">
        <f t="array" ref="AS46">STOWA2024_JAARROND_T(AS$34*60,$C46,2050,"H","")</f>
        <v>72.333449420560456</v>
      </c>
      <c r="AT46" s="17" cm="1">
        <f t="array" ref="AT46">STOWA2024_JAARROND_T(AT$34*60,$C46,2050,"H","")</f>
        <v>47.104363995953122</v>
      </c>
      <c r="AU46" s="17" cm="1">
        <f t="array" ref="AU46">STOWA2024_JAARROND_T(AU$34*60,$C46,2050,"H","")</f>
        <v>10.044909022177455</v>
      </c>
      <c r="AV46" s="17" cm="1">
        <f t="array" ref="AV46">STOWA2024_JAARROND_T(AV$34*60,$C46,2050,"H","")</f>
        <v>5.2929689157893272</v>
      </c>
    </row>
    <row r="47" spans="2:48" x14ac:dyDescent="0.3">
      <c r="B47" s="15" t="s">
        <v>98</v>
      </c>
      <c r="C47">
        <v>130</v>
      </c>
      <c r="D47" s="17" cm="1">
        <f t="array" ref="D47">STOWA2024_JAARROND_T(D$2*60,$C47,2050,"L","")</f>
        <v>74404.422039600409</v>
      </c>
      <c r="E47" s="17" cm="1">
        <f t="array" ref="E47">STOWA2024_JAARROND_T(E$2*60,$C47,2050,"L","")</f>
        <v>4297.2649863707302</v>
      </c>
      <c r="F47" s="17" cm="1">
        <f t="array" ref="F47">STOWA2024_JAARROND_T(F$2*60,$C47,2050,"L","")</f>
        <v>1598.2934769318049</v>
      </c>
      <c r="G47" s="17" cm="1">
        <f t="array" ref="G47">STOWA2024_JAARROND_T(G$2*60,$C47,2050,"L","")</f>
        <v>974.39808532423058</v>
      </c>
      <c r="H47" s="17" cm="1">
        <f t="array" ref="H47">STOWA2024_JAARROND_T(H$2*60,$C47,2050,"L","")</f>
        <v>797.29631147393934</v>
      </c>
      <c r="I47" s="17" cm="1">
        <f t="array" ref="I47">STOWA2024_JAARROND_T(I$2*60,$C47,2050,"L","")</f>
        <v>690.05654241376863</v>
      </c>
      <c r="J47" s="17" cm="1">
        <f t="array" ref="J47">STOWA2024_JAARROND_T(J$2*60,$C47,2050,"L","")</f>
        <v>650.62490212881562</v>
      </c>
      <c r="K47" s="17" cm="1">
        <f t="array" ref="K47">STOWA2024_JAARROND_T(K$2*60,$C47,2050,"L","")</f>
        <v>399.74813372610606</v>
      </c>
      <c r="L47" s="17" cm="1">
        <f t="array" ref="L47">STOWA2024_JAARROND_T(L$2*60,$C47,2050,"L","")</f>
        <v>238.18952492909645</v>
      </c>
      <c r="M47" s="17" cm="1">
        <f t="array" ref="M47">STOWA2024_JAARROND_T(M$2*60,$C47,2050,"L","")</f>
        <v>153.06755500650692</v>
      </c>
      <c r="N47" s="17" cm="1">
        <f t="array" ref="N47">STOWA2024_JAARROND_T(N$2*60,$C47,2050,"L","")</f>
        <v>100.982559440096</v>
      </c>
      <c r="O47" s="17" cm="1">
        <f t="array" ref="O47">STOWA2024_JAARROND_T(O$2*60,$C47,2050,"L","")</f>
        <v>21.884350044314974</v>
      </c>
      <c r="P47" s="17" cm="1">
        <f t="array" ref="P47">STOWA2024_JAARROND_T(P$2*60,$C47,2050,"L","")</f>
        <v>11.262510022014043</v>
      </c>
      <c r="R47" s="15" t="s">
        <v>98</v>
      </c>
      <c r="S47">
        <v>130</v>
      </c>
      <c r="T47" s="17" cm="1">
        <f t="array" ref="T47">STOWA2024_JAARROND_T(T$34*60,$C47,2050,"M","")</f>
        <v>68552.437456228872</v>
      </c>
      <c r="U47" s="17" cm="1">
        <f t="array" ref="U47">STOWA2024_JAARROND_T(U$34*60,$C47,2050,"M","")</f>
        <v>4014.234963766246</v>
      </c>
      <c r="V47" s="17" cm="1">
        <f t="array" ref="V47">STOWA2024_JAARROND_T(V$34*60,$C47,2050,"M","")</f>
        <v>1497.7611002106762</v>
      </c>
      <c r="W47" s="17" cm="1">
        <f t="array" ref="W47">STOWA2024_JAARROND_T(W$34*60,$C47,2050,"M","")</f>
        <v>911.78910593283672</v>
      </c>
      <c r="X47" s="17" cm="1">
        <f t="array" ref="X47">STOWA2024_JAARROND_T(X$34*60,$C47,2050,"M","")</f>
        <v>741.78051275098449</v>
      </c>
      <c r="Y47" s="17" cm="1">
        <f t="array" ref="Y47">STOWA2024_JAARROND_T(Y$34*60,$C47,2050,"M","")</f>
        <v>636.88587417593692</v>
      </c>
      <c r="Z47" s="17" cm="1">
        <f t="array" ref="Z47">STOWA2024_JAARROND_T(Z$34*60,$C47,2050,"M","")</f>
        <v>596.86785485198857</v>
      </c>
      <c r="AA47" s="17" cm="1">
        <f t="array" ref="AA47">STOWA2024_JAARROND_T(AA$34*60,$C47,2050,"M","")</f>
        <v>358.81705385751246</v>
      </c>
      <c r="AB47" s="17" cm="1">
        <f t="array" ref="AB47">STOWA2024_JAARROND_T(AB$34*60,$C47,2050,"M","")</f>
        <v>217.06955090742838</v>
      </c>
      <c r="AC47" s="17" cm="1">
        <f t="array" ref="AC47">STOWA2024_JAARROND_T(AC$34*60,$C47,2050,"M","")</f>
        <v>140.78404320989034</v>
      </c>
      <c r="AD47" s="17" cm="1">
        <f t="array" ref="AD47">STOWA2024_JAARROND_T(AD$34*60,$C47,2050,"M","")</f>
        <v>93.553768698816441</v>
      </c>
      <c r="AE47" s="17" cm="1">
        <f t="array" ref="AE47">STOWA2024_JAARROND_T(AE$34*60,$C47,2050,"M","")</f>
        <v>20.356563871472655</v>
      </c>
      <c r="AF47" s="17" cm="1">
        <f t="array" ref="AF47">STOWA2024_JAARROND_T(AF$34*60,$C47,2050,"M","")</f>
        <v>10.494011896329919</v>
      </c>
      <c r="AH47" s="15" t="s">
        <v>98</v>
      </c>
      <c r="AI47">
        <v>130</v>
      </c>
      <c r="AJ47" s="17" cm="1">
        <f t="array" ref="AJ47">STOWA2024_JAARROND_T(AJ$34*60,$C47,2050,"H","")</f>
        <v>61601.110548474702</v>
      </c>
      <c r="AK47" s="17" cm="1">
        <f t="array" ref="AK47">STOWA2024_JAARROND_T(AK$34*60,$C47,2050,"H","")</f>
        <v>3672.5630020451099</v>
      </c>
      <c r="AL47" s="17" cm="1">
        <f t="array" ref="AL47">STOWA2024_JAARROND_T(AL$34*60,$C47,2050,"H","")</f>
        <v>1375.9367797483067</v>
      </c>
      <c r="AM47" s="17" cm="1">
        <f t="array" ref="AM47">STOWA2024_JAARROND_T(AM$34*60,$C47,2050,"H","")</f>
        <v>836.02870002520399</v>
      </c>
      <c r="AN47" s="17" cm="1">
        <f t="array" ref="AN47">STOWA2024_JAARROND_T(AN$34*60,$C47,2050,"H","")</f>
        <v>675.03484675560128</v>
      </c>
      <c r="AO47" s="17" cm="1">
        <f t="array" ref="AO47">STOWA2024_JAARROND_T(AO$34*60,$C47,2050,"H","")</f>
        <v>573.55405015642964</v>
      </c>
      <c r="AP47" s="17" cm="1">
        <f t="array" ref="AP47">STOWA2024_JAARROND_T(AP$34*60,$C47,2050,"H","")</f>
        <v>533.28439461238611</v>
      </c>
      <c r="AQ47" s="17" cm="1">
        <f t="array" ref="AQ47">STOWA2024_JAARROND_T(AQ$34*60,$C47,2050,"H","")</f>
        <v>311.84851109490552</v>
      </c>
      <c r="AR47" s="17" cm="1">
        <f t="array" ref="AR47">STOWA2024_JAARROND_T(AR$34*60,$C47,2050,"H","")</f>
        <v>192.30896591928857</v>
      </c>
      <c r="AS47" s="17" cm="1">
        <f t="array" ref="AS47">STOWA2024_JAARROND_T(AS$34*60,$C47,2050,"H","")</f>
        <v>126.20130065532794</v>
      </c>
      <c r="AT47" s="17" cm="1">
        <f t="array" ref="AT47">STOWA2024_JAARROND_T(AT$34*60,$C47,2050,"H","")</f>
        <v>84.650939461897266</v>
      </c>
      <c r="AU47" s="17" cm="1">
        <f t="array" ref="AU47">STOWA2024_JAARROND_T(AU$34*60,$C47,2050,"H","")</f>
        <v>18.521409003670417</v>
      </c>
      <c r="AV47" s="17" cm="1">
        <f t="array" ref="AV47">STOWA2024_JAARROND_T(AV$34*60,$C47,2050,"H","")</f>
        <v>9.5705342478237192</v>
      </c>
    </row>
    <row r="49" spans="2:48" x14ac:dyDescent="0.3">
      <c r="B49" s="16" t="s">
        <v>78</v>
      </c>
      <c r="D49" s="15" t="s">
        <v>49</v>
      </c>
      <c r="E49" s="15" t="s">
        <v>50</v>
      </c>
      <c r="F49" s="15" t="s">
        <v>51</v>
      </c>
      <c r="G49" s="15" t="s">
        <v>52</v>
      </c>
      <c r="H49" s="15" t="s">
        <v>53</v>
      </c>
      <c r="I49" s="15" t="s">
        <v>54</v>
      </c>
      <c r="J49" s="15" t="s">
        <v>55</v>
      </c>
      <c r="K49" s="15" t="s">
        <v>56</v>
      </c>
      <c r="L49" s="15" t="s">
        <v>57</v>
      </c>
      <c r="M49" s="15" t="s">
        <v>58</v>
      </c>
      <c r="N49" s="15" t="s">
        <v>59</v>
      </c>
      <c r="O49" s="15" t="s">
        <v>60</v>
      </c>
      <c r="P49" s="15" t="s">
        <v>61</v>
      </c>
      <c r="R49" s="16" t="s">
        <v>81</v>
      </c>
      <c r="T49" s="15" t="s">
        <v>49</v>
      </c>
      <c r="U49" s="15" t="s">
        <v>50</v>
      </c>
      <c r="V49" s="15" t="s">
        <v>51</v>
      </c>
      <c r="W49" s="15" t="s">
        <v>52</v>
      </c>
      <c r="X49" s="15" t="s">
        <v>53</v>
      </c>
      <c r="Y49" s="15" t="s">
        <v>54</v>
      </c>
      <c r="Z49" s="15" t="s">
        <v>55</v>
      </c>
      <c r="AA49" s="15" t="s">
        <v>56</v>
      </c>
      <c r="AB49" s="15" t="s">
        <v>57</v>
      </c>
      <c r="AC49" s="15" t="s">
        <v>58</v>
      </c>
      <c r="AD49" s="15" t="s">
        <v>59</v>
      </c>
      <c r="AE49" s="15" t="s">
        <v>60</v>
      </c>
      <c r="AF49" s="15" t="s">
        <v>61</v>
      </c>
      <c r="AH49" s="16" t="s">
        <v>84</v>
      </c>
      <c r="AJ49" s="15" t="s">
        <v>49</v>
      </c>
      <c r="AK49" s="15" t="s">
        <v>50</v>
      </c>
      <c r="AL49" s="15" t="s">
        <v>51</v>
      </c>
      <c r="AM49" s="15" t="s">
        <v>52</v>
      </c>
      <c r="AN49" s="15" t="s">
        <v>53</v>
      </c>
      <c r="AO49" s="15" t="s">
        <v>54</v>
      </c>
      <c r="AP49" s="15" t="s">
        <v>55</v>
      </c>
      <c r="AQ49" s="15" t="s">
        <v>56</v>
      </c>
      <c r="AR49" s="15" t="s">
        <v>57</v>
      </c>
      <c r="AS49" s="15" t="s">
        <v>58</v>
      </c>
      <c r="AT49" s="15" t="s">
        <v>59</v>
      </c>
      <c r="AU49" s="15" t="s">
        <v>60</v>
      </c>
      <c r="AV49" s="15" t="s">
        <v>61</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86</v>
      </c>
      <c r="C51">
        <v>10</v>
      </c>
      <c r="D51" s="17" cm="1">
        <f t="array" ref="D51">STOWA2024_JAARROND_T(D$2*60,$C51,2100,"L","")</f>
        <v>0.86408678357400293</v>
      </c>
      <c r="E51" s="17" cm="1">
        <f t="array" ref="E51">STOWA2024_JAARROND_T(E$2*60,$C51,2100,"L","")</f>
        <v>0.42792270366190172</v>
      </c>
      <c r="F51" s="17" cm="1">
        <f t="array" ref="F51">STOWA2024_JAARROND_T(F$2*60,$C51,2100,"L","")</f>
        <v>0.28943208075908372</v>
      </c>
      <c r="G51" s="17" cm="1">
        <f t="array" ref="G51">STOWA2024_JAARROND_T(G$2*60,$C51,2100,"L","")</f>
        <v>0.18669262950962526</v>
      </c>
      <c r="H51" s="17" cm="1">
        <f t="array" ref="H51">STOWA2024_JAARROND_T(H$2*60,$C51,2100,"L","")</f>
        <v>0.10820234305870398</v>
      </c>
      <c r="I51" s="17" t="e" cm="1">
        <f t="array" ref="I51">STOWA2024_JAARROND_T(I$2*60,$C51,2100,"L","")</f>
        <v>#VALUE!</v>
      </c>
      <c r="J51" s="17" t="e" cm="1">
        <f t="array" ref="J51">STOWA2024_JAARROND_T(J$2*60,$C51,2100,"L","")</f>
        <v>#VALUE!</v>
      </c>
      <c r="K51" s="17" cm="1">
        <f t="array" ref="K51">STOWA2024_JAARROND_T(K$2*60,$C51,2100,"L","")</f>
        <v>2.9356296898817181E-2</v>
      </c>
      <c r="L51" s="17" cm="1">
        <f t="array" ref="L51">STOWA2024_JAARROND_T(L$2*60,$C51,2100,"L","")</f>
        <v>1.9598495815609858E-2</v>
      </c>
      <c r="M51" s="17" cm="1">
        <f t="array" ref="M51">STOWA2024_JAARROND_T(M$2*60,$C51,2100,"L","")</f>
        <v>1.6489292975436685E-2</v>
      </c>
      <c r="N51" s="17" cm="1">
        <f t="array" ref="N51">STOWA2024_JAARROND_T(N$2*60,$C51,2100,"L","")</f>
        <v>1.5067639500337234E-2</v>
      </c>
      <c r="O51" s="17" cm="1">
        <f t="array" ref="O51">STOWA2024_JAARROND_T(O$2*60,$C51,2100,"L","")</f>
        <v>1.3471235583601457E-2</v>
      </c>
      <c r="P51" s="17" cm="1">
        <f t="array" ref="P51">STOWA2024_JAARROND_T(P$2*60,$C51,2100,"L","")</f>
        <v>1.3375477595515028E-2</v>
      </c>
      <c r="R51" s="15" t="s">
        <v>86</v>
      </c>
      <c r="S51">
        <v>10</v>
      </c>
      <c r="T51" s="17" cm="1">
        <f t="array" ref="T51">STOWA2024_JAARROND_T(T$34*60,$C51,2100,"M","")</f>
        <v>0.69899249346704906</v>
      </c>
      <c r="U51" s="17" cm="1">
        <f t="array" ref="U51">STOWA2024_JAARROND_T(U$34*60,$C51,2100,"M","")</f>
        <v>0.37073639592910501</v>
      </c>
      <c r="V51" s="17" cm="1">
        <f t="array" ref="V51">STOWA2024_JAARROND_T(V$34*60,$C51,2100,"M","")</f>
        <v>0.25461543125006042</v>
      </c>
      <c r="W51" s="17" cm="1">
        <f t="array" ref="W51">STOWA2024_JAARROND_T(W$34*60,$C51,2100,"M","")</f>
        <v>0.16228314479371328</v>
      </c>
      <c r="X51" s="17" cm="1">
        <f t="array" ref="X51">STOWA2024_JAARROND_T(X$34*60,$C51,2100,"M","")</f>
        <v>8.1638091591179948E-2</v>
      </c>
      <c r="Y51" s="17" t="e" cm="1">
        <f t="array" ref="Y51">STOWA2024_JAARROND_T(Y$34*60,$C51,2100,"M","")</f>
        <v>#VALUE!</v>
      </c>
      <c r="Z51" s="17" t="e" cm="1">
        <f t="array" ref="Z51">STOWA2024_JAARROND_T(Z$34*60,$C51,2100,"M","")</f>
        <v>#VALUE!</v>
      </c>
      <c r="AA51" s="17" cm="1">
        <f t="array" ref="AA51">STOWA2024_JAARROND_T(AA$34*60,$C51,2100,"M","")</f>
        <v>2.6363620801402317E-2</v>
      </c>
      <c r="AB51" s="17" cm="1">
        <f t="array" ref="AB51">STOWA2024_JAARROND_T(AB$34*60,$C51,2100,"M","")</f>
        <v>1.8363027024050717E-2</v>
      </c>
      <c r="AC51" s="17" cm="1">
        <f t="array" ref="AC51">STOWA2024_JAARROND_T(AC$34*60,$C51,2100,"M","")</f>
        <v>1.5761204440650649E-2</v>
      </c>
      <c r="AD51" s="17" cm="1">
        <f t="array" ref="AD51">STOWA2024_JAARROND_T(AD$34*60,$C51,2100,"M","")</f>
        <v>1.4569339410003011E-2</v>
      </c>
      <c r="AE51" s="17" cm="1">
        <f t="array" ref="AE51">STOWA2024_JAARROND_T(AE$34*60,$C51,2100,"M","")</f>
        <v>1.321430720202973E-2</v>
      </c>
      <c r="AF51" s="17" cm="1">
        <f t="array" ref="AF51">STOWA2024_JAARROND_T(AF$34*60,$C51,2100,"M","")</f>
        <v>1.3616380467694695E-2</v>
      </c>
      <c r="AH51" s="15" t="s">
        <v>86</v>
      </c>
      <c r="AI51">
        <v>10</v>
      </c>
      <c r="AJ51" s="17" cm="1">
        <f t="array" ref="AJ51">STOWA2024_JAARROND_T(AJ$34*60,$C51,2100,"H","")</f>
        <v>0.50437212325570979</v>
      </c>
      <c r="AK51" s="17" cm="1">
        <f t="array" ref="AK51">STOWA2024_JAARROND_T(AK$34*60,$C51,2100,"H","")</f>
        <v>0.29486321012612682</v>
      </c>
      <c r="AL51" s="17" cm="1">
        <f t="array" ref="AL51">STOWA2024_JAARROND_T(AL$34*60,$C51,2100,"H","")</f>
        <v>0.20540796974574627</v>
      </c>
      <c r="AM51" s="17" cm="1">
        <f t="array" ref="AM51">STOWA2024_JAARROND_T(AM$34*60,$C51,2100,"H","")</f>
        <v>0.12359512722681455</v>
      </c>
      <c r="AN51" s="17" t="e" cm="1">
        <f t="array" ref="AN51">STOWA2024_JAARROND_T(AN$34*60,$C51,2100,"H","")</f>
        <v>#VALUE!</v>
      </c>
      <c r="AO51" s="17" t="e" cm="1">
        <f t="array" ref="AO51">STOWA2024_JAARROND_T(AO$34*60,$C51,2100,"H","")</f>
        <v>#VALUE!</v>
      </c>
      <c r="AP51" s="17" t="e" cm="1">
        <f t="array" ref="AP51">STOWA2024_JAARROND_T(AP$34*60,$C51,2100,"H","")</f>
        <v>#VALUE!</v>
      </c>
      <c r="AQ51" s="17" cm="1">
        <f t="array" ref="AQ51">STOWA2024_JAARROND_T(AQ$34*60,$C51,2100,"H","")</f>
        <v>2.2153545907134517E-2</v>
      </c>
      <c r="AR51" s="17" cm="1">
        <f t="array" ref="AR51">STOWA2024_JAARROND_T(AR$34*60,$C51,2100,"H","")</f>
        <v>1.6468715014575988E-2</v>
      </c>
      <c r="AS51" s="17" cm="1">
        <f t="array" ref="AS51">STOWA2024_JAARROND_T(AS$34*60,$C51,2100,"H","")</f>
        <v>1.4593892844454032E-2</v>
      </c>
      <c r="AT51" s="17" cm="1">
        <f t="array" ref="AT51">STOWA2024_JAARROND_T(AT$34*60,$C51,2100,"H","")</f>
        <v>1.3747185151901823E-2</v>
      </c>
      <c r="AU51" s="17" cm="1">
        <f t="array" ref="AU51">STOWA2024_JAARROND_T(AU$34*60,$C51,2100,"H","")</f>
        <v>1.2776031899229762E-2</v>
      </c>
      <c r="AV51" s="17" cm="1">
        <f t="array" ref="AV51">STOWA2024_JAARROND_T(AV$34*60,$C51,2100,"H","")</f>
        <v>1.8778837126150669E-2</v>
      </c>
    </row>
    <row r="52" spans="2:48" x14ac:dyDescent="0.3">
      <c r="B52" s="15" t="s">
        <v>87</v>
      </c>
      <c r="C52">
        <v>20</v>
      </c>
      <c r="D52" s="17" cm="1">
        <f t="array" ref="D52">STOWA2024_JAARROND_T(D$2*60,$C52,2100,"L","")</f>
        <v>16.516010352001988</v>
      </c>
      <c r="E52" s="17" cm="1">
        <f t="array" ref="E52">STOWA2024_JAARROND_T(E$2*60,$C52,2100,"L","")</f>
        <v>3.6356633386363941</v>
      </c>
      <c r="F52" s="17" cm="1">
        <f t="array" ref="F52">STOWA2024_JAARROND_T(F$2*60,$C52,2100,"L","")</f>
        <v>1.8209965013079727</v>
      </c>
      <c r="G52" s="17" cm="1">
        <f t="array" ref="G52">STOWA2024_JAARROND_T(G$2*60,$C52,2100,"L","")</f>
        <v>0.99416178278676293</v>
      </c>
      <c r="H52" s="17" cm="1">
        <f t="array" ref="H52">STOWA2024_JAARROND_T(H$2*60,$C52,2100,"L","")</f>
        <v>0.57176203497209799</v>
      </c>
      <c r="I52" s="17" cm="1">
        <f t="array" ref="I52">STOWA2024_JAARROND_T(I$2*60,$C52,2100,"L","")</f>
        <v>0.35549920728408241</v>
      </c>
      <c r="J52" s="17" cm="1">
        <f t="array" ref="J52">STOWA2024_JAARROND_T(J$2*60,$C52,2100,"L","")</f>
        <v>0.28226038280024235</v>
      </c>
      <c r="K52" s="17" cm="1">
        <f t="array" ref="K52">STOWA2024_JAARROND_T(K$2*60,$C52,2100,"L","")</f>
        <v>0.12863490561054208</v>
      </c>
      <c r="L52" s="17" cm="1">
        <f t="array" ref="L52">STOWA2024_JAARROND_T(L$2*60,$C52,2100,"L","")</f>
        <v>6.6935507169706268E-2</v>
      </c>
      <c r="M52" s="17" cm="1">
        <f t="array" ref="M52">STOWA2024_JAARROND_T(M$2*60,$C52,2100,"L","")</f>
        <v>4.7068398820418633E-2</v>
      </c>
      <c r="N52" s="17" cm="1">
        <f t="array" ref="N52">STOWA2024_JAARROND_T(N$2*60,$C52,2100,"L","")</f>
        <v>3.7645152493492748E-2</v>
      </c>
      <c r="O52" s="17" cm="1">
        <f t="array" ref="O52">STOWA2024_JAARROND_T(O$2*60,$C52,2100,"L","")</f>
        <v>2.472497570603371E-2</v>
      </c>
      <c r="P52" s="17" cm="1">
        <f t="array" ref="P52">STOWA2024_JAARROND_T(P$2*60,$C52,2100,"L","")</f>
        <v>2.2489672243465247E-2</v>
      </c>
      <c r="R52" s="15" t="s">
        <v>87</v>
      </c>
      <c r="S52">
        <v>20</v>
      </c>
      <c r="T52" s="17" cm="1">
        <f t="array" ref="T52">STOWA2024_JAARROND_T(T$34*60,$C52,2100,"M","")</f>
        <v>12.049929707430818</v>
      </c>
      <c r="U52" s="17" cm="1">
        <f t="array" ref="U52">STOWA2024_JAARROND_T(U$34*60,$C52,2100,"M","")</f>
        <v>2.8217753396100163</v>
      </c>
      <c r="V52" s="17" cm="1">
        <f t="array" ref="V52">STOWA2024_JAARROND_T(V$34*60,$C52,2100,"M","")</f>
        <v>1.4497680115074585</v>
      </c>
      <c r="W52" s="17" cm="1">
        <f t="array" ref="W52">STOWA2024_JAARROND_T(W$34*60,$C52,2100,"M","")</f>
        <v>0.80797477343220481</v>
      </c>
      <c r="X52" s="17" cm="1">
        <f t="array" ref="X52">STOWA2024_JAARROND_T(X$34*60,$C52,2100,"M","")</f>
        <v>0.47564470632769645</v>
      </c>
      <c r="Y52" s="17" cm="1">
        <f t="array" ref="Y52">STOWA2024_JAARROND_T(Y$34*60,$C52,2100,"M","")</f>
        <v>0.30318358958236974</v>
      </c>
      <c r="Z52" s="17" cm="1">
        <f t="array" ref="Z52">STOWA2024_JAARROND_T(Z$34*60,$C52,2100,"M","")</f>
        <v>0.24415715509561406</v>
      </c>
      <c r="AA52" s="17" cm="1">
        <f t="array" ref="AA52">STOWA2024_JAARROND_T(AA$34*60,$C52,2100,"M","")</f>
        <v>0.10784088837660738</v>
      </c>
      <c r="AB52" s="17" cm="1">
        <f t="array" ref="AB52">STOWA2024_JAARROND_T(AB$34*60,$C52,2100,"M","")</f>
        <v>5.9641947394097887E-2</v>
      </c>
      <c r="AC52" s="17" cm="1">
        <f t="array" ref="AC52">STOWA2024_JAARROND_T(AC$34*60,$C52,2100,"M","")</f>
        <v>4.3292236987731866E-2</v>
      </c>
      <c r="AD52" s="17" cm="1">
        <f t="array" ref="AD52">STOWA2024_JAARROND_T(AD$34*60,$C52,2100,"M","")</f>
        <v>3.530870127833096E-2</v>
      </c>
      <c r="AE52" s="17" cm="1">
        <f t="array" ref="AE52">STOWA2024_JAARROND_T(AE$34*60,$C52,2100,"M","")</f>
        <v>2.3785382894758948E-2</v>
      </c>
      <c r="AF52" s="17" cm="1">
        <f t="array" ref="AF52">STOWA2024_JAARROND_T(AF$34*60,$C52,2100,"M","")</f>
        <v>2.1752740287923806E-2</v>
      </c>
      <c r="AH52" s="15" t="s">
        <v>87</v>
      </c>
      <c r="AI52">
        <v>20</v>
      </c>
      <c r="AJ52" s="17" cm="1">
        <f t="array" ref="AJ52">STOWA2024_JAARROND_T(AJ$34*60,$C52,2100,"H","")</f>
        <v>6.9853975636439483</v>
      </c>
      <c r="AK52" s="17" cm="1">
        <f t="array" ref="AK52">STOWA2024_JAARROND_T(AK$34*60,$C52,2100,"H","")</f>
        <v>1.8441794315830762</v>
      </c>
      <c r="AL52" s="17" cm="1">
        <f t="array" ref="AL52">STOWA2024_JAARROND_T(AL$34*60,$C52,2100,"H","")</f>
        <v>0.99803378973091483</v>
      </c>
      <c r="AM52" s="17" cm="1">
        <f t="array" ref="AM52">STOWA2024_JAARROND_T(AM$34*60,$C52,2100,"H","")</f>
        <v>0.57934416514293452</v>
      </c>
      <c r="AN52" s="17" cm="1">
        <f t="array" ref="AN52">STOWA2024_JAARROND_T(AN$34*60,$C52,2100,"H","")</f>
        <v>0.35457240463762735</v>
      </c>
      <c r="AO52" s="17" cm="1">
        <f t="array" ref="AO52">STOWA2024_JAARROND_T(AO$34*60,$C52,2100,"H","")</f>
        <v>0.23392976251102496</v>
      </c>
      <c r="AP52" s="17" cm="1">
        <f t="array" ref="AP52">STOWA2024_JAARROND_T(AP$34*60,$C52,2100,"H","")</f>
        <v>0.19203627830627643</v>
      </c>
      <c r="AQ52" s="17" cm="1">
        <f t="array" ref="AQ52">STOWA2024_JAARROND_T(AQ$34*60,$C52,2100,"H","")</f>
        <v>8.0777696076116581E-2</v>
      </c>
      <c r="AR52" s="17" cm="1">
        <f t="array" ref="AR52">STOWA2024_JAARROND_T(AR$34*60,$C52,2100,"H","")</f>
        <v>4.9116981577979384E-2</v>
      </c>
      <c r="AS52" s="17" cm="1">
        <f t="array" ref="AS52">STOWA2024_JAARROND_T(AS$34*60,$C52,2100,"H","")</f>
        <v>3.7520274503542193E-2</v>
      </c>
      <c r="AT52" s="17" cm="1">
        <f t="array" ref="AT52">STOWA2024_JAARROND_T(AT$34*60,$C52,2100,"H","")</f>
        <v>3.160103844127686E-2</v>
      </c>
      <c r="AU52" s="17" cm="1">
        <f t="array" ref="AU52">STOWA2024_JAARROND_T(AU$34*60,$C52,2100,"H","")</f>
        <v>2.2233349423491925E-2</v>
      </c>
      <c r="AV52" s="17" cm="1">
        <f t="array" ref="AV52">STOWA2024_JAARROND_T(AV$34*60,$C52,2100,"H","")</f>
        <v>2.0527370693391018E-2</v>
      </c>
    </row>
    <row r="53" spans="2:48" x14ac:dyDescent="0.3">
      <c r="B53" s="15" t="s">
        <v>88</v>
      </c>
      <c r="C53">
        <v>30</v>
      </c>
      <c r="D53" s="17" cm="1">
        <f t="array" ref="D53">STOWA2024_JAARROND_T(D$2*60,$C53,2100,"L","")</f>
        <v>109.05009148009471</v>
      </c>
      <c r="E53" s="17" cm="1">
        <f t="array" ref="E53">STOWA2024_JAARROND_T(E$2*60,$C53,2100,"L","")</f>
        <v>17.634069206582073</v>
      </c>
      <c r="F53" s="17" cm="1">
        <f t="array" ref="F53">STOWA2024_JAARROND_T(F$2*60,$C53,2100,"L","")</f>
        <v>8.0523807527287659</v>
      </c>
      <c r="G53" s="17" cm="1">
        <f t="array" ref="G53">STOWA2024_JAARROND_T(G$2*60,$C53,2100,"L","")</f>
        <v>4.1811180629814624</v>
      </c>
      <c r="H53" s="17" cm="1">
        <f t="array" ref="H53">STOWA2024_JAARROND_T(H$2*60,$C53,2100,"L","")</f>
        <v>2.2353602763593106</v>
      </c>
      <c r="I53" s="17" cm="1">
        <f t="array" ref="I53">STOWA2024_JAARROND_T(I$2*60,$C53,2100,"L","")</f>
        <v>1.209437855448197</v>
      </c>
      <c r="J53" s="17" cm="1">
        <f t="array" ref="J53">STOWA2024_JAARROND_T(J$2*60,$C53,2100,"L","")</f>
        <v>0.86178735224400449</v>
      </c>
      <c r="K53" s="17" cm="1">
        <f t="array" ref="K53">STOWA2024_JAARROND_T(K$2*60,$C53,2100,"L","")</f>
        <v>0.43889537590511762</v>
      </c>
      <c r="L53" s="17" cm="1">
        <f t="array" ref="L53">STOWA2024_JAARROND_T(L$2*60,$C53,2100,"L","")</f>
        <v>0.19961140415775308</v>
      </c>
      <c r="M53" s="17" cm="1">
        <f t="array" ref="M53">STOWA2024_JAARROND_T(M$2*60,$C53,2100,"L","")</f>
        <v>0.12451059555530282</v>
      </c>
      <c r="N53" s="17" cm="1">
        <f t="array" ref="N53">STOWA2024_JAARROND_T(N$2*60,$C53,2100,"L","")</f>
        <v>9.0106195701587899E-2</v>
      </c>
      <c r="O53" s="17" cm="1">
        <f t="array" ref="O53">STOWA2024_JAARROND_T(O$2*60,$C53,2100,"L","")</f>
        <v>4.5450626231316564E-2</v>
      </c>
      <c r="P53" s="17" cm="1">
        <f t="array" ref="P53">STOWA2024_JAARROND_T(P$2*60,$C53,2100,"L","")</f>
        <v>3.8077992244884465E-2</v>
      </c>
      <c r="R53" s="15" t="s">
        <v>88</v>
      </c>
      <c r="S53">
        <v>30</v>
      </c>
      <c r="T53" s="17" cm="1">
        <f t="array" ref="T53">STOWA2024_JAARROND_T(T$34*60,$C53,2100,"M","")</f>
        <v>79.906972682580346</v>
      </c>
      <c r="U53" s="17" cm="1">
        <f t="array" ref="U53">STOWA2024_JAARROND_T(U$34*60,$C53,2100,"M","")</f>
        <v>13.543028511965581</v>
      </c>
      <c r="V53" s="17" cm="1">
        <f t="array" ref="V53">STOWA2024_JAARROND_T(V$34*60,$C53,2100,"M","")</f>
        <v>6.2481647880542397</v>
      </c>
      <c r="W53" s="17" cm="1">
        <f t="array" ref="W53">STOWA2024_JAARROND_T(W$34*60,$C53,2100,"M","")</f>
        <v>3.2456589363464845</v>
      </c>
      <c r="X53" s="17" cm="1">
        <f t="array" ref="X53">STOWA2024_JAARROND_T(X$34*60,$C53,2100,"M","")</f>
        <v>1.7363428324061583</v>
      </c>
      <c r="Y53" s="17" cm="1">
        <f t="array" ref="Y53">STOWA2024_JAARROND_T(Y$34*60,$C53,2100,"M","")</f>
        <v>0.95215283253262872</v>
      </c>
      <c r="Z53" s="17" cm="1">
        <f t="array" ref="Z53">STOWA2024_JAARROND_T(Z$34*60,$C53,2100,"M","")</f>
        <v>0.68952819134758836</v>
      </c>
      <c r="AA53" s="17" cm="1">
        <f t="array" ref="AA53">STOWA2024_JAARROND_T(AA$34*60,$C53,2100,"M","")</f>
        <v>0.35076763926761734</v>
      </c>
      <c r="AB53" s="17" cm="1">
        <f t="array" ref="AB53">STOWA2024_JAARROND_T(AB$34*60,$C53,2100,"M","")</f>
        <v>0.17090518920928821</v>
      </c>
      <c r="AC53" s="17" cm="1">
        <f t="array" ref="AC53">STOWA2024_JAARROND_T(AC$34*60,$C53,2100,"M","")</f>
        <v>0.11078282910060647</v>
      </c>
      <c r="AD53" s="17" cm="1">
        <f t="array" ref="AD53">STOWA2024_JAARROND_T(AD$34*60,$C53,2100,"M","")</f>
        <v>8.220154075627055E-2</v>
      </c>
      <c r="AE53" s="17" cm="1">
        <f t="array" ref="AE53">STOWA2024_JAARROND_T(AE$34*60,$C53,2100,"M","")</f>
        <v>4.2878773273126239E-2</v>
      </c>
      <c r="AF53" s="17" cm="1">
        <f t="array" ref="AF53">STOWA2024_JAARROND_T(AF$34*60,$C53,2100,"M","")</f>
        <v>3.6198203110100573E-2</v>
      </c>
      <c r="AH53" s="15" t="s">
        <v>88</v>
      </c>
      <c r="AI53">
        <v>30</v>
      </c>
      <c r="AJ53" s="17" cm="1">
        <f t="array" ref="AJ53">STOWA2024_JAARROND_T(AJ$34*60,$C53,2100,"H","")</f>
        <v>46.379249522025603</v>
      </c>
      <c r="AK53" s="17" cm="1">
        <f t="array" ref="AK53">STOWA2024_JAARROND_T(AK$34*60,$C53,2100,"H","")</f>
        <v>8.5523674990800487</v>
      </c>
      <c r="AL53" s="17" cm="1">
        <f t="array" ref="AL53">STOWA2024_JAARROND_T(AL$34*60,$C53,2100,"H","")</f>
        <v>4.0313425243992702</v>
      </c>
      <c r="AM53" s="17" cm="1">
        <f t="array" ref="AM53">STOWA2024_JAARROND_T(AM$34*60,$C53,2100,"H","")</f>
        <v>2.1089270599924745</v>
      </c>
      <c r="AN53" s="17" cm="1">
        <f t="array" ref="AN53">STOWA2024_JAARROND_T(AN$34*60,$C53,2100,"H","")</f>
        <v>1.1423607808749494</v>
      </c>
      <c r="AO53" s="17" cm="1">
        <f t="array" ref="AO53">STOWA2024_JAARROND_T(AO$34*60,$C53,2100,"H","")</f>
        <v>0.64980957722398225</v>
      </c>
      <c r="AP53" s="17" cm="1">
        <f t="array" ref="AP53">STOWA2024_JAARROND_T(AP$34*60,$C53,2100,"H","")</f>
        <v>0.48637679439271603</v>
      </c>
      <c r="AQ53" s="17" cm="1">
        <f t="array" ref="AQ53">STOWA2024_JAARROND_T(AQ$34*60,$C53,2100,"H","")</f>
        <v>0.2421442279357883</v>
      </c>
      <c r="AR53" s="17" cm="1">
        <f t="array" ref="AR53">STOWA2024_JAARROND_T(AR$34*60,$C53,2100,"H","")</f>
        <v>0.13140625169279049</v>
      </c>
      <c r="AS53" s="17" cm="1">
        <f t="array" ref="AS53">STOWA2024_JAARROND_T(AS$34*60,$C53,2100,"H","")</f>
        <v>9.0651714598826996E-2</v>
      </c>
      <c r="AT53" s="17" cm="1">
        <f t="array" ref="AT53">STOWA2024_JAARROND_T(AT$34*60,$C53,2100,"H","")</f>
        <v>7.0101895303004563E-2</v>
      </c>
      <c r="AU53" s="17" cm="1">
        <f t="array" ref="AU53">STOWA2024_JAARROND_T(AU$34*60,$C53,2100,"H","")</f>
        <v>3.8741429645848258E-2</v>
      </c>
      <c r="AV53" s="17" cm="1">
        <f t="array" ref="AV53">STOWA2024_JAARROND_T(AV$34*60,$C53,2100,"H","")</f>
        <v>3.3146849553644407E-2</v>
      </c>
    </row>
    <row r="54" spans="2:48" x14ac:dyDescent="0.3">
      <c r="B54" s="15" t="s">
        <v>89</v>
      </c>
      <c r="C54">
        <v>40</v>
      </c>
      <c r="D54" s="17" cm="1">
        <f t="array" ref="D54">STOWA2024_JAARROND_T(D$2*60,$C54,2100,"L","")</f>
        <v>405.58763421306162</v>
      </c>
      <c r="E54" s="17" cm="1">
        <f t="array" ref="E54">STOWA2024_JAARROND_T(E$2*60,$C54,2100,"L","")</f>
        <v>53.907810976578354</v>
      </c>
      <c r="F54" s="17" cm="1">
        <f t="array" ref="F54">STOWA2024_JAARROND_T(F$2*60,$C54,2100,"L","")</f>
        <v>23.734029031996901</v>
      </c>
      <c r="G54" s="17" cm="1">
        <f t="array" ref="G54">STOWA2024_JAARROND_T(G$2*60,$C54,2100,"L","")</f>
        <v>12.484238916194736</v>
      </c>
      <c r="H54" s="17" cm="1">
        <f t="array" ref="H54">STOWA2024_JAARROND_T(H$2*60,$C54,2100,"L","")</f>
        <v>6.9043395139394255</v>
      </c>
      <c r="I54" s="17" cm="1">
        <f t="array" ref="I54">STOWA2024_JAARROND_T(I$2*60,$C54,2100,"L","")</f>
        <v>3.7820409637008505</v>
      </c>
      <c r="J54" s="17" cm="1">
        <f t="array" ref="J54">STOWA2024_JAARROND_T(J$2*60,$C54,2100,"L","")</f>
        <v>2.6344635573434889</v>
      </c>
      <c r="K54" s="17" cm="1">
        <f t="array" ref="K54">STOWA2024_JAARROND_T(K$2*60,$C54,2100,"L","")</f>
        <v>1.2536507563732553</v>
      </c>
      <c r="L54" s="17" cm="1">
        <f t="array" ref="L54">STOWA2024_JAARROND_T(L$2*60,$C54,2100,"L","")</f>
        <v>0.53401647187581736</v>
      </c>
      <c r="M54" s="17" cm="1">
        <f t="array" ref="M54">STOWA2024_JAARROND_T(M$2*60,$C54,2100,"L","")</f>
        <v>0.3083940331624061</v>
      </c>
      <c r="N54" s="17" cm="1">
        <f t="array" ref="N54">STOWA2024_JAARROND_T(N$2*60,$C54,2100,"L","")</f>
        <v>0.2074165364256588</v>
      </c>
      <c r="O54" s="17" cm="1">
        <f t="array" ref="O54">STOWA2024_JAARROND_T(O$2*60,$C54,2100,"L","")</f>
        <v>8.3682567635924382E-2</v>
      </c>
      <c r="P54" s="17" cm="1">
        <f t="array" ref="P54">STOWA2024_JAARROND_T(P$2*60,$C54,2100,"L","")</f>
        <v>6.492973381314239E-2</v>
      </c>
      <c r="R54" s="15" t="s">
        <v>89</v>
      </c>
      <c r="S54">
        <v>40</v>
      </c>
      <c r="T54" s="17" cm="1">
        <f t="array" ref="T54">STOWA2024_JAARROND_T(T$34*60,$C54,2100,"M","")</f>
        <v>298.79210076776383</v>
      </c>
      <c r="U54" s="17" cm="1">
        <f t="array" ref="U54">STOWA2024_JAARROND_T(U$34*60,$C54,2100,"M","")</f>
        <v>41.571945646368306</v>
      </c>
      <c r="V54" s="17" cm="1">
        <f t="array" ref="V54">STOWA2024_JAARROND_T(V$34*60,$C54,2100,"M","")</f>
        <v>18.450369998677182</v>
      </c>
      <c r="W54" s="17" cm="1">
        <f t="array" ref="W54">STOWA2024_JAARROND_T(W$34*60,$C54,2100,"M","")</f>
        <v>9.6650343038525133</v>
      </c>
      <c r="X54" s="17" cm="1">
        <f t="array" ref="X54">STOWA2024_JAARROND_T(X$34*60,$C54,2100,"M","")</f>
        <v>5.2844606209256524</v>
      </c>
      <c r="Y54" s="17" cm="1">
        <f t="array" ref="Y54">STOWA2024_JAARROND_T(Y$34*60,$C54,2100,"M","")</f>
        <v>2.8616776436213356</v>
      </c>
      <c r="Z54" s="17" cm="1">
        <f t="array" ref="Z54">STOWA2024_JAARROND_T(Z$34*60,$C54,2100,"M","")</f>
        <v>1.9886163178424909</v>
      </c>
      <c r="AA54" s="17" cm="1">
        <f t="array" ref="AA54">STOWA2024_JAARROND_T(AA$34*60,$C54,2100,"M","")</f>
        <v>0.96745513694061014</v>
      </c>
      <c r="AB54" s="17" cm="1">
        <f t="array" ref="AB54">STOWA2024_JAARROND_T(AB$34*60,$C54,2100,"M","")</f>
        <v>0.44259796262571599</v>
      </c>
      <c r="AC54" s="17" cm="1">
        <f t="array" ref="AC54">STOWA2024_JAARROND_T(AC$34*60,$C54,2100,"M","")</f>
        <v>0.26656722652030701</v>
      </c>
      <c r="AD54" s="17" cm="1">
        <f t="array" ref="AD54">STOWA2024_JAARROND_T(AD$34*60,$C54,2100,"M","")</f>
        <v>0.18449210532600968</v>
      </c>
      <c r="AE54" s="17" cm="1">
        <f t="array" ref="AE54">STOWA2024_JAARROND_T(AE$34*60,$C54,2100,"M","")</f>
        <v>7.7413398268037115E-2</v>
      </c>
      <c r="AF54" s="17" cm="1">
        <f t="array" ref="AF54">STOWA2024_JAARROND_T(AF$34*60,$C54,2100,"M","")</f>
        <v>6.0636005339843334E-2</v>
      </c>
      <c r="AH54" s="15" t="s">
        <v>89</v>
      </c>
      <c r="AI54">
        <v>40</v>
      </c>
      <c r="AJ54" s="17" cm="1">
        <f t="array" ref="AJ54">STOWA2024_JAARROND_T(AJ$34*60,$C54,2100,"H","")</f>
        <v>175.05580554054902</v>
      </c>
      <c r="AK54" s="17" cm="1">
        <f t="array" ref="AK54">STOWA2024_JAARROND_T(AK$34*60,$C54,2100,"H","")</f>
        <v>26.375917795320678</v>
      </c>
      <c r="AL54" s="17" cm="1">
        <f t="array" ref="AL54">STOWA2024_JAARROND_T(AL$34*60,$C54,2100,"H","")</f>
        <v>11.876992563456831</v>
      </c>
      <c r="AM54" s="17" cm="1">
        <f t="array" ref="AM54">STOWA2024_JAARROND_T(AM$34*60,$C54,2100,"H","")</f>
        <v>6.1839326077546568</v>
      </c>
      <c r="AN54" s="17" cm="1">
        <f t="array" ref="AN54">STOWA2024_JAARROND_T(AN$34*60,$C54,2100,"H","")</f>
        <v>3.3284437065644914</v>
      </c>
      <c r="AO54" s="17" cm="1">
        <f t="array" ref="AO54">STOWA2024_JAARROND_T(AO$34*60,$C54,2100,"H","")</f>
        <v>1.7871545125001966</v>
      </c>
      <c r="AP54" s="17" cm="1">
        <f t="array" ref="AP54">STOWA2024_JAARROND_T(AP$34*60,$C54,2100,"H","")</f>
        <v>1.2506860715868677</v>
      </c>
      <c r="AQ54" s="17" cm="1">
        <f t="array" ref="AQ54">STOWA2024_JAARROND_T(AQ$34*60,$C54,2100,"H","")</f>
        <v>0.62837083598287202</v>
      </c>
      <c r="AR54" s="17" cm="1">
        <f t="array" ref="AR54">STOWA2024_JAARROND_T(AR$34*60,$C54,2100,"H","")</f>
        <v>0.32164148009186383</v>
      </c>
      <c r="AS54" s="17" cm="1">
        <f t="array" ref="AS54">STOWA2024_JAARROND_T(AS$34*60,$C54,2100,"H","")</f>
        <v>0.20741637333384749</v>
      </c>
      <c r="AT54" s="17" cm="1">
        <f t="array" ref="AT54">STOWA2024_JAARROND_T(AT$34*60,$C54,2100,"H","")</f>
        <v>0.15051277787092182</v>
      </c>
      <c r="AU54" s="17" cm="1">
        <f t="array" ref="AU54">STOWA2024_JAARROND_T(AU$34*60,$C54,2100,"H","")</f>
        <v>6.7595048253606113E-2</v>
      </c>
      <c r="AV54" s="17" cm="1">
        <f t="array" ref="AV54">STOWA2024_JAARROND_T(AV$34*60,$C54,2100,"H","")</f>
        <v>5.38388572197286E-2</v>
      </c>
    </row>
    <row r="55" spans="2:48" x14ac:dyDescent="0.3">
      <c r="B55" s="15" t="s">
        <v>90</v>
      </c>
      <c r="C55">
        <v>50</v>
      </c>
      <c r="D55" s="17" cm="1">
        <f t="array" ref="D55">STOWA2024_JAARROND_T(D$2*60,$C55,2100,"L","")</f>
        <v>1107.4388505007764</v>
      </c>
      <c r="E55" s="17" cm="1">
        <f t="array" ref="E55">STOWA2024_JAARROND_T(E$2*60,$C55,2100,"L","")</f>
        <v>126.37298239252932</v>
      </c>
      <c r="F55" s="17" cm="1">
        <f t="array" ref="F55">STOWA2024_JAARROND_T(F$2*60,$C55,2100,"L","")</f>
        <v>54.156638334106802</v>
      </c>
      <c r="G55" s="17" cm="1">
        <f t="array" ref="G55">STOWA2024_JAARROND_T(G$2*60,$C55,2100,"L","")</f>
        <v>28.877547774598877</v>
      </c>
      <c r="H55" s="17" cm="1">
        <f t="array" ref="H55">STOWA2024_JAARROND_T(H$2*60,$C55,2100,"L","")</f>
        <v>16.667800934428733</v>
      </c>
      <c r="I55" s="17" cm="1">
        <f t="array" ref="I55">STOWA2024_JAARROND_T(I$2*60,$C55,2100,"L","")</f>
        <v>9.6742735681709018</v>
      </c>
      <c r="J55" s="17" cm="1">
        <f t="array" ref="J55">STOWA2024_JAARROND_T(J$2*60,$C55,2100,"L","")</f>
        <v>6.9608544069284699</v>
      </c>
      <c r="K55" s="17" cm="1">
        <f t="array" ref="K55">STOWA2024_JAARROND_T(K$2*60,$C55,2100,"L","")</f>
        <v>3.1364960748284951</v>
      </c>
      <c r="L55" s="17" cm="1">
        <f t="array" ref="L55">STOWA2024_JAARROND_T(L$2*60,$C55,2100,"L","")</f>
        <v>1.306901460436436</v>
      </c>
      <c r="M55" s="17" cm="1">
        <f t="array" ref="M55">STOWA2024_JAARROND_T(M$2*60,$C55,2100,"L","")</f>
        <v>0.72119531815347526</v>
      </c>
      <c r="N55" s="17" cm="1">
        <f t="array" ref="N55">STOWA2024_JAARROND_T(N$2*60,$C55,2100,"L","")</f>
        <v>0.46071590789174177</v>
      </c>
      <c r="O55" s="17" cm="1">
        <f t="array" ref="O55">STOWA2024_JAARROND_T(O$2*60,$C55,2100,"L","")</f>
        <v>0.15431953088285399</v>
      </c>
      <c r="P55" s="17" cm="1">
        <f t="array" ref="P55">STOWA2024_JAARROND_T(P$2*60,$C55,2100,"L","")</f>
        <v>0.11152229487696888</v>
      </c>
      <c r="R55" s="15" t="s">
        <v>90</v>
      </c>
      <c r="S55">
        <v>50</v>
      </c>
      <c r="T55" s="17" cm="1">
        <f t="array" ref="T55">STOWA2024_JAARROND_T(T$34*60,$C55,2100,"M","")</f>
        <v>818.72017431096106</v>
      </c>
      <c r="U55" s="17" cm="1">
        <f t="array" ref="U55">STOWA2024_JAARROND_T(U$34*60,$C55,2100,"M","")</f>
        <v>97.84913361126668</v>
      </c>
      <c r="V55" s="17" cm="1">
        <f t="array" ref="V55">STOWA2024_JAARROND_T(V$34*60,$C55,2100,"M","")</f>
        <v>42.28321288094164</v>
      </c>
      <c r="W55" s="17" cm="1">
        <f t="array" ref="W55">STOWA2024_JAARROND_T(W$34*60,$C55,2100,"M","")</f>
        <v>22.458025885136884</v>
      </c>
      <c r="X55" s="17" cm="1">
        <f t="array" ref="X55">STOWA2024_JAARROND_T(X$34*60,$C55,2100,"M","")</f>
        <v>12.792792708353133</v>
      </c>
      <c r="Y55" s="17" cm="1">
        <f t="array" ref="Y55">STOWA2024_JAARROND_T(Y$34*60,$C55,2100,"M","")</f>
        <v>7.2810134623508018</v>
      </c>
      <c r="Z55" s="17" cm="1">
        <f t="array" ref="Z55">STOWA2024_JAARROND_T(Z$34*60,$C55,2100,"M","")</f>
        <v>5.1723327242779922</v>
      </c>
      <c r="AA55" s="17" cm="1">
        <f t="array" ref="AA55">STOWA2024_JAARROND_T(AA$34*60,$C55,2100,"M","")</f>
        <v>2.3558534406295339</v>
      </c>
      <c r="AB55" s="17" cm="1">
        <f t="array" ref="AB55">STOWA2024_JAARROND_T(AB$34*60,$C55,2100,"M","")</f>
        <v>1.0543612716664483</v>
      </c>
      <c r="AC55" s="17" cm="1">
        <f t="array" ref="AC55">STOWA2024_JAARROND_T(AC$34*60,$C55,2100,"M","")</f>
        <v>0.60773798794697087</v>
      </c>
      <c r="AD55" s="17" cm="1">
        <f t="array" ref="AD55">STOWA2024_JAARROND_T(AD$34*60,$C55,2100,"M","")</f>
        <v>0.40038533109551805</v>
      </c>
      <c r="AE55" s="17" cm="1">
        <f t="array" ref="AE55">STOWA2024_JAARROND_T(AE$34*60,$C55,2100,"M","")</f>
        <v>0.13997058728010361</v>
      </c>
      <c r="AF55" s="17" cm="1">
        <f t="array" ref="AF55">STOWA2024_JAARROND_T(AF$34*60,$C55,2100,"M","")</f>
        <v>0.10226481337472562</v>
      </c>
      <c r="AH55" s="15" t="s">
        <v>90</v>
      </c>
      <c r="AI55">
        <v>50</v>
      </c>
      <c r="AJ55" s="17" cm="1">
        <f t="array" ref="AJ55">STOWA2024_JAARROND_T(AJ$34*60,$C55,2100,"H","")</f>
        <v>482.844388716933</v>
      </c>
      <c r="AK55" s="17" cm="1">
        <f t="array" ref="AK55">STOWA2024_JAARROND_T(AK$34*60,$C55,2100,"H","")</f>
        <v>62.515898451033401</v>
      </c>
      <c r="AL55" s="17" cm="1">
        <f t="array" ref="AL55">STOWA2024_JAARROND_T(AL$34*60,$C55,2100,"H","")</f>
        <v>27.397932567095701</v>
      </c>
      <c r="AM55" s="17" cm="1">
        <f t="array" ref="AM55">STOWA2024_JAARROND_T(AM$34*60,$C55,2100,"H","")</f>
        <v>14.446575755602638</v>
      </c>
      <c r="AN55" s="17" cm="1">
        <f t="array" ref="AN55">STOWA2024_JAARROND_T(AN$34*60,$C55,2100,"H","")</f>
        <v>8.0460486737094694</v>
      </c>
      <c r="AO55" s="17" cm="1">
        <f t="array" ref="AO55">STOWA2024_JAARROND_T(AO$34*60,$C55,2100,"H","")</f>
        <v>4.4436215350445254</v>
      </c>
      <c r="AP55" s="17" cm="1">
        <f t="array" ref="AP55">STOWA2024_JAARROND_T(AP$34*60,$C55,2100,"H","")</f>
        <v>3.1053143414276208</v>
      </c>
      <c r="AQ55" s="17" cm="1">
        <f t="array" ref="AQ55">STOWA2024_JAARROND_T(AQ$34*60,$C55,2100,"H","")</f>
        <v>1.4595289144595562</v>
      </c>
      <c r="AR55" s="17" cm="1">
        <f t="array" ref="AR55">STOWA2024_JAARROND_T(AR$34*60,$C55,2100,"H","")</f>
        <v>0.73097596064656034</v>
      </c>
      <c r="AS55" s="17" cm="1">
        <f t="array" ref="AS55">STOWA2024_JAARROND_T(AS$34*60,$C55,2100,"H","")</f>
        <v>0.45227901039554358</v>
      </c>
      <c r="AT55" s="17" cm="1">
        <f t="array" ref="AT55">STOWA2024_JAARROND_T(AT$34*60,$C55,2100,"H","")</f>
        <v>0.31358678264332129</v>
      </c>
      <c r="AU55" s="17" cm="1">
        <f t="array" ref="AU55">STOWA2024_JAARROND_T(AU$34*60,$C55,2100,"H","")</f>
        <v>0.11809589327845507</v>
      </c>
      <c r="AV55" s="17" cm="1">
        <f t="array" ref="AV55">STOWA2024_JAARROND_T(AV$34*60,$C55,2100,"H","")</f>
        <v>8.7972178013673963E-2</v>
      </c>
    </row>
    <row r="56" spans="2:48" x14ac:dyDescent="0.3">
      <c r="B56" s="15" t="s">
        <v>91</v>
      </c>
      <c r="C56">
        <v>60</v>
      </c>
      <c r="D56" s="17" cm="1">
        <f t="array" ref="D56">STOWA2024_JAARROND_T(D$2*60,$C56,2100,"L","")</f>
        <v>2496.8749361124674</v>
      </c>
      <c r="E56" s="17" cm="1">
        <f t="array" ref="E56">STOWA2024_JAARROND_T(E$2*60,$C56,2100,"L","")</f>
        <v>251.0822040313013</v>
      </c>
      <c r="F56" s="17" cm="1">
        <f t="array" ref="F56">STOWA2024_JAARROND_T(F$2*60,$C56,2100,"L","")</f>
        <v>105.095838676379</v>
      </c>
      <c r="G56" s="17" cm="1">
        <f t="array" ref="G56">STOWA2024_JAARROND_T(G$2*60,$C56,2100,"L","")</f>
        <v>56.54117325636625</v>
      </c>
      <c r="H56" s="17" cm="1">
        <f t="array" ref="H56">STOWA2024_JAARROND_T(H$2*60,$C56,2100,"L","")</f>
        <v>33.79273065981598</v>
      </c>
      <c r="I56" s="17" cm="1">
        <f t="array" ref="I56">STOWA2024_JAARROND_T(I$2*60,$C56,2100,"L","")</f>
        <v>20.751809871663607</v>
      </c>
      <c r="J56" s="17" cm="1">
        <f t="array" ref="J56">STOWA2024_JAARROND_T(J$2*60,$C56,2100,"L","")</f>
        <v>15.560876545055411</v>
      </c>
      <c r="K56" s="17" cm="1">
        <f t="array" ref="K56">STOWA2024_JAARROND_T(K$2*60,$C56,2100,"L","")</f>
        <v>7.0803549547771647</v>
      </c>
      <c r="L56" s="17" cm="1">
        <f t="array" ref="L56">STOWA2024_JAARROND_T(L$2*60,$C56,2100,"L","")</f>
        <v>2.9699926289007199</v>
      </c>
      <c r="M56" s="17" cm="1">
        <f t="array" ref="M56">STOWA2024_JAARROND_T(M$2*60,$C56,2100,"L","")</f>
        <v>1.6031334556010233</v>
      </c>
      <c r="N56" s="17" cm="1">
        <f t="array" ref="N56">STOWA2024_JAARROND_T(N$2*60,$C56,2100,"L","")</f>
        <v>0.99037137646235995</v>
      </c>
      <c r="O56" s="17" cm="1">
        <f t="array" ref="O56">STOWA2024_JAARROND_T(O$2*60,$C56,2100,"L","")</f>
        <v>0.28504046957938856</v>
      </c>
      <c r="P56" s="17" cm="1">
        <f t="array" ref="P56">STOWA2024_JAARROND_T(P$2*60,$C56,2100,"L","")</f>
        <v>0.19298687746298931</v>
      </c>
      <c r="R56" s="15" t="s">
        <v>91</v>
      </c>
      <c r="S56">
        <v>60</v>
      </c>
      <c r="T56" s="17" cm="1">
        <f t="array" ref="T56">STOWA2024_JAARROND_T(T$34*60,$C56,2100,"M","")</f>
        <v>1850.3485908973207</v>
      </c>
      <c r="U56" s="17" cm="1">
        <f t="array" ref="U56">STOWA2024_JAARROND_T(U$34*60,$C56,2100,"M","")</f>
        <v>195.00873917742211</v>
      </c>
      <c r="V56" s="17" cm="1">
        <f t="array" ref="V56">STOWA2024_JAARROND_T(V$34*60,$C56,2100,"M","")</f>
        <v>82.354812481208228</v>
      </c>
      <c r="W56" s="17" cm="1">
        <f t="array" ref="W56">STOWA2024_JAARROND_T(W$34*60,$C56,2100,"M","")</f>
        <v>44.174812471398184</v>
      </c>
      <c r="X56" s="17" cm="1">
        <f t="array" ref="X56">STOWA2024_JAARROND_T(X$34*60,$C56,2100,"M","")</f>
        <v>26.070061348801822</v>
      </c>
      <c r="Y56" s="17" cm="1">
        <f t="array" ref="Y56">STOWA2024_JAARROND_T(Y$34*60,$C56,2100,"M","")</f>
        <v>15.675116762350557</v>
      </c>
      <c r="Z56" s="17" cm="1">
        <f t="array" ref="Z56">STOWA2024_JAARROND_T(Z$34*60,$C56,2100,"M","")</f>
        <v>11.567216060755483</v>
      </c>
      <c r="AA56" s="17" cm="1">
        <f t="array" ref="AA56">STOWA2024_JAARROND_T(AA$34*60,$C56,2100,"M","")</f>
        <v>5.2060551833116415</v>
      </c>
      <c r="AB56" s="17" cm="1">
        <f t="array" ref="AB56">STOWA2024_JAARROND_T(AB$34*60,$C56,2100,"M","")</f>
        <v>2.3422418600762742</v>
      </c>
      <c r="AC56" s="17" cm="1">
        <f t="array" ref="AC56">STOWA2024_JAARROND_T(AC$34*60,$C56,2100,"M","")</f>
        <v>1.3208626960196925</v>
      </c>
      <c r="AD56" s="17" cm="1">
        <f t="array" ref="AD56">STOWA2024_JAARROND_T(AD$34*60,$C56,2100,"M","")</f>
        <v>0.8424638352995345</v>
      </c>
      <c r="AE56" s="17" cm="1">
        <f t="array" ref="AE56">STOWA2024_JAARROND_T(AE$34*60,$C56,2100,"M","")</f>
        <v>0.25346251925739016</v>
      </c>
      <c r="AF56" s="17" cm="1">
        <f t="array" ref="AF56">STOWA2024_JAARROND_T(AF$34*60,$C56,2100,"M","")</f>
        <v>0.17367902390724668</v>
      </c>
      <c r="AH56" s="15" t="s">
        <v>91</v>
      </c>
      <c r="AI56">
        <v>60</v>
      </c>
      <c r="AJ56" s="17" cm="1">
        <f t="array" ref="AJ56">STOWA2024_JAARROND_T(AJ$34*60,$C56,2100,"H","")</f>
        <v>1096.233264093079</v>
      </c>
      <c r="AK56" s="17" cm="1">
        <f t="array" ref="AK56">STOWA2024_JAARROND_T(AK$34*60,$C56,2100,"H","")</f>
        <v>125.29006969383634</v>
      </c>
      <c r="AL56" s="17" cm="1">
        <f t="array" ref="AL56">STOWA2024_JAARROND_T(AL$34*60,$C56,2100,"H","")</f>
        <v>53.707765396670865</v>
      </c>
      <c r="AM56" s="17" cm="1">
        <f t="array" ref="AM56">STOWA2024_JAARROND_T(AM$34*60,$C56,2100,"H","")</f>
        <v>28.634556827148415</v>
      </c>
      <c r="AN56" s="17" cm="1">
        <f t="array" ref="AN56">STOWA2024_JAARROND_T(AN$34*60,$C56,2100,"H","")</f>
        <v>16.520205123839279</v>
      </c>
      <c r="AO56" s="17" cm="1">
        <f t="array" ref="AO56">STOWA2024_JAARROND_T(AO$34*60,$C56,2100,"H","")</f>
        <v>9.5821063971196452</v>
      </c>
      <c r="AP56" s="17" cm="1">
        <f t="array" ref="AP56">STOWA2024_JAARROND_T(AP$34*60,$C56,2100,"H","")</f>
        <v>6.8913637026328525</v>
      </c>
      <c r="AQ56" s="17" cm="1">
        <f t="array" ref="AQ56">STOWA2024_JAARROND_T(AQ$34*60,$C56,2100,"H","")</f>
        <v>3.1059705049249149</v>
      </c>
      <c r="AR56" s="17" cm="1">
        <f t="array" ref="AR56">STOWA2024_JAARROND_T(AR$34*60,$C56,2100,"H","")</f>
        <v>1.5598606047447139</v>
      </c>
      <c r="AS56" s="17" cm="1">
        <f t="array" ref="AS56">STOWA2024_JAARROND_T(AS$34*60,$C56,2100,"H","")</f>
        <v>0.94489006427410016</v>
      </c>
      <c r="AT56" s="17" cm="1">
        <f t="array" ref="AT56">STOWA2024_JAARROND_T(AT$34*60,$C56,2100,"H","")</f>
        <v>0.63542335993590349</v>
      </c>
      <c r="AU56" s="17" cm="1">
        <f t="array" ref="AU56">STOWA2024_JAARROND_T(AU$34*60,$C56,2100,"H","")</f>
        <v>0.20660041648267966</v>
      </c>
      <c r="AV56" s="17" cm="1">
        <f t="array" ref="AV56">STOWA2024_JAARROND_T(AV$34*60,$C56,2100,"H","")</f>
        <v>0.14463540957251925</v>
      </c>
    </row>
    <row r="57" spans="2:48" x14ac:dyDescent="0.3">
      <c r="B57" s="15" t="s">
        <v>92</v>
      </c>
      <c r="C57">
        <v>70</v>
      </c>
      <c r="D57" s="17" cm="1">
        <f t="array" ref="D57">STOWA2024_JAARROND_T(D$2*60,$C57,2100,"L","")</f>
        <v>4942.5909456556983</v>
      </c>
      <c r="E57" s="17" cm="1">
        <f t="array" ref="E57">STOWA2024_JAARROND_T(E$2*60,$C57,2100,"L","")</f>
        <v>445.99423149178511</v>
      </c>
      <c r="F57" s="17" cm="1">
        <f t="array" ref="F57">STOWA2024_JAARROND_T(F$2*60,$C57,2100,"L","")</f>
        <v>182.74961818874519</v>
      </c>
      <c r="G57" s="17" cm="1">
        <f t="array" ref="G57">STOWA2024_JAARROND_T(G$2*60,$C57,2100,"L","")</f>
        <v>98.845579319771559</v>
      </c>
      <c r="H57" s="17" cm="1">
        <f t="array" ref="H57">STOWA2024_JAARROND_T(H$2*60,$C57,2100,"L","")</f>
        <v>60.717857113650176</v>
      </c>
      <c r="I57" s="17" cm="1">
        <f t="array" ref="I57">STOWA2024_JAARROND_T(I$2*60,$C57,2100,"L","")</f>
        <v>39.123577981288797</v>
      </c>
      <c r="J57" s="17" cm="1">
        <f t="array" ref="J57">STOWA2024_JAARROND_T(J$2*60,$C57,2100,"L","")</f>
        <v>30.478092185712285</v>
      </c>
      <c r="K57" s="17" cm="1">
        <f t="array" ref="K57">STOWA2024_JAARROND_T(K$2*60,$C57,2100,"L","")</f>
        <v>14.723514762228882</v>
      </c>
      <c r="L57" s="17" cm="1">
        <f t="array" ref="L57">STOWA2024_JAARROND_T(L$2*60,$C57,2100,"L","")</f>
        <v>6.338465128510947</v>
      </c>
      <c r="M57" s="17" cm="1">
        <f t="array" ref="M57">STOWA2024_JAARROND_T(M$2*60,$C57,2100,"L","")</f>
        <v>3.4074946836016116</v>
      </c>
      <c r="N57" s="17" cm="1">
        <f t="array" ref="N57">STOWA2024_JAARROND_T(N$2*60,$C57,2100,"L","")</f>
        <v>2.0654555014291947</v>
      </c>
      <c r="O57" s="17" cm="1">
        <f t="array" ref="O57">STOWA2024_JAARROND_T(O$2*60,$C57,2100,"L","")</f>
        <v>0.52734658164977721</v>
      </c>
      <c r="P57" s="17" cm="1">
        <f t="array" ref="P57">STOWA2024_JAARROND_T(P$2*60,$C57,2100,"L","")</f>
        <v>0.33653154864763551</v>
      </c>
      <c r="R57" s="15" t="s">
        <v>92</v>
      </c>
      <c r="S57">
        <v>70</v>
      </c>
      <c r="T57" s="17" cm="1">
        <f t="array" ref="T57">STOWA2024_JAARROND_T(T$34*60,$C57,2100,"M","")</f>
        <v>3669.0342109311568</v>
      </c>
      <c r="U57" s="17" cm="1">
        <f t="array" ref="U57">STOWA2024_JAARROND_T(U$34*60,$C57,2100,"M","")</f>
        <v>347.17990107003283</v>
      </c>
      <c r="V57" s="17" cm="1">
        <f t="array" ref="V57">STOWA2024_JAARROND_T(V$34*60,$C57,2100,"M","")</f>
        <v>143.61306639570807</v>
      </c>
      <c r="W57" s="17" cm="1">
        <f t="array" ref="W57">STOWA2024_JAARROND_T(W$34*60,$C57,2100,"M","")</f>
        <v>77.51482759182619</v>
      </c>
      <c r="X57" s="17" cm="1">
        <f t="array" ref="X57">STOWA2024_JAARROND_T(X$34*60,$C57,2100,"M","")</f>
        <v>47.061259370615012</v>
      </c>
      <c r="Y57" s="17" cm="1">
        <f t="array" ref="Y57">STOWA2024_JAARROND_T(Y$34*60,$C57,2100,"M","")</f>
        <v>29.696691060162628</v>
      </c>
      <c r="Z57" s="17" cm="1">
        <f t="array" ref="Z57">STOWA2024_JAARROND_T(Z$34*60,$C57,2100,"M","")</f>
        <v>22.748407682704691</v>
      </c>
      <c r="AA57" s="17" cm="1">
        <f t="array" ref="AA57">STOWA2024_JAARROND_T(AA$34*60,$C57,2100,"M","")</f>
        <v>10.640672643266445</v>
      </c>
      <c r="AB57" s="17" cm="1">
        <f t="array" ref="AB57">STOWA2024_JAARROND_T(AB$34*60,$C57,2100,"M","")</f>
        <v>4.9025597517354846</v>
      </c>
      <c r="AC57" s="17" cm="1">
        <f t="array" ref="AC57">STOWA2024_JAARROND_T(AC$34*60,$C57,2100,"M","")</f>
        <v>2.7516776617950902</v>
      </c>
      <c r="AD57" s="17" cm="1">
        <f t="array" ref="AD57">STOWA2024_JAARROND_T(AD$34*60,$C57,2100,"M","")</f>
        <v>1.7225874924221294</v>
      </c>
      <c r="AE57" s="17" cm="1">
        <f t="array" ref="AE57">STOWA2024_JAARROND_T(AE$34*60,$C57,2100,"M","")</f>
        <v>0.45967606966743307</v>
      </c>
      <c r="AF57" s="17" cm="1">
        <f t="array" ref="AF57">STOWA2024_JAARROND_T(AF$34*60,$C57,2100,"M","")</f>
        <v>0.29708125698814947</v>
      </c>
      <c r="AH57" s="15" t="s">
        <v>92</v>
      </c>
      <c r="AI57">
        <v>70</v>
      </c>
      <c r="AJ57" s="17" cm="1">
        <f t="array" ref="AJ57">STOWA2024_JAARROND_T(AJ$34*60,$C57,2100,"H","")</f>
        <v>2180.8706366819097</v>
      </c>
      <c r="AK57" s="17" cm="1">
        <f t="array" ref="AK57">STOWA2024_JAARROND_T(AK$34*60,$C57,2100,"H","")</f>
        <v>224.01275829202478</v>
      </c>
      <c r="AL57" s="17" cm="1">
        <f t="array" ref="AL57">STOWA2024_JAARROND_T(AL$34*60,$C57,2100,"H","")</f>
        <v>94.146029746542766</v>
      </c>
      <c r="AM57" s="17" cm="1">
        <f t="array" ref="AM57">STOWA2024_JAARROND_T(AM$34*60,$C57,2100,"H","")</f>
        <v>50.584505901584478</v>
      </c>
      <c r="AN57" s="17" cm="1">
        <f t="array" ref="AN57">STOWA2024_JAARROND_T(AN$34*60,$C57,2100,"H","")</f>
        <v>30.061892736523223</v>
      </c>
      <c r="AO57" s="17" cm="1">
        <f t="array" ref="AO57">STOWA2024_JAARROND_T(AO$34*60,$C57,2100,"H","")</f>
        <v>18.285194836274119</v>
      </c>
      <c r="AP57" s="17" cm="1">
        <f t="array" ref="AP57">STOWA2024_JAARROND_T(AP$34*60,$C57,2100,"H","")</f>
        <v>13.611279638949643</v>
      </c>
      <c r="AQ57" s="17" cm="1">
        <f t="array" ref="AQ57">STOWA2024_JAARROND_T(AQ$34*60,$C57,2100,"H","")</f>
        <v>6.1559052637954403</v>
      </c>
      <c r="AR57" s="17" cm="1">
        <f t="array" ref="AR57">STOWA2024_JAARROND_T(AR$34*60,$C57,2100,"H","")</f>
        <v>3.1544466564191391</v>
      </c>
      <c r="AS57" s="17" cm="1">
        <f t="array" ref="AS57">STOWA2024_JAARROND_T(AS$34*60,$C57,2100,"H","")</f>
        <v>1.8995211758753974</v>
      </c>
      <c r="AT57" s="17" cm="1">
        <f t="array" ref="AT57">STOWA2024_JAARROND_T(AT$34*60,$C57,2100,"H","")</f>
        <v>1.2546783061137488</v>
      </c>
      <c r="AU57" s="17" cm="1">
        <f t="array" ref="AU57">STOWA2024_JAARROND_T(AU$34*60,$C57,2100,"H","")</f>
        <v>0.3619192915342902</v>
      </c>
      <c r="AV57" s="17" cm="1">
        <f t="array" ref="AV57">STOWA2024_JAARROND_T(AV$34*60,$C57,2100,"H","")</f>
        <v>0.23929502761271393</v>
      </c>
    </row>
    <row r="58" spans="2:48" x14ac:dyDescent="0.3">
      <c r="B58" s="15" t="s">
        <v>93</v>
      </c>
      <c r="C58">
        <v>80</v>
      </c>
      <c r="D58" s="17" cm="1">
        <f t="array" ref="D58">STOWA2024_JAARROND_T(D$2*60,$C58,2100,"L","")</f>
        <v>8904.2844564019852</v>
      </c>
      <c r="E58" s="17" cm="1">
        <f t="array" ref="E58">STOWA2024_JAARROND_T(E$2*60,$C58,2100,"L","")</f>
        <v>730.77774046323111</v>
      </c>
      <c r="F58" s="17" cm="1">
        <f t="array" ref="F58">STOWA2024_JAARROND_T(F$2*60,$C58,2100,"L","")</f>
        <v>293.67621656800839</v>
      </c>
      <c r="G58" s="17" cm="1">
        <f t="array" ref="G58">STOWA2024_JAARROND_T(G$2*60,$C58,2100,"L","")</f>
        <v>171.53789412242091</v>
      </c>
      <c r="H58" s="17" cm="1">
        <f t="array" ref="H58">STOWA2024_JAARROND_T(H$2*60,$C58,2100,"L","")</f>
        <v>100.03681121701587</v>
      </c>
      <c r="I58" s="17" cm="1">
        <f t="array" ref="I58">STOWA2024_JAARROND_T(I$2*60,$C58,2100,"L","")</f>
        <v>67.126736245468123</v>
      </c>
      <c r="J58" s="17" cm="1">
        <f t="array" ref="J58">STOWA2024_JAARROND_T(J$2*60,$C58,2100,"L","")</f>
        <v>54.073262862495028</v>
      </c>
      <c r="K58" s="17" cm="1">
        <f t="array" ref="K58">STOWA2024_JAARROND_T(K$2*60,$C58,2100,"L","")</f>
        <v>28.632016780149726</v>
      </c>
      <c r="L58" s="17" cm="1">
        <f t="array" ref="L58">STOWA2024_JAARROND_T(L$2*60,$C58,2100,"L","")</f>
        <v>12.817785749616828</v>
      </c>
      <c r="M58" s="17" cm="1">
        <f t="array" ref="M58">STOWA2024_JAARROND_T(M$2*60,$C58,2100,"L","")</f>
        <v>6.9577212535896829</v>
      </c>
      <c r="N58" s="17" cm="1">
        <f t="array" ref="N58">STOWA2024_JAARROND_T(N$2*60,$C58,2100,"L","")</f>
        <v>4.1895550795194936</v>
      </c>
      <c r="O58" s="17" cm="1">
        <f t="array" ref="O58">STOWA2024_JAARROND_T(O$2*60,$C58,2100,"L","")</f>
        <v>0.97721236870105743</v>
      </c>
      <c r="P58" s="17" cm="1">
        <f t="array" ref="P58">STOWA2024_JAARROND_T(P$2*60,$C58,2100,"L","")</f>
        <v>0.5915011485189966</v>
      </c>
      <c r="R58" s="15" t="s">
        <v>93</v>
      </c>
      <c r="S58">
        <v>80</v>
      </c>
      <c r="T58" s="17" cm="1">
        <f t="array" ref="T58">STOWA2024_JAARROND_T(T$34*60,$C58,2100,"M","")</f>
        <v>6618.4893672922608</v>
      </c>
      <c r="U58" s="17" cm="1">
        <f t="array" ref="U58">STOWA2024_JAARROND_T(U$34*60,$C58,2100,"M","")</f>
        <v>569.866758225034</v>
      </c>
      <c r="V58" s="17" cm="1">
        <f t="array" ref="V58">STOWA2024_JAARROND_T(V$34*60,$C58,2100,"M","")</f>
        <v>231.29484368198365</v>
      </c>
      <c r="W58" s="17" cm="1">
        <f t="array" ref="W58">STOWA2024_JAARROND_T(W$34*60,$C58,2100,"M","")</f>
        <v>134.15911022121838</v>
      </c>
      <c r="X58" s="17" cm="1">
        <f t="array" ref="X58">STOWA2024_JAARROND_T(X$34*60,$C58,2100,"M","")</f>
        <v>77.833006852034686</v>
      </c>
      <c r="Y58" s="17" cm="1">
        <f t="array" ref="Y58">STOWA2024_JAARROND_T(Y$34*60,$C58,2100,"M","")</f>
        <v>51.178076559457601</v>
      </c>
      <c r="Z58" s="17" cm="1">
        <f t="array" ref="Z58">STOWA2024_JAARROND_T(Z$34*60,$C58,2100,"M","")</f>
        <v>40.535846965466916</v>
      </c>
      <c r="AA58" s="17" cm="1">
        <f t="array" ref="AA58">STOWA2024_JAARROND_T(AA$34*60,$C58,2100,"M","")</f>
        <v>20.399323352596365</v>
      </c>
      <c r="AB58" s="17" cm="1">
        <f t="array" ref="AB58">STOWA2024_JAARROND_T(AB$34*60,$C58,2100,"M","")</f>
        <v>9.7489905687608172</v>
      </c>
      <c r="AC58" s="17" cm="1">
        <f t="array" ref="AC58">STOWA2024_JAARROND_T(AC$34*60,$C58,2100,"M","")</f>
        <v>5.5181913644499296</v>
      </c>
      <c r="AD58" s="17" cm="1">
        <f t="array" ref="AD58">STOWA2024_JAARROND_T(AD$34*60,$C58,2100,"M","")</f>
        <v>3.4307197822682021</v>
      </c>
      <c r="AE58" s="17" cm="1">
        <f t="array" ref="AE58">STOWA2024_JAARROND_T(AE$34*60,$C58,2100,"M","")</f>
        <v>0.83491730548666543</v>
      </c>
      <c r="AF58" s="17" cm="1">
        <f t="array" ref="AF58">STOWA2024_JAARROND_T(AF$34*60,$C58,2100,"M","")</f>
        <v>0.51191948983387325</v>
      </c>
      <c r="AH58" s="15" t="s">
        <v>93</v>
      </c>
      <c r="AI58">
        <v>80</v>
      </c>
      <c r="AJ58" s="17" cm="1">
        <f t="array" ref="AJ58">STOWA2024_JAARROND_T(AJ$34*60,$C58,2100,"H","")</f>
        <v>3943.6521552050799</v>
      </c>
      <c r="AK58" s="17" cm="1">
        <f t="array" ref="AK58">STOWA2024_JAARROND_T(AK$34*60,$C58,2100,"H","")</f>
        <v>368.9124026457585</v>
      </c>
      <c r="AL58" s="17" cm="1">
        <f t="array" ref="AL58">STOWA2024_JAARROND_T(AL$34*60,$C58,2100,"H","")</f>
        <v>152.25557591706914</v>
      </c>
      <c r="AM58" s="17" cm="1">
        <f t="array" ref="AM58">STOWA2024_JAARROND_T(AM$34*60,$C58,2100,"H","")</f>
        <v>82.224923329029281</v>
      </c>
      <c r="AN58" s="17" cm="1">
        <f t="array" ref="AN58">STOWA2024_JAARROND_T(AN$34*60,$C58,2100,"H","")</f>
        <v>50.063976115117974</v>
      </c>
      <c r="AO58" s="17" cm="1">
        <f t="array" ref="AO58">STOWA2024_JAARROND_T(AO$34*60,$C58,2100,"H","")</f>
        <v>31.75238008674128</v>
      </c>
      <c r="AP58" s="17" cm="1">
        <f t="array" ref="AP58">STOWA2024_JAARROND_T(AP$34*60,$C58,2100,"H","")</f>
        <v>24.422037989788038</v>
      </c>
      <c r="AQ58" s="17" cm="1">
        <f t="array" ref="AQ58">STOWA2024_JAARROND_T(AQ$34*60,$C58,2100,"H","")</f>
        <v>11.502964957049729</v>
      </c>
      <c r="AR58" s="17" cm="1">
        <f t="array" ref="AR58">STOWA2024_JAARROND_T(AR$34*60,$C58,2100,"H","")</f>
        <v>6.0877449838508628</v>
      </c>
      <c r="AS58" s="17" cm="1">
        <f t="array" ref="AS58">STOWA2024_JAARROND_T(AS$34*60,$C58,2100,"H","")</f>
        <v>3.6892862711478305</v>
      </c>
      <c r="AT58" s="17" cm="1">
        <f t="array" ref="AT58">STOWA2024_JAARROND_T(AT$34*60,$C58,2100,"H","")</f>
        <v>2.4190335426969769</v>
      </c>
      <c r="AU58" s="17" cm="1">
        <f t="array" ref="AU58">STOWA2024_JAARROND_T(AU$34*60,$C58,2100,"H","")</f>
        <v>0.6348605576913342</v>
      </c>
      <c r="AV58" s="17" cm="1">
        <f t="array" ref="AV58">STOWA2024_JAARROND_T(AV$34*60,$C58,2100,"H","")</f>
        <v>0.39847646978923484</v>
      </c>
    </row>
    <row r="59" spans="2:48" x14ac:dyDescent="0.3">
      <c r="B59" s="15" t="s">
        <v>94</v>
      </c>
      <c r="C59">
        <v>90</v>
      </c>
      <c r="D59" s="17" cm="1">
        <f t="array" ref="D59">STOWA2024_JAARROND_T(D$2*60,$C59,2100,"L","")</f>
        <v>14937.049101360555</v>
      </c>
      <c r="E59" s="17" cm="1">
        <f t="array" ref="E59">STOWA2024_JAARROND_T(E$2*60,$C59,2100,"L","")</f>
        <v>1126.7001935885892</v>
      </c>
      <c r="F59" s="17" cm="1">
        <f t="array" ref="F59">STOWA2024_JAARROND_T(F$2*60,$C59,2100,"L","")</f>
        <v>444.76357719014925</v>
      </c>
      <c r="G59" s="17" cm="1">
        <f t="array" ref="G59">STOWA2024_JAARROND_T(G$2*60,$C59,2100,"L","")</f>
        <v>262.80712954252624</v>
      </c>
      <c r="H59" s="17" cm="1">
        <f t="array" ref="H59">STOWA2024_JAARROND_T(H$2*60,$C59,2100,"L","")</f>
        <v>191.65410818506894</v>
      </c>
      <c r="I59" s="17" cm="1">
        <f t="array" ref="I59">STOWA2024_JAARROND_T(I$2*60,$C59,2100,"L","")</f>
        <v>107.3113806787786</v>
      </c>
      <c r="J59" s="17" cm="1">
        <f t="array" ref="J59">STOWA2024_JAARROND_T(J$2*60,$C59,2100,"L","")</f>
        <v>89.01160810457678</v>
      </c>
      <c r="K59" s="17" cm="1">
        <f t="array" ref="K59">STOWA2024_JAARROND_T(K$2*60,$C59,2100,"L","")</f>
        <v>52.6583943851847</v>
      </c>
      <c r="L59" s="17" cm="1">
        <f t="array" ref="L59">STOWA2024_JAARROND_T(L$2*60,$C59,2100,"L","")</f>
        <v>24.736525978192191</v>
      </c>
      <c r="M59" s="17" cm="1">
        <f t="array" ref="M59">STOWA2024_JAARROND_T(M$2*60,$C59,2100,"L","")</f>
        <v>13.70364427356785</v>
      </c>
      <c r="N59" s="17" cm="1">
        <f t="array" ref="N59">STOWA2024_JAARROND_T(N$2*60,$C59,2100,"L","")</f>
        <v>8.2812694666561821</v>
      </c>
      <c r="O59" s="17" cm="1">
        <f t="array" ref="O59">STOWA2024_JAARROND_T(O$2*60,$C59,2100,"L","")</f>
        <v>1.8136402429627083</v>
      </c>
      <c r="P59" s="17" cm="1">
        <f t="array" ref="P59">STOWA2024_JAARROND_T(P$2*60,$C59,2100,"L","")</f>
        <v>1.0480477846045788</v>
      </c>
      <c r="R59" s="15" t="s">
        <v>94</v>
      </c>
      <c r="S59">
        <v>90</v>
      </c>
      <c r="T59" s="17" cm="1">
        <f t="array" ref="T59">STOWA2024_JAARROND_T(T$34*60,$C59,2100,"M","")</f>
        <v>11113.553908499607</v>
      </c>
      <c r="U59" s="17" cm="1">
        <f t="array" ref="U59">STOWA2024_JAARROND_T(U$34*60,$C59,2100,"M","")</f>
        <v>879.81243110409002</v>
      </c>
      <c r="V59" s="17" cm="1">
        <f t="array" ref="V59">STOWA2024_JAARROND_T(V$34*60,$C59,2100,"M","")</f>
        <v>350.90169863622441</v>
      </c>
      <c r="W59" s="17" cm="1">
        <f t="array" ref="W59">STOWA2024_JAARROND_T(W$34*60,$C59,2100,"M","")</f>
        <v>206.00067530629536</v>
      </c>
      <c r="X59" s="17" cm="1">
        <f t="array" ref="X59">STOWA2024_JAARROND_T(X$34*60,$C59,2100,"M","")</f>
        <v>146.99699880387533</v>
      </c>
      <c r="Y59" s="17" cm="1">
        <f t="array" ref="Y59">STOWA2024_JAARROND_T(Y$34*60,$C59,2100,"M","")</f>
        <v>82.119856588519724</v>
      </c>
      <c r="Z59" s="17" cm="1">
        <f t="array" ref="Z59">STOWA2024_JAARROND_T(Z$34*60,$C59,2100,"M","")</f>
        <v>66.987878835902151</v>
      </c>
      <c r="AA59" s="17" cm="1">
        <f t="array" ref="AA59">STOWA2024_JAARROND_T(AA$34*60,$C59,2100,"M","")</f>
        <v>37.069787906775453</v>
      </c>
      <c r="AB59" s="17" cm="1">
        <f t="array" ref="AB59">STOWA2024_JAARROND_T(AB$34*60,$C59,2100,"M","")</f>
        <v>18.540402352344458</v>
      </c>
      <c r="AC59" s="17" cm="1">
        <f t="array" ref="AC59">STOWA2024_JAARROND_T(AC$34*60,$C59,2100,"M","")</f>
        <v>10.692924622110883</v>
      </c>
      <c r="AD59" s="17" cm="1">
        <f t="array" ref="AD59">STOWA2024_JAARROND_T(AD$34*60,$C59,2100,"M","")</f>
        <v>6.6669355507818047</v>
      </c>
      <c r="AE59" s="17" cm="1">
        <f t="array" ref="AE59">STOWA2024_JAARROND_T(AE$34*60,$C59,2100,"M","")</f>
        <v>1.518672229257199</v>
      </c>
      <c r="AF59" s="17" cm="1">
        <f t="array" ref="AF59">STOWA2024_JAARROND_T(AF$34*60,$C59,2100,"M","")</f>
        <v>0.88880932278541991</v>
      </c>
      <c r="AH59" s="15" t="s">
        <v>94</v>
      </c>
      <c r="AI59">
        <v>90</v>
      </c>
      <c r="AJ59" s="17" cm="1">
        <f t="array" ref="AJ59">STOWA2024_JAARROND_T(AJ$34*60,$C59,2100,"H","")</f>
        <v>6634.75950694322</v>
      </c>
      <c r="AK59" s="17" cm="1">
        <f t="array" ref="AK59">STOWA2024_JAARROND_T(AK$34*60,$C59,2100,"H","")</f>
        <v>571.04170915541806</v>
      </c>
      <c r="AL59" s="17" cm="1">
        <f t="array" ref="AL59">STOWA2024_JAARROND_T(AL$34*60,$C59,2100,"H","")</f>
        <v>231.75293142437027</v>
      </c>
      <c r="AM59" s="17" cm="1">
        <f t="array" ref="AM59">STOWA2024_JAARROND_T(AM$34*60,$C59,2100,"H","")</f>
        <v>134.43274317714386</v>
      </c>
      <c r="AN59" s="17" cm="1">
        <f t="array" ref="AN59">STOWA2024_JAARROND_T(AN$34*60,$C59,2100,"H","")</f>
        <v>77.995271198255224</v>
      </c>
      <c r="AO59" s="17" cm="1">
        <f t="array" ref="AO59">STOWA2024_JAARROND_T(AO$34*60,$C59,2100,"H","")</f>
        <v>51.293451141600933</v>
      </c>
      <c r="AP59" s="17" cm="1">
        <f t="array" ref="AP59">STOWA2024_JAARROND_T(AP$34*60,$C59,2100,"H","")</f>
        <v>40.632905533548254</v>
      </c>
      <c r="AQ59" s="17" cm="1">
        <f t="array" ref="AQ59">STOWA2024_JAARROND_T(AQ$34*60,$C59,2100,"H","")</f>
        <v>20.455988880472862</v>
      </c>
      <c r="AR59" s="17" cm="1">
        <f t="array" ref="AR59">STOWA2024_JAARROND_T(AR$34*60,$C59,2100,"H","")</f>
        <v>11.277769984541274</v>
      </c>
      <c r="AS59" s="17" cm="1">
        <f t="array" ref="AS59">STOWA2024_JAARROND_T(AS$34*60,$C59,2100,"H","")</f>
        <v>6.9445278839973357</v>
      </c>
      <c r="AT59" s="17" cm="1">
        <f t="array" ref="AT59">STOWA2024_JAARROND_T(AT$34*60,$C59,2100,"H","")</f>
        <v>4.5609571555617752</v>
      </c>
      <c r="AU59" s="17" cm="1">
        <f t="array" ref="AU59">STOWA2024_JAARROND_T(AU$34*60,$C59,2100,"H","")</f>
        <v>1.1150430878636797</v>
      </c>
      <c r="AV59" s="17" cm="1">
        <f t="array" ref="AV59">STOWA2024_JAARROND_T(AV$34*60,$C59,2100,"H","")</f>
        <v>0.66796413095949136</v>
      </c>
    </row>
    <row r="60" spans="2:48" x14ac:dyDescent="0.3">
      <c r="B60" s="15" t="s">
        <v>95</v>
      </c>
      <c r="C60">
        <v>100</v>
      </c>
      <c r="D60" s="17" cm="1">
        <f t="array" ref="D60">STOWA2024_JAARROND_T(D$2*60,$C60,2100,"L","")</f>
        <v>23694.464847268526</v>
      </c>
      <c r="E60" s="17" cm="1">
        <f t="array" ref="E60">STOWA2024_JAARROND_T(E$2*60,$C60,2100,"L","")</f>
        <v>1656.5217567267339</v>
      </c>
      <c r="F60" s="17" cm="1">
        <f t="array" ref="F60">STOWA2024_JAARROND_T(F$2*60,$C60,2100,"L","")</f>
        <v>643.19789788667788</v>
      </c>
      <c r="G60" s="17" cm="1">
        <f t="array" ref="G60">STOWA2024_JAARROND_T(G$2*60,$C60,2100,"L","")</f>
        <v>383.7436971602026</v>
      </c>
      <c r="H60" s="17" cm="1">
        <f t="array" ref="H60">STOWA2024_JAARROND_T(H$2*60,$C60,2100,"L","")</f>
        <v>289.4046417407497</v>
      </c>
      <c r="I60" s="17" cm="1">
        <f t="array" ref="I60">STOWA2024_JAARROND_T(I$2*60,$C60,2100,"L","")</f>
        <v>223.87543939290791</v>
      </c>
      <c r="J60" s="17" cm="1">
        <f t="array" ref="J60">STOWA2024_JAARROND_T(J$2*60,$C60,2100,"L","")</f>
        <v>194.03977829254171</v>
      </c>
      <c r="K60" s="17" cm="1">
        <f t="array" ref="K60">STOWA2024_JAARROND_T(K$2*60,$C60,2100,"L","")</f>
        <v>92.386594089418153</v>
      </c>
      <c r="L60" s="17" cm="1">
        <f t="array" ref="L60">STOWA2024_JAARROND_T(L$2*60,$C60,2100,"L","")</f>
        <v>45.824392536671759</v>
      </c>
      <c r="M60" s="17" cm="1">
        <f t="array" ref="M60">STOWA2024_JAARROND_T(M$2*60,$C60,2100,"L","")</f>
        <v>26.124245060496893</v>
      </c>
      <c r="N60" s="17" cm="1">
        <f t="array" ref="N60">STOWA2024_JAARROND_T(N$2*60,$C60,2100,"L","")</f>
        <v>15.980556182612768</v>
      </c>
      <c r="O60" s="17" cm="1">
        <f t="array" ref="O60">STOWA2024_JAARROND_T(O$2*60,$C60,2100,"L","")</f>
        <v>3.3718500247026717</v>
      </c>
      <c r="P60" s="17" cm="1">
        <f t="array" ref="P60">STOWA2024_JAARROND_T(P$2*60,$C60,2100,"L","")</f>
        <v>1.8727117475600266</v>
      </c>
      <c r="R60" s="15" t="s">
        <v>95</v>
      </c>
      <c r="S60">
        <v>100</v>
      </c>
      <c r="T60" s="17" cm="1">
        <f t="array" ref="T60">STOWA2024_JAARROND_T(T$34*60,$C60,2100,"M","")</f>
        <v>17643.454731688656</v>
      </c>
      <c r="U60" s="17" cm="1">
        <f t="array" ref="U60">STOWA2024_JAARROND_T(U$34*60,$C60,2100,"M","")</f>
        <v>1294.9561858904467</v>
      </c>
      <c r="V60" s="17" cm="1">
        <f t="array" ref="V60">STOWA2024_JAARROND_T(V$34*60,$C60,2100,"M","")</f>
        <v>508.17071557255332</v>
      </c>
      <c r="W60" s="17" cm="1">
        <f t="array" ref="W60">STOWA2024_JAARROND_T(W$34*60,$C60,2100,"M","")</f>
        <v>301.34241780537923</v>
      </c>
      <c r="X60" s="17" cm="1">
        <f t="array" ref="X60">STOWA2024_JAARROND_T(X$34*60,$C60,2100,"M","")</f>
        <v>222.44687890430302</v>
      </c>
      <c r="Y60" s="17" cm="1">
        <f t="array" ref="Y60">STOWA2024_JAARROND_T(Y$34*60,$C60,2100,"M","")</f>
        <v>167.14561602925426</v>
      </c>
      <c r="Z60" s="17" cm="1">
        <f t="array" ref="Z60">STOWA2024_JAARROND_T(Z$34*60,$C60,2100,"M","")</f>
        <v>104.38972102924789</v>
      </c>
      <c r="AA60" s="17" cm="1">
        <f t="array" ref="AA60">STOWA2024_JAARROND_T(AA$34*60,$C60,2100,"M","")</f>
        <v>64.374691691698487</v>
      </c>
      <c r="AB60" s="17" cm="1">
        <f t="array" ref="AB60">STOWA2024_JAARROND_T(AB$34*60,$C60,2100,"M","")</f>
        <v>33.905592425787887</v>
      </c>
      <c r="AC60" s="17" cm="1">
        <f t="array" ref="AC60">STOWA2024_JAARROND_T(AC$34*60,$C60,2100,"M","")</f>
        <v>20.085903351179031</v>
      </c>
      <c r="AD60" s="17" cm="1">
        <f t="array" ref="AD60">STOWA2024_JAARROND_T(AD$34*60,$C60,2100,"M","")</f>
        <v>12.663074711066093</v>
      </c>
      <c r="AE60" s="17" cm="1">
        <f t="array" ref="AE60">STOWA2024_JAARROND_T(AE$34*60,$C60,2100,"M","")</f>
        <v>2.7668772108543624</v>
      </c>
      <c r="AF60" s="17" cm="1">
        <f t="array" ref="AF60">STOWA2024_JAARROND_T(AF$34*60,$C60,2100,"M","")</f>
        <v>1.5550942353654296</v>
      </c>
      <c r="AH60" s="15" t="s">
        <v>95</v>
      </c>
      <c r="AI60">
        <v>100</v>
      </c>
      <c r="AJ60" s="17" cm="1">
        <f t="array" ref="AJ60">STOWA2024_JAARROND_T(AJ$34*60,$C60,2100,"H","")</f>
        <v>10549.009659482286</v>
      </c>
      <c r="AK60" s="17" cm="1">
        <f t="array" ref="AK60">STOWA2024_JAARROND_T(AK$34*60,$C60,2100,"H","")</f>
        <v>842.24130800082207</v>
      </c>
      <c r="AL60" s="17" cm="1">
        <f t="array" ref="AL60">STOWA2024_JAARROND_T(AL$34*60,$C60,2100,"H","")</f>
        <v>336.51972947014974</v>
      </c>
      <c r="AM60" s="17" cm="1">
        <f t="array" ref="AM60">STOWA2024_JAARROND_T(AM$34*60,$C60,2100,"H","")</f>
        <v>197.32589465836421</v>
      </c>
      <c r="AN60" s="17" cm="1">
        <f t="array" ref="AN60">STOWA2024_JAARROND_T(AN$34*60,$C60,2100,"H","")</f>
        <v>115.39264227145469</v>
      </c>
      <c r="AO60" s="17" cm="1">
        <f t="array" ref="AO60">STOWA2024_JAARROND_T(AO$34*60,$C60,2100,"H","")</f>
        <v>78.322917788272662</v>
      </c>
      <c r="AP60" s="17" cm="1">
        <f t="array" ref="AP60">STOWA2024_JAARROND_T(AP$34*60,$C60,2100,"H","")</f>
        <v>63.70212413025687</v>
      </c>
      <c r="AQ60" s="17" cm="1">
        <f t="array" ref="AQ60">STOWA2024_JAARROND_T(AQ$34*60,$C60,2100,"H","")</f>
        <v>34.871347891081378</v>
      </c>
      <c r="AR60" s="17" cm="1">
        <f t="array" ref="AR60">STOWA2024_JAARROND_T(AR$34*60,$C60,2100,"H","")</f>
        <v>20.15115878178797</v>
      </c>
      <c r="AS60" s="17" cm="1">
        <f t="array" ref="AS60">STOWA2024_JAARROND_T(AS$34*60,$C60,2100,"H","")</f>
        <v>12.705042548304069</v>
      </c>
      <c r="AT60" s="17" cm="1">
        <f t="array" ref="AT60">STOWA2024_JAARROND_T(AT$34*60,$C60,2100,"H","")</f>
        <v>8.42192387047605</v>
      </c>
      <c r="AU60" s="17" cm="1">
        <f t="array" ref="AU60">STOWA2024_JAARROND_T(AU$34*60,$C60,2100,"H","")</f>
        <v>1.9612806270405503</v>
      </c>
      <c r="AV60" s="17" cm="1">
        <f t="array" ref="AV60">STOWA2024_JAARROND_T(AV$34*60,$C60,2100,"H","")</f>
        <v>1.1272690214161867</v>
      </c>
    </row>
    <row r="61" spans="2:48" x14ac:dyDescent="0.3">
      <c r="B61" s="15" t="s">
        <v>96</v>
      </c>
      <c r="C61">
        <v>110</v>
      </c>
      <c r="D61" s="17" cm="1">
        <f t="array" ref="D61">STOWA2024_JAARROND_T(D$2*60,$C61,2100,"L","")</f>
        <v>35932.837338806567</v>
      </c>
      <c r="E61" s="17" cm="1">
        <f t="array" ref="E61">STOWA2024_JAARROND_T(E$2*60,$C61,2100,"L","")</f>
        <v>2344.3623958679927</v>
      </c>
      <c r="F61" s="17" cm="1">
        <f t="array" ref="F61">STOWA2024_JAARROND_T(F$2*60,$C61,2100,"L","")</f>
        <v>896.42275158451446</v>
      </c>
      <c r="G61" s="17" cm="1">
        <f t="array" ref="G61">STOWA2024_JAARROND_T(G$2*60,$C61,2100,"L","")</f>
        <v>539.24281261911528</v>
      </c>
      <c r="H61" s="17" cm="1">
        <f t="array" ref="H61">STOWA2024_JAARROND_T(H$2*60,$C61,2100,"L","")</f>
        <v>419.03919940407411</v>
      </c>
      <c r="I61" s="17" cm="1">
        <f t="array" ref="I61">STOWA2024_JAARROND_T(I$2*60,$C61,2100,"L","")</f>
        <v>337.7140543804104</v>
      </c>
      <c r="J61" s="17" cm="1">
        <f t="array" ref="J61">STOWA2024_JAARROND_T(J$2*60,$C61,2100,"L","")</f>
        <v>301.77530792121377</v>
      </c>
      <c r="K61" s="17" cm="1">
        <f t="array" ref="K61">STOWA2024_JAARROND_T(K$2*60,$C61,2100,"L","")</f>
        <v>155.67335583853929</v>
      </c>
      <c r="L61" s="17" cm="1">
        <f t="array" ref="L61">STOWA2024_JAARROND_T(L$2*60,$C61,2100,"L","")</f>
        <v>81.877693584293226</v>
      </c>
      <c r="M61" s="17" cm="1">
        <f t="array" ref="M61">STOWA2024_JAARROND_T(M$2*60,$C61,2100,"L","")</f>
        <v>48.349658856819183</v>
      </c>
      <c r="N61" s="17" cm="1">
        <f t="array" ref="N61">STOWA2024_JAARROND_T(N$2*60,$C61,2100,"L","")</f>
        <v>30.155253122554242</v>
      </c>
      <c r="O61" s="17" cm="1">
        <f t="array" ref="O61">STOWA2024_JAARROND_T(O$2*60,$C61,2100,"L","")</f>
        <v>6.2791707525828544</v>
      </c>
      <c r="P61" s="17" cm="1">
        <f t="array" ref="P61">STOWA2024_JAARROND_T(P$2*60,$C61,2100,"L","")</f>
        <v>3.3751845118081674</v>
      </c>
      <c r="R61" s="15" t="s">
        <v>96</v>
      </c>
      <c r="S61">
        <v>110</v>
      </c>
      <c r="T61" s="17" cm="1">
        <f t="array" ref="T61">STOWA2024_JAARROND_T(T$34*60,$C61,2100,"M","")</f>
        <v>26773.557478881168</v>
      </c>
      <c r="U61" s="17" cm="1">
        <f t="array" ref="U61">STOWA2024_JAARROND_T(U$34*60,$C61,2100,"M","")</f>
        <v>1834.3085356709098</v>
      </c>
      <c r="V61" s="17" cm="1">
        <f t="array" ref="V61">STOWA2024_JAARROND_T(V$34*60,$C61,2100,"M","")</f>
        <v>709.06097955558823</v>
      </c>
      <c r="W61" s="17" cm="1">
        <f t="array" ref="W61">STOWA2024_JAARROND_T(W$34*60,$C61,2100,"M","")</f>
        <v>424.08347992418948</v>
      </c>
      <c r="X61" s="17" cm="1">
        <f t="array" ref="X61">STOWA2024_JAARROND_T(X$34*60,$C61,2100,"M","")</f>
        <v>322.6591743277055</v>
      </c>
      <c r="Y61" s="17" cm="1">
        <f t="array" ref="Y61">STOWA2024_JAARROND_T(Y$34*60,$C61,2100,"M","")</f>
        <v>252.62081671234176</v>
      </c>
      <c r="Z61" s="17" cm="1">
        <f t="array" ref="Z61">STOWA2024_JAARROND_T(Z$34*60,$C61,2100,"M","")</f>
        <v>220.91970726730472</v>
      </c>
      <c r="AA61" s="17" cm="1">
        <f t="array" ref="AA61">STOWA2024_JAARROND_T(AA$34*60,$C61,2100,"M","")</f>
        <v>107.52078328245439</v>
      </c>
      <c r="AB61" s="17" cm="1">
        <f t="array" ref="AB61">STOWA2024_JAARROND_T(AB$34*60,$C61,2100,"M","")</f>
        <v>59.89209664881993</v>
      </c>
      <c r="AC61" s="17" cm="1">
        <f t="array" ref="AC61">STOWA2024_JAARROND_T(AC$34*60,$C61,2100,"M","")</f>
        <v>36.677298981456779</v>
      </c>
      <c r="AD61" s="17" cm="1">
        <f t="array" ref="AD61">STOWA2024_JAARROND_T(AD$34*60,$C61,2100,"M","")</f>
        <v>23.544189055720899</v>
      </c>
      <c r="AE61" s="17" cm="1">
        <f t="array" ref="AE61">STOWA2024_JAARROND_T(AE$34*60,$C61,2100,"M","")</f>
        <v>5.0488059812341177</v>
      </c>
      <c r="AF61" s="17" cm="1">
        <f t="array" ref="AF61">STOWA2024_JAARROND_T(AF$34*60,$C61,2100,"M","")</f>
        <v>2.7429113202359345</v>
      </c>
      <c r="AH61" s="15" t="s">
        <v>96</v>
      </c>
      <c r="AI61">
        <v>110</v>
      </c>
      <c r="AJ61" s="17" cm="1">
        <f t="array" ref="AJ61">STOWA2024_JAARROND_T(AJ$34*60,$C61,2100,"H","")</f>
        <v>16027.885684954121</v>
      </c>
      <c r="AK61" s="17" cm="1">
        <f t="array" ref="AK61">STOWA2024_JAARROND_T(AK$34*60,$C61,2100,"H","")</f>
        <v>1195.0917299009088</v>
      </c>
      <c r="AL61" s="17" cm="1">
        <f t="array" ref="AL61">STOWA2024_JAARROND_T(AL$34*60,$C61,2100,"H","")</f>
        <v>470.58431197568228</v>
      </c>
      <c r="AM61" s="17" cm="1">
        <f t="array" ref="AM61">STOWA2024_JAARROND_T(AM$34*60,$C61,2100,"H","")</f>
        <v>278.48538007140405</v>
      </c>
      <c r="AN61" s="17" cm="1">
        <f t="array" ref="AN61">STOWA2024_JAARROND_T(AN$34*60,$C61,2100,"H","")</f>
        <v>204.137557948498</v>
      </c>
      <c r="AO61" s="17" cm="1">
        <f t="array" ref="AO61">STOWA2024_JAARROND_T(AO$34*60,$C61,2100,"H","")</f>
        <v>114.35284287327137</v>
      </c>
      <c r="AP61" s="17" cm="1">
        <f t="array" ref="AP61">STOWA2024_JAARROND_T(AP$34*60,$C61,2100,"H","")</f>
        <v>95.229195748623241</v>
      </c>
      <c r="AQ61" s="17" cm="1">
        <f t="array" ref="AQ61">STOWA2024_JAARROND_T(AQ$34*60,$C61,2100,"H","")</f>
        <v>57.316522750747694</v>
      </c>
      <c r="AR61" s="17" cm="1">
        <f t="array" ref="AR61">STOWA2024_JAARROND_T(AR$34*60,$C61,2100,"H","")</f>
        <v>34.867738115581979</v>
      </c>
      <c r="AS61" s="17" cm="1">
        <f t="array" ref="AS61">STOWA2024_JAARROND_T(AS$34*60,$C61,2100,"H","")</f>
        <v>22.646823549529906</v>
      </c>
      <c r="AT61" s="17" cm="1">
        <f t="array" ref="AT61">STOWA2024_JAARROND_T(AT$34*60,$C61,2100,"H","")</f>
        <v>15.25047585436387</v>
      </c>
      <c r="AU61" s="17" cm="1">
        <f t="array" ref="AU61">STOWA2024_JAARROND_T(AU$34*60,$C61,2100,"H","")</f>
        <v>3.454440757141231</v>
      </c>
      <c r="AV61" s="17" cm="1">
        <f t="array" ref="AV61">STOWA2024_JAARROND_T(AV$34*60,$C61,2100,"H","")</f>
        <v>1.9158850404048</v>
      </c>
    </row>
    <row r="62" spans="2:48" x14ac:dyDescent="0.3">
      <c r="B62" s="15" t="s">
        <v>97</v>
      </c>
      <c r="C62">
        <v>120</v>
      </c>
      <c r="D62" s="17" cm="1">
        <f t="array" ref="D62">STOWA2024_JAARROND_T(D$2*60,$C62,2100,"L","")</f>
        <v>52512.988465652023</v>
      </c>
      <c r="E62" s="17" cm="1">
        <f t="array" ref="E62">STOWA2024_JAARROND_T(E$2*60,$C62,2100,"L","")</f>
        <v>3215.6944213117849</v>
      </c>
      <c r="F62" s="17" cm="1">
        <f t="array" ref="F62">STOWA2024_JAARROND_T(F$2*60,$C62,2100,"L","")</f>
        <v>1212.1430339246419</v>
      </c>
      <c r="G62" s="17" cm="1">
        <f t="array" ref="G62">STOWA2024_JAARROND_T(G$2*60,$C62,2100,"L","")</f>
        <v>734.37572116808894</v>
      </c>
      <c r="H62" s="17" cm="1">
        <f t="array" ref="H62">STOWA2024_JAARROND_T(H$2*60,$C62,2100,"L","")</f>
        <v>586.3012407721269</v>
      </c>
      <c r="I62" s="17" cm="1">
        <f t="array" ref="I62">STOWA2024_JAARROND_T(I$2*60,$C62,2100,"L","")</f>
        <v>490.43559696347779</v>
      </c>
      <c r="J62" s="17" cm="1">
        <f t="array" ref="J62">STOWA2024_JAARROND_T(J$2*60,$C62,2100,"L","")</f>
        <v>450.66039332103702</v>
      </c>
      <c r="K62" s="17" cm="1">
        <f t="array" ref="K62">STOWA2024_JAARROND_T(K$2*60,$C62,2100,"L","")</f>
        <v>253.30149732146344</v>
      </c>
      <c r="L62" s="17" cm="1">
        <f t="array" ref="L62">STOWA2024_JAARROND_T(L$2*60,$C62,2100,"L","")</f>
        <v>141.67354566668385</v>
      </c>
      <c r="M62" s="17" cm="1">
        <f t="array" ref="M62">STOWA2024_JAARROND_T(M$2*60,$C62,2100,"L","")</f>
        <v>87.098370254043118</v>
      </c>
      <c r="N62" s="17" cm="1">
        <f t="array" ref="N62">STOWA2024_JAARROND_T(N$2*60,$C62,2100,"L","")</f>
        <v>55.725907365540486</v>
      </c>
      <c r="O62" s="17" cm="1">
        <f t="array" ref="O62">STOWA2024_JAARROND_T(O$2*60,$C62,2100,"L","")</f>
        <v>11.712651706109902</v>
      </c>
      <c r="P62" s="17" cm="1">
        <f t="array" ref="P62">STOWA2024_JAARROND_T(P$2*60,$C62,2100,"L","")</f>
        <v>6.1373735671457847</v>
      </c>
      <c r="R62" s="15" t="s">
        <v>97</v>
      </c>
      <c r="S62">
        <v>120</v>
      </c>
      <c r="T62" s="17" cm="1">
        <f t="array" ref="T62">STOWA2024_JAARROND_T(T$34*60,$C62,2100,"M","")</f>
        <v>39148.749803102481</v>
      </c>
      <c r="U62" s="17" cm="1">
        <f t="array" ref="U62">STOWA2024_JAARROND_T(U$34*60,$C62,2100,"M","")</f>
        <v>2517.9487237633971</v>
      </c>
      <c r="V62" s="17" cm="1">
        <f t="array" ref="V62">STOWA2024_JAARROND_T(V$34*60,$C62,2100,"M","")</f>
        <v>959.71798168541955</v>
      </c>
      <c r="W62" s="17" cm="1">
        <f t="array" ref="W62">STOWA2024_JAARROND_T(W$34*60,$C62,2100,"M","")</f>
        <v>578.26497705153258</v>
      </c>
      <c r="X62" s="17" cm="1">
        <f t="array" ref="X62">STOWA2024_JAARROND_T(X$34*60,$C62,2100,"M","")</f>
        <v>452.12397142215099</v>
      </c>
      <c r="Y62" s="17" cm="1">
        <f t="array" ref="Y62">STOWA2024_JAARROND_T(Y$34*60,$C62,2100,"M","")</f>
        <v>367.45951859525331</v>
      </c>
      <c r="Z62" s="17" cm="1">
        <f t="array" ref="Z62">STOWA2024_JAARROND_T(Z$34*60,$C62,2100,"M","")</f>
        <v>330.43000520277286</v>
      </c>
      <c r="AA62" s="17" cm="1">
        <f t="array" ref="AA62">STOWA2024_JAARROND_T(AA$34*60,$C62,2100,"M","")</f>
        <v>173.61076697665789</v>
      </c>
      <c r="AB62" s="17" cm="1">
        <f t="array" ref="AB62">STOWA2024_JAARROND_T(AB$34*60,$C62,2100,"M","")</f>
        <v>102.57600169191963</v>
      </c>
      <c r="AC62" s="17" cm="1">
        <f t="array" ref="AC62">STOWA2024_JAARROND_T(AC$34*60,$C62,2100,"M","")</f>
        <v>65.262954972022754</v>
      </c>
      <c r="AD62" s="17" cm="1">
        <f t="array" ref="AD62">STOWA2024_JAARROND_T(AD$34*60,$C62,2100,"M","")</f>
        <v>42.91045459366444</v>
      </c>
      <c r="AE62" s="17" cm="1">
        <f t="array" ref="AE62">STOWA2024_JAARROND_T(AE$34*60,$C62,2100,"M","")</f>
        <v>9.2269907955665147</v>
      </c>
      <c r="AF62" s="17" cm="1">
        <f t="array" ref="AF62">STOWA2024_JAARROND_T(AF$34*60,$C62,2100,"M","")</f>
        <v>4.8779926413999029</v>
      </c>
      <c r="AH62" s="15" t="s">
        <v>97</v>
      </c>
      <c r="AI62">
        <v>120</v>
      </c>
      <c r="AJ62" s="17" cm="1">
        <f t="array" ref="AJ62">STOWA2024_JAARROND_T(AJ$34*60,$C62,2100,"H","")</f>
        <v>23460.213847677154</v>
      </c>
      <c r="AK62" s="17" cm="1">
        <f t="array" ref="AK62">STOWA2024_JAARROND_T(AK$34*60,$C62,2100,"H","")</f>
        <v>1642.8416685635361</v>
      </c>
      <c r="AL62" s="17" cm="1">
        <f t="array" ref="AL62">STOWA2024_JAARROND_T(AL$34*60,$C62,2100,"H","")</f>
        <v>638.11651583202763</v>
      </c>
      <c r="AM62" s="17" cm="1">
        <f t="array" ref="AM62">STOWA2024_JAARROND_T(AM$34*60,$C62,2100,"H","")</f>
        <v>380.63526488917768</v>
      </c>
      <c r="AN62" s="17" cm="1">
        <f t="array" ref="AN62">STOWA2024_JAARROND_T(AN$34*60,$C62,2100,"H","")</f>
        <v>286.85413432379539</v>
      </c>
      <c r="AO62" s="17" cm="1">
        <f t="array" ref="AO62">STOWA2024_JAARROND_T(AO$34*60,$C62,2100,"H","")</f>
        <v>221.68530207738539</v>
      </c>
      <c r="AP62" s="17" cm="1">
        <f t="array" ref="AP62">STOWA2024_JAARROND_T(AP$34*60,$C62,2100,"H","")</f>
        <v>192.00220555552937</v>
      </c>
      <c r="AQ62" s="17" cm="1">
        <f t="array" ref="AQ62">STOWA2024_JAARROND_T(AQ$34*60,$C62,2100,"H","")</f>
        <v>91.258602074249495</v>
      </c>
      <c r="AR62" s="17" cm="1">
        <f t="array" ref="AR62">STOWA2024_JAARROND_T(AR$34*60,$C62,2100,"H","")</f>
        <v>58.622138427703227</v>
      </c>
      <c r="AS62" s="17" cm="1">
        <f t="array" ref="AS62">STOWA2024_JAARROND_T(AS$34*60,$C62,2100,"H","")</f>
        <v>39.415392784450745</v>
      </c>
      <c r="AT62" s="17" cm="1">
        <f t="array" ref="AT62">STOWA2024_JAARROND_T(AT$34*60,$C62,2100,"H","")</f>
        <v>27.11456409231911</v>
      </c>
      <c r="AU62" s="17" cm="1">
        <f t="array" ref="AU62">STOWA2024_JAARROND_T(AU$34*60,$C62,2100,"H","")</f>
        <v>6.0927916251605403</v>
      </c>
      <c r="AV62" s="17" cm="1">
        <f t="array" ref="AV62">STOWA2024_JAARROND_T(AV$34*60,$C62,2100,"H","")</f>
        <v>3.279678006283496</v>
      </c>
    </row>
    <row r="63" spans="2:48" x14ac:dyDescent="0.3">
      <c r="B63" s="15" t="s">
        <v>98</v>
      </c>
      <c r="C63">
        <v>130</v>
      </c>
      <c r="D63" s="17" cm="1">
        <f t="array" ref="D63">STOWA2024_JAARROND_T(D$2*60,$C63,2100,"L","")</f>
        <v>74404.422039600409</v>
      </c>
      <c r="E63" s="17" cm="1">
        <f t="array" ref="E63">STOWA2024_JAARROND_T(E$2*60,$C63,2100,"L","")</f>
        <v>4297.2649863707302</v>
      </c>
      <c r="F63" s="17" cm="1">
        <f t="array" ref="F63">STOWA2024_JAARROND_T(F$2*60,$C63,2100,"L","")</f>
        <v>1598.2934769318049</v>
      </c>
      <c r="G63" s="17" cm="1">
        <f t="array" ref="G63">STOWA2024_JAARROND_T(G$2*60,$C63,2100,"L","")</f>
        <v>974.39808532423058</v>
      </c>
      <c r="H63" s="17" cm="1">
        <f t="array" ref="H63">STOWA2024_JAARROND_T(H$2*60,$C63,2100,"L","")</f>
        <v>797.29631147393934</v>
      </c>
      <c r="I63" s="17" cm="1">
        <f t="array" ref="I63">STOWA2024_JAARROND_T(I$2*60,$C63,2100,"L","")</f>
        <v>690.05654241376863</v>
      </c>
      <c r="J63" s="17" cm="1">
        <f t="array" ref="J63">STOWA2024_JAARROND_T(J$2*60,$C63,2100,"L","")</f>
        <v>650.62490212881562</v>
      </c>
      <c r="K63" s="17" cm="1">
        <f t="array" ref="K63">STOWA2024_JAARROND_T(K$2*60,$C63,2100,"L","")</f>
        <v>399.74813372610606</v>
      </c>
      <c r="L63" s="17" cm="1">
        <f t="array" ref="L63">STOWA2024_JAARROND_T(L$2*60,$C63,2100,"L","")</f>
        <v>238.18952492909645</v>
      </c>
      <c r="M63" s="17" cm="1">
        <f t="array" ref="M63">STOWA2024_JAARROND_T(M$2*60,$C63,2100,"L","")</f>
        <v>153.06755500650692</v>
      </c>
      <c r="N63" s="17" cm="1">
        <f t="array" ref="N63">STOWA2024_JAARROND_T(N$2*60,$C63,2100,"L","")</f>
        <v>100.982559440096</v>
      </c>
      <c r="O63" s="17" cm="1">
        <f t="array" ref="O63">STOWA2024_JAARROND_T(O$2*60,$C63,2100,"L","")</f>
        <v>21.884350044314974</v>
      </c>
      <c r="P63" s="17" cm="1">
        <f t="array" ref="P63">STOWA2024_JAARROND_T(P$2*60,$C63,2100,"L","")</f>
        <v>11.262510022014043</v>
      </c>
      <c r="R63" s="15" t="s">
        <v>98</v>
      </c>
      <c r="S63">
        <v>130</v>
      </c>
      <c r="T63" s="17" cm="1">
        <f t="array" ref="T63">STOWA2024_JAARROND_T(T$34*60,$C63,2100,"M","")</f>
        <v>55494.114245189478</v>
      </c>
      <c r="U63" s="17" cm="1">
        <f t="array" ref="U63">STOWA2024_JAARROND_T(U$34*60,$C63,2100,"M","")</f>
        <v>3366.9436246525515</v>
      </c>
      <c r="V63" s="17" cm="1">
        <f t="array" ref="V63">STOWA2024_JAARROND_T(V$34*60,$C63,2100,"M","")</f>
        <v>1266.4869910307023</v>
      </c>
      <c r="W63" s="17" cm="1">
        <f t="array" ref="W63">STOWA2024_JAARROND_T(W$34*60,$C63,2100,"M","")</f>
        <v>768.07424427123408</v>
      </c>
      <c r="X63" s="17" cm="1">
        <f t="array" ref="X63">STOWA2024_JAARROND_T(X$34*60,$C63,2100,"M","")</f>
        <v>615.60735809862354</v>
      </c>
      <c r="Y63" s="17" cm="1">
        <f t="array" ref="Y63">STOWA2024_JAARROND_T(Y$34*60,$C63,2100,"M","")</f>
        <v>517.74300175492488</v>
      </c>
      <c r="Z63" s="17" cm="1">
        <f t="array" ref="Z63">STOWA2024_JAARROND_T(Z$34*60,$C63,2100,"M","")</f>
        <v>477.69478328094101</v>
      </c>
      <c r="AA63" s="17" cm="1">
        <f t="array" ref="AA63">STOWA2024_JAARROND_T(AA$34*60,$C63,2100,"M","")</f>
        <v>272.13818960950186</v>
      </c>
      <c r="AB63" s="17" cm="1">
        <f t="array" ref="AB63">STOWA2024_JAARROND_T(AB$34*60,$C63,2100,"M","")</f>
        <v>170.87799707882462</v>
      </c>
      <c r="AC63" s="17" cm="1">
        <f t="array" ref="AC63">STOWA2024_JAARROND_T(AC$34*60,$C63,2100,"M","")</f>
        <v>113.40402377558961</v>
      </c>
      <c r="AD63" s="17" cm="1">
        <f t="array" ref="AD63">STOWA2024_JAARROND_T(AD$34*60,$C63,2100,"M","")</f>
        <v>76.755212271061666</v>
      </c>
      <c r="AE63" s="17" cm="1">
        <f t="array" ref="AE63">STOWA2024_JAARROND_T(AE$34*60,$C63,2100,"M","")</f>
        <v>16.889243632144542</v>
      </c>
      <c r="AF63" s="17" cm="1">
        <f t="array" ref="AF63">STOWA2024_JAARROND_T(AF$34*60,$C63,2100,"M","")</f>
        <v>8.7488293031053566</v>
      </c>
      <c r="AH63" s="15" t="s">
        <v>98</v>
      </c>
      <c r="AI63">
        <v>130</v>
      </c>
      <c r="AJ63" s="17" cm="1">
        <f t="array" ref="AJ63">STOWA2024_JAARROND_T(AJ$34*60,$C63,2100,"H","")</f>
        <v>33284.206802444634</v>
      </c>
      <c r="AK63" s="17" cm="1">
        <f t="array" ref="AK63">STOWA2024_JAARROND_T(AK$34*60,$C63,2100,"H","")</f>
        <v>2199.4235366583198</v>
      </c>
      <c r="AL63" s="17" cm="1">
        <f t="array" ref="AL63">STOWA2024_JAARROND_T(AL$34*60,$C63,2100,"H","")</f>
        <v>843.40069552617388</v>
      </c>
      <c r="AM63" s="17" cm="1">
        <f t="array" ref="AM63">STOWA2024_JAARROND_T(AM$34*60,$C63,2100,"H","")</f>
        <v>506.59756293124985</v>
      </c>
      <c r="AN63" s="17" cm="1">
        <f t="array" ref="AN63">STOWA2024_JAARROND_T(AN$34*60,$C63,2100,"H","")</f>
        <v>391.51841791066647</v>
      </c>
      <c r="AO63" s="17" cm="1">
        <f t="array" ref="AO63">STOWA2024_JAARROND_T(AO$34*60,$C63,2100,"H","")</f>
        <v>313.16896051128464</v>
      </c>
      <c r="AP63" s="17" cm="1">
        <f t="array" ref="AP63">STOWA2024_JAARROND_T(AP$34*60,$C63,2100,"H","")</f>
        <v>278.27339050194189</v>
      </c>
      <c r="AQ63" s="17" cm="1">
        <f t="array" ref="AQ63">STOWA2024_JAARROND_T(AQ$34*60,$C63,2100,"H","")</f>
        <v>141.2918716720302</v>
      </c>
      <c r="AR63" s="17" cm="1">
        <f t="array" ref="AR63">STOWA2024_JAARROND_T(AR$34*60,$C63,2100,"H","")</f>
        <v>96.041286375891559</v>
      </c>
      <c r="AS63" s="17" cm="1">
        <f t="array" ref="AS63">STOWA2024_JAARROND_T(AS$34*60,$C63,2100,"H","")</f>
        <v>67.108636049882932</v>
      </c>
      <c r="AT63" s="17" cm="1">
        <f t="array" ref="AT63">STOWA2024_JAARROND_T(AT$34*60,$C63,2100,"H","")</f>
        <v>47.384311838815499</v>
      </c>
      <c r="AU63" s="17" cm="1">
        <f t="array" ref="AU63">STOWA2024_JAARROND_T(AU$34*60,$C63,2100,"H","")</f>
        <v>10.761087236231383</v>
      </c>
      <c r="AV63" s="17" cm="1">
        <f t="array" ref="AV63">STOWA2024_JAARROND_T(AV$34*60,$C63,2100,"H","")</f>
        <v>5.6558250898065934</v>
      </c>
    </row>
    <row r="65" spans="2:48" x14ac:dyDescent="0.3">
      <c r="B65" s="16" t="s">
        <v>79</v>
      </c>
      <c r="D65" s="15" t="s">
        <v>49</v>
      </c>
      <c r="E65" s="15" t="s">
        <v>50</v>
      </c>
      <c r="F65" s="15" t="s">
        <v>51</v>
      </c>
      <c r="G65" s="15" t="s">
        <v>52</v>
      </c>
      <c r="H65" s="15" t="s">
        <v>53</v>
      </c>
      <c r="I65" s="15" t="s">
        <v>54</v>
      </c>
      <c r="J65" s="15" t="s">
        <v>55</v>
      </c>
      <c r="K65" s="15" t="s">
        <v>56</v>
      </c>
      <c r="L65" s="15" t="s">
        <v>57</v>
      </c>
      <c r="M65" s="15" t="s">
        <v>58</v>
      </c>
      <c r="N65" s="15" t="s">
        <v>59</v>
      </c>
      <c r="O65" s="15" t="s">
        <v>60</v>
      </c>
      <c r="P65" s="15" t="s">
        <v>61</v>
      </c>
      <c r="R65" s="16" t="s">
        <v>82</v>
      </c>
      <c r="T65" s="15" t="s">
        <v>49</v>
      </c>
      <c r="U65" s="15" t="s">
        <v>50</v>
      </c>
      <c r="V65" s="15" t="s">
        <v>51</v>
      </c>
      <c r="W65" s="15" t="s">
        <v>52</v>
      </c>
      <c r="X65" s="15" t="s">
        <v>53</v>
      </c>
      <c r="Y65" s="15" t="s">
        <v>54</v>
      </c>
      <c r="Z65" s="15" t="s">
        <v>55</v>
      </c>
      <c r="AA65" s="15" t="s">
        <v>56</v>
      </c>
      <c r="AB65" s="15" t="s">
        <v>57</v>
      </c>
      <c r="AC65" s="15" t="s">
        <v>58</v>
      </c>
      <c r="AD65" s="15" t="s">
        <v>59</v>
      </c>
      <c r="AE65" s="15" t="s">
        <v>60</v>
      </c>
      <c r="AF65" s="15" t="s">
        <v>61</v>
      </c>
      <c r="AH65" s="16" t="s">
        <v>85</v>
      </c>
      <c r="AJ65" s="15" t="s">
        <v>49</v>
      </c>
      <c r="AK65" s="15" t="s">
        <v>50</v>
      </c>
      <c r="AL65" s="15" t="s">
        <v>51</v>
      </c>
      <c r="AM65" s="15" t="s">
        <v>52</v>
      </c>
      <c r="AN65" s="15" t="s">
        <v>53</v>
      </c>
      <c r="AO65" s="15" t="s">
        <v>54</v>
      </c>
      <c r="AP65" s="15" t="s">
        <v>55</v>
      </c>
      <c r="AQ65" s="15" t="s">
        <v>56</v>
      </c>
      <c r="AR65" s="15" t="s">
        <v>57</v>
      </c>
      <c r="AS65" s="15" t="s">
        <v>58</v>
      </c>
      <c r="AT65" s="15" t="s">
        <v>59</v>
      </c>
      <c r="AU65" s="15" t="s">
        <v>60</v>
      </c>
      <c r="AV65" s="15" t="s">
        <v>61</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86</v>
      </c>
      <c r="C67">
        <v>10</v>
      </c>
      <c r="D67" s="17" cm="1">
        <f t="array" ref="D67">STOWA2024_JAARROND_T(D$2*60,$C67,2150,"L","")</f>
        <v>0.86408678357400293</v>
      </c>
      <c r="E67" s="17" cm="1">
        <f t="array" ref="E67">STOWA2024_JAARROND_T(E$2*60,$C67,2150,"L","")</f>
        <v>0.42792270366190172</v>
      </c>
      <c r="F67" s="17" cm="1">
        <f t="array" ref="F67">STOWA2024_JAARROND_T(F$2*60,$C67,2150,"L","")</f>
        <v>0.28943208075908372</v>
      </c>
      <c r="G67" s="17" cm="1">
        <f t="array" ref="G67">STOWA2024_JAARROND_T(G$2*60,$C67,2150,"L","")</f>
        <v>0.18669262950962526</v>
      </c>
      <c r="H67" s="17" cm="1">
        <f t="array" ref="H67">STOWA2024_JAARROND_T(H$2*60,$C67,2150,"L","")</f>
        <v>0.10820234305870398</v>
      </c>
      <c r="I67" s="17" t="e" cm="1">
        <f t="array" ref="I67">STOWA2024_JAARROND_T(I$2*60,$C67,2150,"L","")</f>
        <v>#VALUE!</v>
      </c>
      <c r="J67" s="17" t="e" cm="1">
        <f t="array" ref="J67">STOWA2024_JAARROND_T(J$2*60,$C67,2150,"L","")</f>
        <v>#VALUE!</v>
      </c>
      <c r="K67" s="17" cm="1">
        <f t="array" ref="K67">STOWA2024_JAARROND_T(K$2*60,$C67,2150,"L","")</f>
        <v>2.9356296898817181E-2</v>
      </c>
      <c r="L67" s="17" cm="1">
        <f t="array" ref="L67">STOWA2024_JAARROND_T(L$2*60,$C67,2150,"L","")</f>
        <v>1.9598495815609858E-2</v>
      </c>
      <c r="M67" s="17" cm="1">
        <f t="array" ref="M67">STOWA2024_JAARROND_T(M$2*60,$C67,2150,"L","")</f>
        <v>1.6489292975436685E-2</v>
      </c>
      <c r="N67" s="17" cm="1">
        <f t="array" ref="N67">STOWA2024_JAARROND_T(N$2*60,$C67,2150,"L","")</f>
        <v>1.5067639500337234E-2</v>
      </c>
      <c r="O67" s="17" cm="1">
        <f t="array" ref="O67">STOWA2024_JAARROND_T(O$2*60,$C67,2150,"L","")</f>
        <v>1.3471235583601457E-2</v>
      </c>
      <c r="P67" s="17" cm="1">
        <f t="array" ref="P67">STOWA2024_JAARROND_T(P$2*60,$C67,2150,"L","")</f>
        <v>1.3375477595515028E-2</v>
      </c>
      <c r="R67" s="15" t="s">
        <v>86</v>
      </c>
      <c r="S67">
        <v>10</v>
      </c>
      <c r="T67" s="17" cm="1">
        <f t="array" ref="T67">STOWA2024_JAARROND_T(T$34*60,$C67,2150,"M","")</f>
        <v>0.67482946211786987</v>
      </c>
      <c r="U67" s="17" cm="1">
        <f t="array" ref="U67">STOWA2024_JAARROND_T(U$34*60,$C67,2150,"M","")</f>
        <v>0.36190046968162115</v>
      </c>
      <c r="V67" s="17" cm="1">
        <f t="array" ref="V67">STOWA2024_JAARROND_T(V$34*60,$C67,2150,"M","")</f>
        <v>0.24908688004428561</v>
      </c>
      <c r="W67" s="17" cm="1">
        <f t="array" ref="W67">STOWA2024_JAARROND_T(W$34*60,$C67,2150,"M","")</f>
        <v>0.1582377396359331</v>
      </c>
      <c r="X67" s="17" cm="1">
        <f t="array" ref="X67">STOWA2024_JAARROND_T(X$34*60,$C67,2150,"M","")</f>
        <v>7.5792112453956631E-2</v>
      </c>
      <c r="Y67" s="17" t="e" cm="1">
        <f t="array" ref="Y67">STOWA2024_JAARROND_T(Y$34*60,$C67,2150,"M","")</f>
        <v>#VALUE!</v>
      </c>
      <c r="Z67" s="17" t="e" cm="1">
        <f t="array" ref="Z67">STOWA2024_JAARROND_T(Z$34*60,$C67,2150,"M","")</f>
        <v>#VALUE!</v>
      </c>
      <c r="AA67" s="17" cm="1">
        <f t="array" ref="AA67">STOWA2024_JAARROND_T(AA$34*60,$C67,2150,"M","")</f>
        <v>2.5887520964251894E-2</v>
      </c>
      <c r="AB67" s="17" cm="1">
        <f t="array" ref="AB67">STOWA2024_JAARROND_T(AB$34*60,$C67,2150,"M","")</f>
        <v>1.8158562038969733E-2</v>
      </c>
      <c r="AC67" s="17" cm="1">
        <f t="array" ref="AC67">STOWA2024_JAARROND_T(AC$34*60,$C67,2150,"M","")</f>
        <v>1.5638314114409305E-2</v>
      </c>
      <c r="AD67" s="17" cm="1">
        <f t="array" ref="AD67">STOWA2024_JAARROND_T(AD$34*60,$C67,2150,"M","")</f>
        <v>1.4484180850173506E-2</v>
      </c>
      <c r="AE67" s="17" cm="1">
        <f t="array" ref="AE67">STOWA2024_JAARROND_T(AE$34*60,$C67,2150,"M","")</f>
        <v>1.3168870973031351E-2</v>
      </c>
      <c r="AF67" s="17" cm="1">
        <f t="array" ref="AF67">STOWA2024_JAARROND_T(AF$34*60,$C67,2150,"M","")</f>
        <v>1.4602002756051996E-2</v>
      </c>
      <c r="AH67" s="15" t="s">
        <v>86</v>
      </c>
      <c r="AI67">
        <v>10</v>
      </c>
      <c r="AJ67" s="17" cm="1">
        <f t="array" ref="AJ67">STOWA2024_JAARROND_T(AJ$34*60,$C67,2150,"H","")</f>
        <v>0.41906032670482385</v>
      </c>
      <c r="AK67" s="17" cm="1">
        <f t="array" ref="AK67">STOWA2024_JAARROND_T(AK$34*60,$C67,2150,"H","")</f>
        <v>0.25698921437492045</v>
      </c>
      <c r="AL67" s="17" cm="1">
        <f t="array" ref="AL67">STOWA2024_JAARROND_T(AL$34*60,$C67,2150,"H","")</f>
        <v>0.17894645258101108</v>
      </c>
      <c r="AM67" s="17" cm="1">
        <f t="array" ref="AM67">STOWA2024_JAARROND_T(AM$34*60,$C67,2150,"H","")</f>
        <v>9.8021044017994746E-2</v>
      </c>
      <c r="AN67" s="17" t="e" cm="1">
        <f t="array" ref="AN67">STOWA2024_JAARROND_T(AN$34*60,$C67,2150,"H","")</f>
        <v>#VALUE!</v>
      </c>
      <c r="AO67" s="17" t="e" cm="1">
        <f t="array" ref="AO67">STOWA2024_JAARROND_T(AO$34*60,$C67,2150,"H","")</f>
        <v>#VALUE!</v>
      </c>
      <c r="AP67" s="17" t="e" cm="1">
        <f t="array" ref="AP67">STOWA2024_JAARROND_T(AP$34*60,$C67,2150,"H","")</f>
        <v>#VALUE!</v>
      </c>
      <c r="AQ67" s="17" cm="1">
        <f t="array" ref="AQ67">STOWA2024_JAARROND_T(AQ$34*60,$C67,2150,"H","")</f>
        <v>1.9956011946774814E-2</v>
      </c>
      <c r="AR67" s="17" cm="1">
        <f t="array" ref="AR67">STOWA2024_JAARROND_T(AR$34*60,$C67,2150,"H","")</f>
        <v>1.5393845694935248E-2</v>
      </c>
      <c r="AS67" s="17" cm="1">
        <f t="array" ref="AS67">STOWA2024_JAARROND_T(AS$34*60,$C67,2150,"H","")</f>
        <v>1.3900923615088242E-2</v>
      </c>
      <c r="AT67" s="17" cm="1">
        <f t="array" ref="AT67">STOWA2024_JAARROND_T(AT$34*60,$C67,2150,"H","")</f>
        <v>1.324508768723137E-2</v>
      </c>
      <c r="AU67" s="17" cm="1">
        <f t="array" ref="AU67">STOWA2024_JAARROND_T(AU$34*60,$C67,2150,"H","")</f>
        <v>1.2500849499733509E-2</v>
      </c>
      <c r="AV67" s="17" cm="1">
        <f t="array" ref="AV67">STOWA2024_JAARROND_T(AV$34*60,$C67,2150,"H","")</f>
        <v>2.1319280092404875E-2</v>
      </c>
    </row>
    <row r="68" spans="2:48" x14ac:dyDescent="0.3">
      <c r="B68" s="15" t="s">
        <v>87</v>
      </c>
      <c r="C68">
        <v>20</v>
      </c>
      <c r="D68" s="17" cm="1">
        <f t="array" ref="D68">STOWA2024_JAARROND_T(D$2*60,$C68,2150,"L","")</f>
        <v>16.516010352001988</v>
      </c>
      <c r="E68" s="17" cm="1">
        <f t="array" ref="E68">STOWA2024_JAARROND_T(E$2*60,$C68,2150,"L","")</f>
        <v>3.6356633386363941</v>
      </c>
      <c r="F68" s="17" cm="1">
        <f t="array" ref="F68">STOWA2024_JAARROND_T(F$2*60,$C68,2150,"L","")</f>
        <v>1.8209965013079727</v>
      </c>
      <c r="G68" s="17" cm="1">
        <f t="array" ref="G68">STOWA2024_JAARROND_T(G$2*60,$C68,2150,"L","")</f>
        <v>0.99416178278676293</v>
      </c>
      <c r="H68" s="17" cm="1">
        <f t="array" ref="H68">STOWA2024_JAARROND_T(H$2*60,$C68,2150,"L","")</f>
        <v>0.57176203497209799</v>
      </c>
      <c r="I68" s="17" cm="1">
        <f t="array" ref="I68">STOWA2024_JAARROND_T(I$2*60,$C68,2150,"L","")</f>
        <v>0.35549920728408241</v>
      </c>
      <c r="J68" s="17" cm="1">
        <f t="array" ref="J68">STOWA2024_JAARROND_T(J$2*60,$C68,2150,"L","")</f>
        <v>0.28226038280024235</v>
      </c>
      <c r="K68" s="17" cm="1">
        <f t="array" ref="K68">STOWA2024_JAARROND_T(K$2*60,$C68,2150,"L","")</f>
        <v>0.12863490561054208</v>
      </c>
      <c r="L68" s="17" cm="1">
        <f t="array" ref="L68">STOWA2024_JAARROND_T(L$2*60,$C68,2150,"L","")</f>
        <v>6.6935507169706268E-2</v>
      </c>
      <c r="M68" s="17" cm="1">
        <f t="array" ref="M68">STOWA2024_JAARROND_T(M$2*60,$C68,2150,"L","")</f>
        <v>4.7068398820418633E-2</v>
      </c>
      <c r="N68" s="17" cm="1">
        <f t="array" ref="N68">STOWA2024_JAARROND_T(N$2*60,$C68,2150,"L","")</f>
        <v>3.7645152493492748E-2</v>
      </c>
      <c r="O68" s="17" cm="1">
        <f t="array" ref="O68">STOWA2024_JAARROND_T(O$2*60,$C68,2150,"L","")</f>
        <v>2.472497570603371E-2</v>
      </c>
      <c r="P68" s="17" cm="1">
        <f t="array" ref="P68">STOWA2024_JAARROND_T(P$2*60,$C68,2150,"L","")</f>
        <v>2.2489672243465247E-2</v>
      </c>
      <c r="R68" s="15" t="s">
        <v>87</v>
      </c>
      <c r="S68">
        <v>20</v>
      </c>
      <c r="T68" s="17" cm="1">
        <f t="array" ref="T68">STOWA2024_JAARROND_T(T$34*60,$C68,2150,"M","")</f>
        <v>11.404927655296193</v>
      </c>
      <c r="U68" s="17" cm="1">
        <f t="array" ref="U68">STOWA2024_JAARROND_T(U$34*60,$C68,2150,"M","")</f>
        <v>2.7011189104958322</v>
      </c>
      <c r="V68" s="17" cm="1">
        <f t="array" ref="V68">STOWA2024_JAARROND_T(V$34*60,$C68,2150,"M","")</f>
        <v>1.3943957163022358</v>
      </c>
      <c r="W68" s="17" cm="1">
        <f t="array" ref="W68">STOWA2024_JAARROND_T(W$34*60,$C68,2150,"M","")</f>
        <v>0.78015686021723796</v>
      </c>
      <c r="X68" s="17" cm="1">
        <f t="array" ref="X68">STOWA2024_JAARROND_T(X$34*60,$C68,2150,"M","")</f>
        <v>0.46114363653755086</v>
      </c>
      <c r="Y68" s="17" cm="1">
        <f t="array" ref="Y68">STOWA2024_JAARROND_T(Y$34*60,$C68,2150,"M","")</f>
        <v>0.29512438809287261</v>
      </c>
      <c r="Z68" s="17" cm="1">
        <f t="array" ref="Z68">STOWA2024_JAARROND_T(Z$34*60,$C68,2150,"M","")</f>
        <v>0.23820198433244338</v>
      </c>
      <c r="AA68" s="17" cm="1">
        <f t="array" ref="AA68">STOWA2024_JAARROND_T(AA$34*60,$C68,2150,"M","")</f>
        <v>0.10464863873218475</v>
      </c>
      <c r="AB68" s="17" cm="1">
        <f t="array" ref="AB68">STOWA2024_JAARROND_T(AB$34*60,$C68,2150,"M","")</f>
        <v>5.8468964003449996E-2</v>
      </c>
      <c r="AC68" s="17" cm="1">
        <f t="array" ref="AC68">STOWA2024_JAARROND_T(AC$34*60,$C68,2150,"M","")</f>
        <v>4.2667894084458917E-2</v>
      </c>
      <c r="AD68" s="17" cm="1">
        <f t="array" ref="AD68">STOWA2024_JAARROND_T(AD$34*60,$C68,2150,"M","")</f>
        <v>3.4915875700200653E-2</v>
      </c>
      <c r="AE68" s="17" cm="1">
        <f t="array" ref="AE68">STOWA2024_JAARROND_T(AE$34*60,$C68,2150,"M","")</f>
        <v>2.3624678445624381E-2</v>
      </c>
      <c r="AF68" s="17" cm="1">
        <f t="array" ref="AF68">STOWA2024_JAARROND_T(AF$34*60,$C68,2150,"M","")</f>
        <v>2.1626329223066083E-2</v>
      </c>
      <c r="AH68" s="15" t="s">
        <v>87</v>
      </c>
      <c r="AI68">
        <v>20</v>
      </c>
      <c r="AJ68" s="17" cm="1">
        <f t="array" ref="AJ68">STOWA2024_JAARROND_T(AJ$34*60,$C68,2150,"H","")</f>
        <v>4.9296221186489921</v>
      </c>
      <c r="AK68" s="17" cm="1">
        <f t="array" ref="AK68">STOWA2024_JAARROND_T(AK$34*60,$C68,2150,"H","")</f>
        <v>1.4194386548276663</v>
      </c>
      <c r="AL68" s="17" cm="1">
        <f t="array" ref="AL68">STOWA2024_JAARROND_T(AL$34*60,$C68,2150,"H","")</f>
        <v>0.79746749571373343</v>
      </c>
      <c r="AM68" s="17" cm="1">
        <f t="array" ref="AM68">STOWA2024_JAARROND_T(AM$34*60,$C68,2150,"H","")</f>
        <v>0.47574218299143306</v>
      </c>
      <c r="AN68" s="17" cm="1">
        <f t="array" ref="AN68">STOWA2024_JAARROND_T(AN$34*60,$C68,2150,"H","")</f>
        <v>0.2973495894420557</v>
      </c>
      <c r="AO68" s="17" cm="1">
        <f t="array" ref="AO68">STOWA2024_JAARROND_T(AO$34*60,$C68,2150,"H","")</f>
        <v>0.19903315470353741</v>
      </c>
      <c r="AP68" s="17" cm="1">
        <f t="array" ref="AP68">STOWA2024_JAARROND_T(AP$34*60,$C68,2150,"H","")</f>
        <v>0.16477166868618082</v>
      </c>
      <c r="AQ68" s="17" cm="1">
        <f t="array" ref="AQ68">STOWA2024_JAARROND_T(AQ$34*60,$C68,2150,"H","")</f>
        <v>6.7764161471053325E-2</v>
      </c>
      <c r="AR68" s="17" cm="1">
        <f t="array" ref="AR68">STOWA2024_JAARROND_T(AR$34*60,$C68,2150,"H","")</f>
        <v>4.3509596653935452E-2</v>
      </c>
      <c r="AS68" s="17" cm="1">
        <f t="array" ref="AS68">STOWA2024_JAARROND_T(AS$34*60,$C68,2150,"H","")</f>
        <v>3.4263137776800394E-2</v>
      </c>
      <c r="AT68" s="17" cm="1">
        <f t="array" ref="AT68">STOWA2024_JAARROND_T(AT$34*60,$C68,2150,"H","")</f>
        <v>2.942650370609743E-2</v>
      </c>
      <c r="AU68" s="17" cm="1">
        <f t="array" ref="AU68">STOWA2024_JAARROND_T(AU$34*60,$C68,2150,"H","")</f>
        <v>2.1284037979627548E-2</v>
      </c>
      <c r="AV68" s="17" cm="1">
        <f t="array" ref="AV68">STOWA2024_JAARROND_T(AV$34*60,$C68,2150,"H","")</f>
        <v>1.9772678355708159E-2</v>
      </c>
    </row>
    <row r="69" spans="2:48" x14ac:dyDescent="0.3">
      <c r="B69" s="15" t="s">
        <v>88</v>
      </c>
      <c r="C69">
        <v>30</v>
      </c>
      <c r="D69" s="17" cm="1">
        <f t="array" ref="D69">STOWA2024_JAARROND_T(D$2*60,$C69,2150,"L","")</f>
        <v>109.05009148009471</v>
      </c>
      <c r="E69" s="17" cm="1">
        <f t="array" ref="E69">STOWA2024_JAARROND_T(E$2*60,$C69,2150,"L","")</f>
        <v>17.634069206582073</v>
      </c>
      <c r="F69" s="17" cm="1">
        <f t="array" ref="F69">STOWA2024_JAARROND_T(F$2*60,$C69,2150,"L","")</f>
        <v>8.0523807527287659</v>
      </c>
      <c r="G69" s="17" cm="1">
        <f t="array" ref="G69">STOWA2024_JAARROND_T(G$2*60,$C69,2150,"L","")</f>
        <v>4.1811180629814624</v>
      </c>
      <c r="H69" s="17" cm="1">
        <f t="array" ref="H69">STOWA2024_JAARROND_T(H$2*60,$C69,2150,"L","")</f>
        <v>2.2353602763593106</v>
      </c>
      <c r="I69" s="17" cm="1">
        <f t="array" ref="I69">STOWA2024_JAARROND_T(I$2*60,$C69,2150,"L","")</f>
        <v>1.209437855448197</v>
      </c>
      <c r="J69" s="17" cm="1">
        <f t="array" ref="J69">STOWA2024_JAARROND_T(J$2*60,$C69,2150,"L","")</f>
        <v>0.86178735224400449</v>
      </c>
      <c r="K69" s="17" cm="1">
        <f t="array" ref="K69">STOWA2024_JAARROND_T(K$2*60,$C69,2150,"L","")</f>
        <v>0.43889537590511762</v>
      </c>
      <c r="L69" s="17" cm="1">
        <f t="array" ref="L69">STOWA2024_JAARROND_T(L$2*60,$C69,2150,"L","")</f>
        <v>0.19961140415775308</v>
      </c>
      <c r="M69" s="17" cm="1">
        <f t="array" ref="M69">STOWA2024_JAARROND_T(M$2*60,$C69,2150,"L","")</f>
        <v>0.12451059555530282</v>
      </c>
      <c r="N69" s="17" cm="1">
        <f t="array" ref="N69">STOWA2024_JAARROND_T(N$2*60,$C69,2150,"L","")</f>
        <v>9.0106195701587899E-2</v>
      </c>
      <c r="O69" s="17" cm="1">
        <f t="array" ref="O69">STOWA2024_JAARROND_T(O$2*60,$C69,2150,"L","")</f>
        <v>4.5450626231316564E-2</v>
      </c>
      <c r="P69" s="17" cm="1">
        <f t="array" ref="P69">STOWA2024_JAARROND_T(P$2*60,$C69,2150,"L","")</f>
        <v>3.8077992244884465E-2</v>
      </c>
      <c r="R69" s="15" t="s">
        <v>88</v>
      </c>
      <c r="S69">
        <v>30</v>
      </c>
      <c r="T69" s="17" cm="1">
        <f t="array" ref="T69">STOWA2024_JAARROND_T(T$34*60,$C69,2150,"M","")</f>
        <v>75.670296482984782</v>
      </c>
      <c r="U69" s="17" cm="1">
        <f t="array" ref="U69">STOWA2024_JAARROND_T(U$34*60,$C69,2150,"M","")</f>
        <v>12.931844868064882</v>
      </c>
      <c r="V69" s="17" cm="1">
        <f t="array" ref="V69">STOWA2024_JAARROND_T(V$34*60,$C69,2150,"M","")</f>
        <v>5.9777251810868393</v>
      </c>
      <c r="W69" s="17" cm="1">
        <f t="array" ref="W69">STOWA2024_JAARROND_T(W$34*60,$C69,2150,"M","")</f>
        <v>3.1061563153059115</v>
      </c>
      <c r="X69" s="17" cm="1">
        <f t="array" ref="X69">STOWA2024_JAARROND_T(X$34*60,$C69,2150,"M","")</f>
        <v>1.6626385365026208</v>
      </c>
      <c r="Y69" s="17" cm="1">
        <f t="array" ref="Y69">STOWA2024_JAARROND_T(Y$34*60,$C69,2150,"M","")</f>
        <v>0.91446616573006301</v>
      </c>
      <c r="Z69" s="17" cm="1">
        <f t="array" ref="Z69">STOWA2024_JAARROND_T(Z$34*60,$C69,2150,"M","")</f>
        <v>0.66430057992532565</v>
      </c>
      <c r="AA69" s="17" cm="1">
        <f t="array" ref="AA69">STOWA2024_JAARROND_T(AA$34*60,$C69,2150,"M","")</f>
        <v>0.33757404001339558</v>
      </c>
      <c r="AB69" s="17" cm="1">
        <f t="array" ref="AB69">STOWA2024_JAARROND_T(AB$34*60,$C69,2150,"M","")</f>
        <v>0.16637935534940579</v>
      </c>
      <c r="AC69" s="17" cm="1">
        <f t="array" ref="AC69">STOWA2024_JAARROND_T(AC$34*60,$C69,2150,"M","")</f>
        <v>0.10855459744455298</v>
      </c>
      <c r="AD69" s="17" cm="1">
        <f t="array" ref="AD69">STOWA2024_JAARROND_T(AD$34*60,$C69,2150,"M","")</f>
        <v>8.0895397857114887E-2</v>
      </c>
      <c r="AE69" s="17" cm="1">
        <f t="array" ref="AE69">STOWA2024_JAARROND_T(AE$34*60,$C69,2150,"M","")</f>
        <v>4.2443793929704578E-2</v>
      </c>
      <c r="AF69" s="17" cm="1">
        <f t="array" ref="AF69">STOWA2024_JAARROND_T(AF$34*60,$C69,2150,"M","")</f>
        <v>3.5879056733206183E-2</v>
      </c>
      <c r="AH69" s="15" t="s">
        <v>88</v>
      </c>
      <c r="AI69">
        <v>30</v>
      </c>
      <c r="AJ69" s="17" cm="1">
        <f t="array" ref="AJ69">STOWA2024_JAARROND_T(AJ$34*60,$C69,2150,"H","")</f>
        <v>32.531047783882769</v>
      </c>
      <c r="AK69" s="17" cm="1">
        <f t="array" ref="AK69">STOWA2024_JAARROND_T(AK$34*60,$C69,2150,"H","")</f>
        <v>6.3538391020335023</v>
      </c>
      <c r="AL69" s="17" cm="1">
        <f t="array" ref="AL69">STOWA2024_JAARROND_T(AL$34*60,$C69,2150,"H","")</f>
        <v>3.0475206875721659</v>
      </c>
      <c r="AM69" s="17" cm="1">
        <f t="array" ref="AM69">STOWA2024_JAARROND_T(AM$34*60,$C69,2150,"H","")</f>
        <v>1.6102213280068358</v>
      </c>
      <c r="AN69" s="17" cm="1">
        <f t="array" ref="AN69">STOWA2024_JAARROND_T(AN$34*60,$C69,2150,"H","")</f>
        <v>0.88650488858458987</v>
      </c>
      <c r="AO69" s="17" cm="1">
        <f t="array" ref="AO69">STOWA2024_JAARROND_T(AO$34*60,$C69,2150,"H","")</f>
        <v>0.51945868914110505</v>
      </c>
      <c r="AP69" s="17" cm="1">
        <f t="array" ref="AP69">STOWA2024_JAARROND_T(AP$34*60,$C69,2150,"H","")</f>
        <v>0.39742215302912753</v>
      </c>
      <c r="AQ69" s="17" cm="1">
        <f t="array" ref="AQ69">STOWA2024_JAARROND_T(AQ$34*60,$C69,2150,"H","")</f>
        <v>0.19290030891235399</v>
      </c>
      <c r="AR69" s="17" cm="1">
        <f t="array" ref="AR69">STOWA2024_JAARROND_T(AR$34*60,$C69,2150,"H","")</f>
        <v>0.11141727577978323</v>
      </c>
      <c r="AS69" s="17" cm="1">
        <f t="array" ref="AS69">STOWA2024_JAARROND_T(AS$34*60,$C69,2150,"H","")</f>
        <v>7.9781739568115129E-2</v>
      </c>
      <c r="AT69" s="17" cm="1">
        <f t="array" ref="AT69">STOWA2024_JAARROND_T(AT$34*60,$C69,2150,"H","")</f>
        <v>6.3270759422494771E-2</v>
      </c>
      <c r="AU69" s="17" cm="1">
        <f t="array" ref="AU69">STOWA2024_JAARROND_T(AU$34*60,$C69,2150,"H","")</f>
        <v>3.628087141536656E-2</v>
      </c>
      <c r="AV69" s="17" cm="1">
        <f t="array" ref="AV69">STOWA2024_JAARROND_T(AV$34*60,$C69,2150,"H","")</f>
        <v>3.131490303434848E-2</v>
      </c>
    </row>
    <row r="70" spans="2:48" x14ac:dyDescent="0.3">
      <c r="B70" s="15" t="s">
        <v>89</v>
      </c>
      <c r="C70">
        <v>40</v>
      </c>
      <c r="D70" s="17" cm="1">
        <f t="array" ref="D70">STOWA2024_JAARROND_T(D$2*60,$C70,2150,"L","")</f>
        <v>405.58763421306162</v>
      </c>
      <c r="E70" s="17" cm="1">
        <f t="array" ref="E70">STOWA2024_JAARROND_T(E$2*60,$C70,2150,"L","")</f>
        <v>53.907810976578354</v>
      </c>
      <c r="F70" s="17" cm="1">
        <f t="array" ref="F70">STOWA2024_JAARROND_T(F$2*60,$C70,2150,"L","")</f>
        <v>23.734029031996901</v>
      </c>
      <c r="G70" s="17" cm="1">
        <f t="array" ref="G70">STOWA2024_JAARROND_T(G$2*60,$C70,2150,"L","")</f>
        <v>12.484238916194736</v>
      </c>
      <c r="H70" s="17" cm="1">
        <f t="array" ref="H70">STOWA2024_JAARROND_T(H$2*60,$C70,2150,"L","")</f>
        <v>6.9043395139394255</v>
      </c>
      <c r="I70" s="17" cm="1">
        <f t="array" ref="I70">STOWA2024_JAARROND_T(I$2*60,$C70,2150,"L","")</f>
        <v>3.7820409637008505</v>
      </c>
      <c r="J70" s="17" cm="1">
        <f t="array" ref="J70">STOWA2024_JAARROND_T(J$2*60,$C70,2150,"L","")</f>
        <v>2.6344635573434889</v>
      </c>
      <c r="K70" s="17" cm="1">
        <f t="array" ref="K70">STOWA2024_JAARROND_T(K$2*60,$C70,2150,"L","")</f>
        <v>1.2536507563732553</v>
      </c>
      <c r="L70" s="17" cm="1">
        <f t="array" ref="L70">STOWA2024_JAARROND_T(L$2*60,$C70,2150,"L","")</f>
        <v>0.53401647187581736</v>
      </c>
      <c r="M70" s="17" cm="1">
        <f t="array" ref="M70">STOWA2024_JAARROND_T(M$2*60,$C70,2150,"L","")</f>
        <v>0.3083940331624061</v>
      </c>
      <c r="N70" s="17" cm="1">
        <f t="array" ref="N70">STOWA2024_JAARROND_T(N$2*60,$C70,2150,"L","")</f>
        <v>0.2074165364256588</v>
      </c>
      <c r="O70" s="17" cm="1">
        <f t="array" ref="O70">STOWA2024_JAARROND_T(O$2*60,$C70,2150,"L","")</f>
        <v>8.3682567635924382E-2</v>
      </c>
      <c r="P70" s="17" cm="1">
        <f t="array" ref="P70">STOWA2024_JAARROND_T(P$2*60,$C70,2150,"L","")</f>
        <v>6.492973381314239E-2</v>
      </c>
      <c r="R70" s="15" t="s">
        <v>89</v>
      </c>
      <c r="S70">
        <v>40</v>
      </c>
      <c r="T70" s="17" cm="1">
        <f t="array" ref="T70">STOWA2024_JAARROND_T(T$34*60,$C70,2150,"M","")</f>
        <v>283.216523101581</v>
      </c>
      <c r="U70" s="17" cm="1">
        <f t="array" ref="U70">STOWA2024_JAARROND_T(U$34*60,$C70,2150,"M","")</f>
        <v>39.720233454384378</v>
      </c>
      <c r="V70" s="17" cm="1">
        <f t="array" ref="V70">STOWA2024_JAARROND_T(V$34*60,$C70,2150,"M","")</f>
        <v>17.653914128606853</v>
      </c>
      <c r="W70" s="17" cm="1">
        <f t="array" ref="W70">STOWA2024_JAARROND_T(W$34*60,$C70,2150,"M","")</f>
        <v>9.241436777113007</v>
      </c>
      <c r="X70" s="17" cm="1">
        <f t="array" ref="X70">STOWA2024_JAARROND_T(X$34*60,$C70,2150,"M","")</f>
        <v>5.0435032454706246</v>
      </c>
      <c r="Y70" s="17" cm="1">
        <f t="array" ref="Y70">STOWA2024_JAARROND_T(Y$34*60,$C70,2150,"M","")</f>
        <v>2.7269194153263885</v>
      </c>
      <c r="Z70" s="17" cm="1">
        <f t="array" ref="Z70">STOWA2024_JAARROND_T(Z$34*60,$C70,2150,"M","")</f>
        <v>1.8950658539772864</v>
      </c>
      <c r="AA70" s="17" cm="1">
        <f t="array" ref="AA70">STOWA2024_JAARROND_T(AA$34*60,$C70,2150,"M","")</f>
        <v>0.92536255144682455</v>
      </c>
      <c r="AB70" s="17" cm="1">
        <f t="array" ref="AB70">STOWA2024_JAARROND_T(AB$34*60,$C70,2150,"M","")</f>
        <v>0.42843849034128006</v>
      </c>
      <c r="AC70" s="17" cm="1">
        <f t="array" ref="AC70">STOWA2024_JAARROND_T(AC$34*60,$C70,2150,"M","")</f>
        <v>0.25989244083094692</v>
      </c>
      <c r="AD70" s="17" cm="1">
        <f t="array" ref="AD70">STOWA2024_JAARROND_T(AD$34*60,$C70,2150,"M","")</f>
        <v>0.18075233864939613</v>
      </c>
      <c r="AE70" s="17" cm="1">
        <f t="array" ref="AE70">STOWA2024_JAARROND_T(AE$34*60,$C70,2150,"M","")</f>
        <v>7.63655137988829E-2</v>
      </c>
      <c r="AF70" s="17" cm="1">
        <f t="array" ref="AF70">STOWA2024_JAARROND_T(AF$34*60,$C70,2150,"M","")</f>
        <v>5.9915045793373575E-2</v>
      </c>
      <c r="AH70" s="15" t="s">
        <v>89</v>
      </c>
      <c r="AI70">
        <v>40</v>
      </c>
      <c r="AJ70" s="17" cm="1">
        <f t="array" ref="AJ70">STOWA2024_JAARROND_T(AJ$34*60,$C70,2150,"H","")</f>
        <v>123.50234806262121</v>
      </c>
      <c r="AK70" s="17" cm="1">
        <f t="array" ref="AK70">STOWA2024_JAARROND_T(AK$34*60,$C70,2150,"H","")</f>
        <v>19.60202988029711</v>
      </c>
      <c r="AL70" s="17" cm="1">
        <f t="array" ref="AL70">STOWA2024_JAARROND_T(AL$34*60,$C70,2150,"H","")</f>
        <v>8.9167176262172543</v>
      </c>
      <c r="AM70" s="17" cm="1">
        <f t="array" ref="AM70">STOWA2024_JAARROND_T(AM$34*60,$C70,2150,"H","")</f>
        <v>4.6316738843556129</v>
      </c>
      <c r="AN70" s="17" cm="1">
        <f t="array" ref="AN70">STOWA2024_JAARROND_T(AN$34*60,$C70,2150,"H","")</f>
        <v>2.478631230160055</v>
      </c>
      <c r="AO70" s="17" cm="1">
        <f t="array" ref="AO70">STOWA2024_JAARROND_T(AO$34*60,$C70,2150,"H","")</f>
        <v>1.3363727615449785</v>
      </c>
      <c r="AP70" s="17" cm="1">
        <f t="array" ref="AP70">STOWA2024_JAARROND_T(AP$34*60,$C70,2150,"H","")</f>
        <v>0.94687395069582425</v>
      </c>
      <c r="AQ70" s="17" cm="1">
        <f t="array" ref="AQ70">STOWA2024_JAARROND_T(AQ$34*60,$C70,2150,"H","")</f>
        <v>0.48132512132661026</v>
      </c>
      <c r="AR70" s="17" cm="1">
        <f t="array" ref="AR70">STOWA2024_JAARROND_T(AR$34*60,$C70,2150,"H","")</f>
        <v>0.26297586042715632</v>
      </c>
      <c r="AS70" s="17" cm="1">
        <f t="array" ref="AS70">STOWA2024_JAARROND_T(AS$34*60,$C70,2150,"H","")</f>
        <v>0.17669362092238469</v>
      </c>
      <c r="AT70" s="17" cm="1">
        <f t="array" ref="AT70">STOWA2024_JAARROND_T(AT$34*60,$C70,2150,"H","")</f>
        <v>0.13199042397609076</v>
      </c>
      <c r="AU70" s="17" cm="1">
        <f t="array" ref="AU70">STOWA2024_JAARROND_T(AU$34*60,$C70,2150,"H","")</f>
        <v>6.1920664143531839E-2</v>
      </c>
      <c r="AV70" s="17" cm="1">
        <f t="array" ref="AV70">STOWA2024_JAARROND_T(AV$34*60,$C70,2150,"H","")</f>
        <v>4.9862084177102958E-2</v>
      </c>
    </row>
    <row r="71" spans="2:48" x14ac:dyDescent="0.3">
      <c r="B71" s="15" t="s">
        <v>90</v>
      </c>
      <c r="C71">
        <v>50</v>
      </c>
      <c r="D71" s="17" cm="1">
        <f t="array" ref="D71">STOWA2024_JAARROND_T(D$2*60,$C71,2150,"L","")</f>
        <v>1107.4388505007764</v>
      </c>
      <c r="E71" s="17" cm="1">
        <f t="array" ref="E71">STOWA2024_JAARROND_T(E$2*60,$C71,2150,"L","")</f>
        <v>126.37298239252932</v>
      </c>
      <c r="F71" s="17" cm="1">
        <f t="array" ref="F71">STOWA2024_JAARROND_T(F$2*60,$C71,2150,"L","")</f>
        <v>54.156638334106802</v>
      </c>
      <c r="G71" s="17" cm="1">
        <f t="array" ref="G71">STOWA2024_JAARROND_T(G$2*60,$C71,2150,"L","")</f>
        <v>28.877547774598877</v>
      </c>
      <c r="H71" s="17" cm="1">
        <f t="array" ref="H71">STOWA2024_JAARROND_T(H$2*60,$C71,2150,"L","")</f>
        <v>16.667800934428733</v>
      </c>
      <c r="I71" s="17" cm="1">
        <f t="array" ref="I71">STOWA2024_JAARROND_T(I$2*60,$C71,2150,"L","")</f>
        <v>9.6742735681709018</v>
      </c>
      <c r="J71" s="17" cm="1">
        <f t="array" ref="J71">STOWA2024_JAARROND_T(J$2*60,$C71,2150,"L","")</f>
        <v>6.9608544069284699</v>
      </c>
      <c r="K71" s="17" cm="1">
        <f t="array" ref="K71">STOWA2024_JAARROND_T(K$2*60,$C71,2150,"L","")</f>
        <v>3.1364960748284951</v>
      </c>
      <c r="L71" s="17" cm="1">
        <f t="array" ref="L71">STOWA2024_JAARROND_T(L$2*60,$C71,2150,"L","")</f>
        <v>1.306901460436436</v>
      </c>
      <c r="M71" s="17" cm="1">
        <f t="array" ref="M71">STOWA2024_JAARROND_T(M$2*60,$C71,2150,"L","")</f>
        <v>0.72119531815347526</v>
      </c>
      <c r="N71" s="17" cm="1">
        <f t="array" ref="N71">STOWA2024_JAARROND_T(N$2*60,$C71,2150,"L","")</f>
        <v>0.46071590789174177</v>
      </c>
      <c r="O71" s="17" cm="1">
        <f t="array" ref="O71">STOWA2024_JAARROND_T(O$2*60,$C71,2150,"L","")</f>
        <v>0.15431953088285399</v>
      </c>
      <c r="P71" s="17" cm="1">
        <f t="array" ref="P71">STOWA2024_JAARROND_T(P$2*60,$C71,2150,"L","")</f>
        <v>0.11152229487696888</v>
      </c>
      <c r="R71" s="15" t="s">
        <v>90</v>
      </c>
      <c r="S71">
        <v>50</v>
      </c>
      <c r="T71" s="17" cm="1">
        <f t="array" ref="T71">STOWA2024_JAARROND_T(T$34*60,$C71,2150,"M","")</f>
        <v>776.53564493554256</v>
      </c>
      <c r="U71" s="17" cm="1">
        <f t="array" ref="U71">STOWA2024_JAARROND_T(U$34*60,$C71,2150,"M","")</f>
        <v>93.558948729990874</v>
      </c>
      <c r="V71" s="17" cm="1">
        <f t="array" ref="V71">STOWA2024_JAARROND_T(V$34*60,$C71,2150,"M","")</f>
        <v>40.486663282806632</v>
      </c>
      <c r="W71" s="17" cm="1">
        <f t="array" ref="W71">STOWA2024_JAARROND_T(W$34*60,$C71,2150,"M","")</f>
        <v>21.488904735207608</v>
      </c>
      <c r="X71" s="17" cm="1">
        <f t="array" ref="X71">STOWA2024_JAARROND_T(X$34*60,$C71,2150,"M","")</f>
        <v>12.212610937108462</v>
      </c>
      <c r="Y71" s="17" cm="1">
        <f t="array" ref="Y71">STOWA2024_JAARROND_T(Y$34*60,$C71,2150,"M","")</f>
        <v>6.9279783766675402</v>
      </c>
      <c r="Z71" s="17" cm="1">
        <f t="array" ref="Z71">STOWA2024_JAARROND_T(Z$34*60,$C71,2150,"M","")</f>
        <v>4.9116041419345082</v>
      </c>
      <c r="AA71" s="17" cm="1">
        <f t="array" ref="AA71">STOWA2024_JAARROND_T(AA$34*60,$C71,2150,"M","")</f>
        <v>2.2427208662875118</v>
      </c>
      <c r="AB71" s="17" cm="1">
        <f t="array" ref="AB71">STOWA2024_JAARROND_T(AB$34*60,$C71,2150,"M","")</f>
        <v>1.015809289981173</v>
      </c>
      <c r="AC71" s="17" cm="1">
        <f t="array" ref="AC71">STOWA2024_JAARROND_T(AC$34*60,$C71,2150,"M","")</f>
        <v>0.58987461189191381</v>
      </c>
      <c r="AD71" s="17" cm="1">
        <f t="array" ref="AD71">STOWA2024_JAARROND_T(AD$34*60,$C71,2150,"M","")</f>
        <v>0.3906724962098066</v>
      </c>
      <c r="AE71" s="17" cm="1">
        <f t="array" ref="AE71">STOWA2024_JAARROND_T(AE$34*60,$C71,2150,"M","")</f>
        <v>0.13760047290590458</v>
      </c>
      <c r="AF71" s="17" cm="1">
        <f t="array" ref="AF71">STOWA2024_JAARROND_T(AF$34*60,$C71,2150,"M","")</f>
        <v>0.10072725698132615</v>
      </c>
      <c r="AH71" s="15" t="s">
        <v>90</v>
      </c>
      <c r="AI71">
        <v>50</v>
      </c>
      <c r="AJ71" s="17" cm="1">
        <f t="array" ref="AJ71">STOWA2024_JAARROND_T(AJ$34*60,$C71,2150,"H","")</f>
        <v>342.20072362794303</v>
      </c>
      <c r="AK71" s="17" cm="1">
        <f t="array" ref="AK71">STOWA2024_JAARROND_T(AK$34*60,$C71,2150,"H","")</f>
        <v>46.65590962302732</v>
      </c>
      <c r="AL71" s="17" cm="1">
        <f t="array" ref="AL71">STOWA2024_JAARROND_T(AL$34*60,$C71,2150,"H","")</f>
        <v>20.633199223361753</v>
      </c>
      <c r="AM71" s="17" cm="1">
        <f t="array" ref="AM71">STOWA2024_JAARROND_T(AM$34*60,$C71,2150,"H","")</f>
        <v>10.827737209528381</v>
      </c>
      <c r="AN71" s="17" cm="1">
        <f t="array" ref="AN71">STOWA2024_JAARROND_T(AN$34*60,$C71,2150,"H","")</f>
        <v>5.9494362117539259</v>
      </c>
      <c r="AO71" s="17" cm="1">
        <f t="array" ref="AO71">STOWA2024_JAARROND_T(AO$34*60,$C71,2150,"H","")</f>
        <v>3.2365738241021931</v>
      </c>
      <c r="AP71" s="17" cm="1">
        <f t="array" ref="AP71">STOWA2024_JAARROND_T(AP$34*60,$C71,2150,"H","")</f>
        <v>2.2503243085993567</v>
      </c>
      <c r="AQ71" s="17" cm="1">
        <f t="array" ref="AQ71">STOWA2024_JAARROND_T(AQ$34*60,$C71,2150,"H","")</f>
        <v>1.0840875960036995</v>
      </c>
      <c r="AR71" s="17" cm="1">
        <f t="array" ref="AR71">STOWA2024_JAARROND_T(AR$34*60,$C71,2150,"H","")</f>
        <v>0.57958047694166281</v>
      </c>
      <c r="AS71" s="17" cm="1">
        <f t="array" ref="AS71">STOWA2024_JAARROND_T(AS$34*60,$C71,2150,"H","")</f>
        <v>0.37428751263421189</v>
      </c>
      <c r="AT71" s="17" cm="1">
        <f t="array" ref="AT71">STOWA2024_JAARROND_T(AT$34*60,$C71,2150,"H","")</f>
        <v>0.26777201419657226</v>
      </c>
      <c r="AU71" s="17" cm="1">
        <f t="array" ref="AU71">STOWA2024_JAARROND_T(AU$34*60,$C71,2150,"H","")</f>
        <v>0.10580912241208225</v>
      </c>
      <c r="AV71" s="17" cm="1">
        <f t="array" ref="AV71">STOWA2024_JAARROND_T(AV$34*60,$C71,2150,"H","")</f>
        <v>7.9833942554815907E-2</v>
      </c>
    </row>
    <row r="72" spans="2:48" x14ac:dyDescent="0.3">
      <c r="B72" s="15" t="s">
        <v>91</v>
      </c>
      <c r="C72">
        <v>60</v>
      </c>
      <c r="D72" s="17" cm="1">
        <f t="array" ref="D72">STOWA2024_JAARROND_T(D$2*60,$C72,2150,"L","")</f>
        <v>2496.8749361124674</v>
      </c>
      <c r="E72" s="17" cm="1">
        <f t="array" ref="E72">STOWA2024_JAARROND_T(E$2*60,$C72,2150,"L","")</f>
        <v>251.0822040313013</v>
      </c>
      <c r="F72" s="17" cm="1">
        <f t="array" ref="F72">STOWA2024_JAARROND_T(F$2*60,$C72,2150,"L","")</f>
        <v>105.095838676379</v>
      </c>
      <c r="G72" s="17" cm="1">
        <f t="array" ref="G72">STOWA2024_JAARROND_T(G$2*60,$C72,2150,"L","")</f>
        <v>56.54117325636625</v>
      </c>
      <c r="H72" s="17" cm="1">
        <f t="array" ref="H72">STOWA2024_JAARROND_T(H$2*60,$C72,2150,"L","")</f>
        <v>33.79273065981598</v>
      </c>
      <c r="I72" s="17" cm="1">
        <f t="array" ref="I72">STOWA2024_JAARROND_T(I$2*60,$C72,2150,"L","")</f>
        <v>20.751809871663607</v>
      </c>
      <c r="J72" s="17" cm="1">
        <f t="array" ref="J72">STOWA2024_JAARROND_T(J$2*60,$C72,2150,"L","")</f>
        <v>15.560876545055411</v>
      </c>
      <c r="K72" s="17" cm="1">
        <f t="array" ref="K72">STOWA2024_JAARROND_T(K$2*60,$C72,2150,"L","")</f>
        <v>7.0803549547771647</v>
      </c>
      <c r="L72" s="17" cm="1">
        <f t="array" ref="L72">STOWA2024_JAARROND_T(L$2*60,$C72,2150,"L","")</f>
        <v>2.9699926289007199</v>
      </c>
      <c r="M72" s="17" cm="1">
        <f t="array" ref="M72">STOWA2024_JAARROND_T(M$2*60,$C72,2150,"L","")</f>
        <v>1.6031334556010233</v>
      </c>
      <c r="N72" s="17" cm="1">
        <f t="array" ref="N72">STOWA2024_JAARROND_T(N$2*60,$C72,2150,"L","")</f>
        <v>0.99037137646235995</v>
      </c>
      <c r="O72" s="17" cm="1">
        <f t="array" ref="O72">STOWA2024_JAARROND_T(O$2*60,$C72,2150,"L","")</f>
        <v>0.28504046957938856</v>
      </c>
      <c r="P72" s="17" cm="1">
        <f t="array" ref="P72">STOWA2024_JAARROND_T(P$2*60,$C72,2150,"L","")</f>
        <v>0.19298687746298931</v>
      </c>
      <c r="R72" s="15" t="s">
        <v>91</v>
      </c>
      <c r="S72">
        <v>60</v>
      </c>
      <c r="T72" s="17" cm="1">
        <f t="array" ref="T72">STOWA2024_JAARROND_T(T$34*60,$C72,2150,"M","")</f>
        <v>1755.7731595527416</v>
      </c>
      <c r="U72" s="17" cm="1">
        <f t="array" ref="U72">STOWA2024_JAARROND_T(U$34*60,$C72,2150,"M","")</f>
        <v>186.56074208407813</v>
      </c>
      <c r="V72" s="17" cm="1">
        <f t="array" ref="V72">STOWA2024_JAARROND_T(V$34*60,$C72,2150,"M","")</f>
        <v>78.907837908878776</v>
      </c>
      <c r="W72" s="17" cm="1">
        <f t="array" ref="W72">STOWA2024_JAARROND_T(W$34*60,$C72,2150,"M","")</f>
        <v>42.302178320117768</v>
      </c>
      <c r="X72" s="17" cm="1">
        <f t="array" ref="X72">STOWA2024_JAARROND_T(X$34*60,$C72,2150,"M","")</f>
        <v>24.908996403910493</v>
      </c>
      <c r="Y72" s="17" cm="1">
        <f t="array" ref="Y72">STOWA2024_JAARROND_T(Y$34*60,$C72,2150,"M","")</f>
        <v>14.922084535913953</v>
      </c>
      <c r="Z72" s="17" cm="1">
        <f t="array" ref="Z72">STOWA2024_JAARROND_T(Z$34*60,$C72,2150,"M","")</f>
        <v>10.981362111807892</v>
      </c>
      <c r="AA72" s="17" cm="1">
        <f t="array" ref="AA72">STOWA2024_JAARROND_T(AA$34*60,$C72,2150,"M","")</f>
        <v>4.9374923001180226</v>
      </c>
      <c r="AB72" s="17" cm="1">
        <f t="array" ref="AB72">STOWA2024_JAARROND_T(AB$34*60,$C72,2150,"M","")</f>
        <v>2.2476241136588349</v>
      </c>
      <c r="AC72" s="17" cm="1">
        <f t="array" ref="AC72">STOWA2024_JAARROND_T(AC$34*60,$C72,2150,"M","")</f>
        <v>1.2769669630083618</v>
      </c>
      <c r="AD72" s="17" cm="1">
        <f t="array" ref="AD72">STOWA2024_JAARROND_T(AD$34*60,$C72,2150,"M","")</f>
        <v>0.81893520440985623</v>
      </c>
      <c r="AE72" s="17" cm="1">
        <f t="array" ref="AE72">STOWA2024_JAARROND_T(AE$34*60,$C72,2150,"M","")</f>
        <v>0.24830826688722854</v>
      </c>
      <c r="AF72" s="17" cm="1">
        <f t="array" ref="AF72">STOWA2024_JAARROND_T(AF$34*60,$C72,2150,"M","")</f>
        <v>0.17050879022586818</v>
      </c>
      <c r="AH72" s="15" t="s">
        <v>91</v>
      </c>
      <c r="AI72">
        <v>60</v>
      </c>
      <c r="AJ72" s="17" cm="1">
        <f t="array" ref="AJ72">STOWA2024_JAARROND_T(AJ$34*60,$C72,2150,"H","")</f>
        <v>779.42254161928554</v>
      </c>
      <c r="AK72" s="17" cm="1">
        <f t="array" ref="AK72">STOWA2024_JAARROND_T(AK$34*60,$C72,2150,"H","")</f>
        <v>93.853693935160095</v>
      </c>
      <c r="AL72" s="17" cm="1">
        <f t="array" ref="AL72">STOWA2024_JAARROND_T(AL$34*60,$C72,2150,"H","")</f>
        <v>40.610134598888443</v>
      </c>
      <c r="AM72" s="17" cm="1">
        <f t="array" ref="AM72">STOWA2024_JAARROND_T(AM$34*60,$C72,2150,"H","")</f>
        <v>21.555516681127628</v>
      </c>
      <c r="AN72" s="17" cm="1">
        <f t="array" ref="AN72">STOWA2024_JAARROND_T(AN$34*60,$C72,2150,"H","")</f>
        <v>12.252443603923581</v>
      </c>
      <c r="AO72" s="17" cm="1">
        <f t="array" ref="AO72">STOWA2024_JAARROND_T(AO$34*60,$C72,2150,"H","")</f>
        <v>6.9521673377704509</v>
      </c>
      <c r="AP72" s="17" cm="1">
        <f t="array" ref="AP72">STOWA2024_JAARROND_T(AP$34*60,$C72,2150,"H","")</f>
        <v>4.9294401488376405</v>
      </c>
      <c r="AQ72" s="17" cm="1">
        <f t="array" ref="AQ72">STOWA2024_JAARROND_T(AQ$34*60,$C72,2150,"H","")</f>
        <v>2.2504535104932382</v>
      </c>
      <c r="AR72" s="17" cm="1">
        <f t="array" ref="AR72">STOWA2024_JAARROND_T(AR$34*60,$C72,2150,"H","")</f>
        <v>1.2047697653702354</v>
      </c>
      <c r="AS72" s="17" cm="1">
        <f t="array" ref="AS72">STOWA2024_JAARROND_T(AS$34*60,$C72,2150,"H","")</f>
        <v>0.76193144588520356</v>
      </c>
      <c r="AT72" s="17" cm="1">
        <f t="array" ref="AT72">STOWA2024_JAARROND_T(AT$34*60,$C72,2150,"H","")</f>
        <v>0.52937736373571254</v>
      </c>
      <c r="AU72" s="17" cm="1">
        <f t="array" ref="AU72">STOWA2024_JAARROND_T(AU$34*60,$C72,2150,"H","")</f>
        <v>0.18102655905127174</v>
      </c>
      <c r="AV72" s="17" cm="1">
        <f t="array" ref="AV72">STOWA2024_JAARROND_T(AV$34*60,$C72,2150,"H","")</f>
        <v>0.12854662158464808</v>
      </c>
    </row>
    <row r="73" spans="2:48" x14ac:dyDescent="0.3">
      <c r="B73" s="15" t="s">
        <v>92</v>
      </c>
      <c r="C73">
        <v>70</v>
      </c>
      <c r="D73" s="17" cm="1">
        <f t="array" ref="D73">STOWA2024_JAARROND_T(D$2*60,$C73,2150,"L","")</f>
        <v>4942.5909456556983</v>
      </c>
      <c r="E73" s="17" cm="1">
        <f t="array" ref="E73">STOWA2024_JAARROND_T(E$2*60,$C73,2150,"L","")</f>
        <v>445.99423149178511</v>
      </c>
      <c r="F73" s="17" cm="1">
        <f t="array" ref="F73">STOWA2024_JAARROND_T(F$2*60,$C73,2150,"L","")</f>
        <v>182.74961818874519</v>
      </c>
      <c r="G73" s="17" cm="1">
        <f t="array" ref="G73">STOWA2024_JAARROND_T(G$2*60,$C73,2150,"L","")</f>
        <v>98.845579319771559</v>
      </c>
      <c r="H73" s="17" cm="1">
        <f t="array" ref="H73">STOWA2024_JAARROND_T(H$2*60,$C73,2150,"L","")</f>
        <v>60.717857113650176</v>
      </c>
      <c r="I73" s="17" cm="1">
        <f t="array" ref="I73">STOWA2024_JAARROND_T(I$2*60,$C73,2150,"L","")</f>
        <v>39.123577981288797</v>
      </c>
      <c r="J73" s="17" cm="1">
        <f t="array" ref="J73">STOWA2024_JAARROND_T(J$2*60,$C73,2150,"L","")</f>
        <v>30.478092185712285</v>
      </c>
      <c r="K73" s="17" cm="1">
        <f t="array" ref="K73">STOWA2024_JAARROND_T(K$2*60,$C73,2150,"L","")</f>
        <v>14.723514762228882</v>
      </c>
      <c r="L73" s="17" cm="1">
        <f t="array" ref="L73">STOWA2024_JAARROND_T(L$2*60,$C73,2150,"L","")</f>
        <v>6.338465128510947</v>
      </c>
      <c r="M73" s="17" cm="1">
        <f t="array" ref="M73">STOWA2024_JAARROND_T(M$2*60,$C73,2150,"L","")</f>
        <v>3.4074946836016116</v>
      </c>
      <c r="N73" s="17" cm="1">
        <f t="array" ref="N73">STOWA2024_JAARROND_T(N$2*60,$C73,2150,"L","")</f>
        <v>2.0654555014291947</v>
      </c>
      <c r="O73" s="17" cm="1">
        <f t="array" ref="O73">STOWA2024_JAARROND_T(O$2*60,$C73,2150,"L","")</f>
        <v>0.52734658164977721</v>
      </c>
      <c r="P73" s="17" cm="1">
        <f t="array" ref="P73">STOWA2024_JAARROND_T(P$2*60,$C73,2150,"L","")</f>
        <v>0.33653154864763551</v>
      </c>
      <c r="R73" s="15" t="s">
        <v>92</v>
      </c>
      <c r="S73">
        <v>70</v>
      </c>
      <c r="T73" s="17" cm="1">
        <f t="array" ref="T73">STOWA2024_JAARROND_T(T$34*60,$C73,2150,"M","")</f>
        <v>3482.5884382932718</v>
      </c>
      <c r="U73" s="17" cm="1">
        <f t="array" ref="U73">STOWA2024_JAARROND_T(U$34*60,$C73,2150,"M","")</f>
        <v>332.27666319561996</v>
      </c>
      <c r="V73" s="17" cm="1">
        <f t="array" ref="V73">STOWA2024_JAARROND_T(V$34*60,$C73,2150,"M","")</f>
        <v>137.67066147223301</v>
      </c>
      <c r="W73" s="17" cm="1">
        <f t="array" ref="W73">STOWA2024_JAARROND_T(W$34*60,$C73,2150,"M","")</f>
        <v>74.278232848951404</v>
      </c>
      <c r="X73" s="17" cm="1">
        <f t="array" ref="X73">STOWA2024_JAARROND_T(X$34*60,$C73,2150,"M","")</f>
        <v>45.002052917813337</v>
      </c>
      <c r="Y73" s="17" cm="1">
        <f t="array" ref="Y73">STOWA2024_JAARROND_T(Y$34*60,$C73,2150,"M","")</f>
        <v>28.293084790040368</v>
      </c>
      <c r="Z73" s="17" cm="1">
        <f t="array" ref="Z73">STOWA2024_JAARROND_T(Z$34*60,$C73,2150,"M","")</f>
        <v>21.609935522283759</v>
      </c>
      <c r="AA73" s="17" cm="1">
        <f t="array" ref="AA73">STOWA2024_JAARROND_T(AA$34*60,$C73,2150,"M","")</f>
        <v>10.06114555218068</v>
      </c>
      <c r="AB73" s="17" cm="1">
        <f t="array" ref="AB73">STOWA2024_JAARROND_T(AB$34*60,$C73,2150,"M","")</f>
        <v>4.6884241123229655</v>
      </c>
      <c r="AC73" s="17" cm="1">
        <f t="array" ref="AC73">STOWA2024_JAARROND_T(AC$34*60,$C73,2150,"M","")</f>
        <v>2.6508281999028021</v>
      </c>
      <c r="AD73" s="17" cm="1">
        <f t="array" ref="AD73">STOWA2024_JAARROND_T(AD$34*60,$C73,2150,"M","")</f>
        <v>1.6686853481472803</v>
      </c>
      <c r="AE73" s="17" cm="1">
        <f t="array" ref="AE73">STOWA2024_JAARROND_T(AE$34*60,$C73,2150,"M","")</f>
        <v>0.44876196502888904</v>
      </c>
      <c r="AF73" s="17" cm="1">
        <f t="array" ref="AF73">STOWA2024_JAARROND_T(AF$34*60,$C73,2150,"M","")</f>
        <v>0.29067986072975471</v>
      </c>
      <c r="AH73" s="15" t="s">
        <v>92</v>
      </c>
      <c r="AI73">
        <v>70</v>
      </c>
      <c r="AJ73" s="17" cm="1">
        <f t="array" ref="AJ73">STOWA2024_JAARROND_T(AJ$34*60,$C73,2150,"H","")</f>
        <v>1554.1996331731302</v>
      </c>
      <c r="AK73" s="17" cm="1">
        <f t="array" ref="AK73">STOWA2024_JAARROND_T(AK$34*60,$C73,2150,"H","")</f>
        <v>168.30579306713699</v>
      </c>
      <c r="AL73" s="17" cm="1">
        <f t="array" ref="AL73">STOWA2024_JAARROND_T(AL$34*60,$C73,2150,"H","")</f>
        <v>71.438312807908275</v>
      </c>
      <c r="AM73" s="17" cm="1">
        <f t="array" ref="AM73">STOWA2024_JAARROND_T(AM$34*60,$C73,2150,"H","")</f>
        <v>38.246363703585459</v>
      </c>
      <c r="AN73" s="17" cm="1">
        <f t="array" ref="AN73">STOWA2024_JAARROND_T(AN$34*60,$C73,2150,"H","")</f>
        <v>22.403050735376926</v>
      </c>
      <c r="AO73" s="17" cm="1">
        <f t="array" ref="AO73">STOWA2024_JAARROND_T(AO$34*60,$C73,2150,"H","")</f>
        <v>13.307344746367596</v>
      </c>
      <c r="AP73" s="17" cm="1">
        <f t="array" ref="AP73">STOWA2024_JAARROND_T(AP$34*60,$C73,2150,"H","")</f>
        <v>9.7322193449361407</v>
      </c>
      <c r="AQ73" s="17" cm="1">
        <f t="array" ref="AQ73">STOWA2024_JAARROND_T(AQ$34*60,$C73,2150,"H","")</f>
        <v>4.3701631344555576</v>
      </c>
      <c r="AR73" s="17" cm="1">
        <f t="array" ref="AR73">STOWA2024_JAARROND_T(AR$34*60,$C73,2150,"H","")</f>
        <v>2.381644774104025</v>
      </c>
      <c r="AS73" s="17" cm="1">
        <f t="array" ref="AS73">STOWA2024_JAARROND_T(AS$34*60,$C73,2150,"H","")</f>
        <v>1.4963748466836377</v>
      </c>
      <c r="AT73" s="17" cm="1">
        <f t="array" ref="AT73">STOWA2024_JAARROND_T(AT$34*60,$C73,2150,"H","")</f>
        <v>1.021590195236056</v>
      </c>
      <c r="AU73" s="17" cm="1">
        <f t="array" ref="AU73">STOWA2024_JAARROND_T(AU$34*60,$C73,2150,"H","")</f>
        <v>0.31009944413344265</v>
      </c>
      <c r="AV73" s="17" cm="1">
        <f t="array" ref="AV73">STOWA2024_JAARROND_T(AV$34*60,$C73,2150,"H","")</f>
        <v>0.20817949309755601</v>
      </c>
    </row>
    <row r="74" spans="2:48" x14ac:dyDescent="0.3">
      <c r="B74" s="15" t="s">
        <v>93</v>
      </c>
      <c r="C74">
        <v>80</v>
      </c>
      <c r="D74" s="17" cm="1">
        <f t="array" ref="D74">STOWA2024_JAARROND_T(D$2*60,$C74,2150,"L","")</f>
        <v>8904.2844564019852</v>
      </c>
      <c r="E74" s="17" cm="1">
        <f t="array" ref="E74">STOWA2024_JAARROND_T(E$2*60,$C74,2150,"L","")</f>
        <v>730.77774046323111</v>
      </c>
      <c r="F74" s="17" cm="1">
        <f t="array" ref="F74">STOWA2024_JAARROND_T(F$2*60,$C74,2150,"L","")</f>
        <v>293.67621656800839</v>
      </c>
      <c r="G74" s="17" cm="1">
        <f t="array" ref="G74">STOWA2024_JAARROND_T(G$2*60,$C74,2150,"L","")</f>
        <v>171.53789412242091</v>
      </c>
      <c r="H74" s="17" cm="1">
        <f t="array" ref="H74">STOWA2024_JAARROND_T(H$2*60,$C74,2150,"L","")</f>
        <v>100.03681121701587</v>
      </c>
      <c r="I74" s="17" cm="1">
        <f t="array" ref="I74">STOWA2024_JAARROND_T(I$2*60,$C74,2150,"L","")</f>
        <v>67.126736245468123</v>
      </c>
      <c r="J74" s="17" cm="1">
        <f t="array" ref="J74">STOWA2024_JAARROND_T(J$2*60,$C74,2150,"L","")</f>
        <v>54.073262862495028</v>
      </c>
      <c r="K74" s="17" cm="1">
        <f t="array" ref="K74">STOWA2024_JAARROND_T(K$2*60,$C74,2150,"L","")</f>
        <v>28.632016780149726</v>
      </c>
      <c r="L74" s="17" cm="1">
        <f t="array" ref="L74">STOWA2024_JAARROND_T(L$2*60,$C74,2150,"L","")</f>
        <v>12.817785749616828</v>
      </c>
      <c r="M74" s="17" cm="1">
        <f t="array" ref="M74">STOWA2024_JAARROND_T(M$2*60,$C74,2150,"L","")</f>
        <v>6.9577212535896829</v>
      </c>
      <c r="N74" s="17" cm="1">
        <f t="array" ref="N74">STOWA2024_JAARROND_T(N$2*60,$C74,2150,"L","")</f>
        <v>4.1895550795194936</v>
      </c>
      <c r="O74" s="17" cm="1">
        <f t="array" ref="O74">STOWA2024_JAARROND_T(O$2*60,$C74,2150,"L","")</f>
        <v>0.97721236870105743</v>
      </c>
      <c r="P74" s="17" cm="1">
        <f t="array" ref="P74">STOWA2024_JAARROND_T(P$2*60,$C74,2150,"L","")</f>
        <v>0.5915011485189966</v>
      </c>
      <c r="R74" s="15" t="s">
        <v>93</v>
      </c>
      <c r="S74">
        <v>80</v>
      </c>
      <c r="T74" s="17" cm="1">
        <f t="array" ref="T74">STOWA2024_JAARROND_T(T$34*60,$C74,2150,"M","")</f>
        <v>6283.6322632885522</v>
      </c>
      <c r="U74" s="17" cm="1">
        <f t="array" ref="U74">STOWA2024_JAARROND_T(U$34*60,$C74,2150,"M","")</f>
        <v>545.57676849341647</v>
      </c>
      <c r="V74" s="17" cm="1">
        <f t="array" ref="V74">STOWA2024_JAARROND_T(V$34*60,$C74,2150,"M","")</f>
        <v>221.81531356999628</v>
      </c>
      <c r="W74" s="17" cm="1">
        <f t="array" ref="W74">STOWA2024_JAARROND_T(W$34*60,$C74,2150,"M","")</f>
        <v>128.50026147207404</v>
      </c>
      <c r="X74" s="17" cm="1">
        <f t="array" ref="X74">STOWA2024_JAARROND_T(X$34*60,$C74,2150,"M","")</f>
        <v>74.478106664928859</v>
      </c>
      <c r="Y74" s="17" cm="1">
        <f t="array" ref="Y74">STOWA2024_JAARROND_T(Y$34*60,$C74,2150,"M","")</f>
        <v>48.796944235328269</v>
      </c>
      <c r="Z74" s="17" cm="1">
        <f t="array" ref="Z74">STOWA2024_JAARROND_T(Z$34*60,$C74,2150,"M","")</f>
        <v>38.53587151637894</v>
      </c>
      <c r="AA74" s="17" cm="1">
        <f t="array" ref="AA74">STOWA2024_JAARROND_T(AA$34*60,$C74,2150,"M","")</f>
        <v>19.239363927829981</v>
      </c>
      <c r="AB74" s="17" cm="1">
        <f t="array" ref="AB74">STOWA2024_JAARROND_T(AB$34*60,$C74,2150,"M","")</f>
        <v>9.295440170413686</v>
      </c>
      <c r="AC74" s="17" cm="1">
        <f t="array" ref="AC74">STOWA2024_JAARROND_T(AC$34*60,$C74,2150,"M","")</f>
        <v>5.2991241804567606</v>
      </c>
      <c r="AD74" s="17" cm="1">
        <f t="array" ref="AD74">STOWA2024_JAARROND_T(AD$34*60,$C74,2150,"M","")</f>
        <v>3.3126172372693286</v>
      </c>
      <c r="AE74" s="17" cm="1">
        <f t="array" ref="AE74">STOWA2024_JAARROND_T(AE$34*60,$C74,2150,"M","")</f>
        <v>0.81224800779674378</v>
      </c>
      <c r="AF74" s="17" cm="1">
        <f t="array" ref="AF74">STOWA2024_JAARROND_T(AF$34*60,$C74,2150,"M","")</f>
        <v>0.49916204461205893</v>
      </c>
      <c r="AH74" s="15" t="s">
        <v>93</v>
      </c>
      <c r="AI74">
        <v>80</v>
      </c>
      <c r="AJ74" s="17" cm="1">
        <f t="array" ref="AJ74">STOWA2024_JAARROND_T(AJ$34*60,$C74,2150,"H","")</f>
        <v>2815.426900228581</v>
      </c>
      <c r="AK74" s="17" cm="1">
        <f t="array" ref="AK74">STOWA2024_JAARROND_T(AK$34*60,$C74,2150,"H","")</f>
        <v>277.8118496892813</v>
      </c>
      <c r="AL74" s="17" cm="1">
        <f t="array" ref="AL74">STOWA2024_JAARROND_T(AL$34*60,$C74,2150,"H","")</f>
        <v>115.8614688256116</v>
      </c>
      <c r="AM74" s="17" cm="1">
        <f t="array" ref="AM74">STOWA2024_JAARROND_T(AM$34*60,$C74,2150,"H","")</f>
        <v>62.400792277154757</v>
      </c>
      <c r="AN74" s="17" cm="1">
        <f t="array" ref="AN74">STOWA2024_JAARROND_T(AN$34*60,$C74,2150,"H","")</f>
        <v>37.480489175503777</v>
      </c>
      <c r="AO74" s="17" cm="1">
        <f t="array" ref="AO74">STOWA2024_JAARROND_T(AO$34*60,$C74,2150,"H","")</f>
        <v>23.212635236833528</v>
      </c>
      <c r="AP74" s="17" cm="1">
        <f t="array" ref="AP74">STOWA2024_JAARROND_T(AP$34*60,$C74,2150,"H","")</f>
        <v>17.521151136932154</v>
      </c>
      <c r="AQ74" s="17" cm="1">
        <f t="array" ref="AQ74">STOWA2024_JAARROND_T(AQ$34*60,$C74,2150,"H","")</f>
        <v>8.0278194275726644</v>
      </c>
      <c r="AR74" s="17" cm="1">
        <f t="array" ref="AR74">STOWA2024_JAARROND_T(AR$34*60,$C74,2150,"H","")</f>
        <v>4.5061210957925759</v>
      </c>
      <c r="AS74" s="17" cm="1">
        <f t="array" ref="AS74">STOWA2024_JAARROND_T(AS$34*60,$C74,2150,"H","")</f>
        <v>2.8455608013686446</v>
      </c>
      <c r="AT74" s="17" cm="1">
        <f t="array" ref="AT74">STOWA2024_JAARROND_T(AT$34*60,$C74,2150,"H","")</f>
        <v>1.9280080118329828</v>
      </c>
      <c r="AU74" s="17" cm="1">
        <f t="array" ref="AU74">STOWA2024_JAARROND_T(AU$34*60,$C74,2150,"H","")</f>
        <v>0.53186074535722694</v>
      </c>
      <c r="AV74" s="17" cm="1">
        <f t="array" ref="AV74">STOWA2024_JAARROND_T(AV$34*60,$C74,2150,"H","")</f>
        <v>0.33914950687683487</v>
      </c>
    </row>
    <row r="75" spans="2:48" x14ac:dyDescent="0.3">
      <c r="B75" s="15" t="s">
        <v>94</v>
      </c>
      <c r="C75">
        <v>90</v>
      </c>
      <c r="D75" s="17" cm="1">
        <f t="array" ref="D75">STOWA2024_JAARROND_T(D$2*60,$C75,2150,"L","")</f>
        <v>14937.049101360555</v>
      </c>
      <c r="E75" s="17" cm="1">
        <f t="array" ref="E75">STOWA2024_JAARROND_T(E$2*60,$C75,2150,"L","")</f>
        <v>1126.7001935885892</v>
      </c>
      <c r="F75" s="17" cm="1">
        <f t="array" ref="F75">STOWA2024_JAARROND_T(F$2*60,$C75,2150,"L","")</f>
        <v>444.76357719014925</v>
      </c>
      <c r="G75" s="17" cm="1">
        <f t="array" ref="G75">STOWA2024_JAARROND_T(G$2*60,$C75,2150,"L","")</f>
        <v>262.80712954252624</v>
      </c>
      <c r="H75" s="17" cm="1">
        <f t="array" ref="H75">STOWA2024_JAARROND_T(H$2*60,$C75,2150,"L","")</f>
        <v>191.65410818506894</v>
      </c>
      <c r="I75" s="17" cm="1">
        <f t="array" ref="I75">STOWA2024_JAARROND_T(I$2*60,$C75,2150,"L","")</f>
        <v>107.3113806787786</v>
      </c>
      <c r="J75" s="17" cm="1">
        <f t="array" ref="J75">STOWA2024_JAARROND_T(J$2*60,$C75,2150,"L","")</f>
        <v>89.01160810457678</v>
      </c>
      <c r="K75" s="17" cm="1">
        <f t="array" ref="K75">STOWA2024_JAARROND_T(K$2*60,$C75,2150,"L","")</f>
        <v>52.6583943851847</v>
      </c>
      <c r="L75" s="17" cm="1">
        <f t="array" ref="L75">STOWA2024_JAARROND_T(L$2*60,$C75,2150,"L","")</f>
        <v>24.736525978192191</v>
      </c>
      <c r="M75" s="17" cm="1">
        <f t="array" ref="M75">STOWA2024_JAARROND_T(M$2*60,$C75,2150,"L","")</f>
        <v>13.70364427356785</v>
      </c>
      <c r="N75" s="17" cm="1">
        <f t="array" ref="N75">STOWA2024_JAARROND_T(N$2*60,$C75,2150,"L","")</f>
        <v>8.2812694666561821</v>
      </c>
      <c r="O75" s="17" cm="1">
        <f t="array" ref="O75">STOWA2024_JAARROND_T(O$2*60,$C75,2150,"L","")</f>
        <v>1.8136402429627083</v>
      </c>
      <c r="P75" s="17" cm="1">
        <f t="array" ref="P75">STOWA2024_JAARROND_T(P$2*60,$C75,2150,"L","")</f>
        <v>1.0480477846045788</v>
      </c>
      <c r="R75" s="15" t="s">
        <v>94</v>
      </c>
      <c r="S75">
        <v>90</v>
      </c>
      <c r="T75" s="17" cm="1">
        <f t="array" ref="T75">STOWA2024_JAARROND_T(T$34*60,$C75,2150,"M","")</f>
        <v>10553.184693200365</v>
      </c>
      <c r="U75" s="17" cm="1">
        <f t="array" ref="U75">STOWA2024_JAARROND_T(U$34*60,$C75,2150,"M","")</f>
        <v>842.52037393308512</v>
      </c>
      <c r="V75" s="17" cm="1">
        <f t="array" ref="V75">STOWA2024_JAARROND_T(V$34*60,$C75,2150,"M","")</f>
        <v>336.62665946531666</v>
      </c>
      <c r="W75" s="17" cm="1">
        <f t="array" ref="W75">STOWA2024_JAARROND_T(W$34*60,$C75,2150,"M","")</f>
        <v>197.39035959101395</v>
      </c>
      <c r="X75" s="17" cm="1">
        <f t="array" ref="X75">STOWA2024_JAARROND_T(X$34*60,$C75,2150,"M","")</f>
        <v>115.43106058228504</v>
      </c>
      <c r="Y75" s="17" cm="1">
        <f t="array" ref="Y75">STOWA2024_JAARROND_T(Y$34*60,$C75,2150,"M","")</f>
        <v>78.351079762741051</v>
      </c>
      <c r="Z75" s="17" cm="1">
        <f t="array" ref="Z75">STOWA2024_JAARROND_T(Z$34*60,$C75,2150,"M","")</f>
        <v>63.726458500115129</v>
      </c>
      <c r="AA75" s="17" cm="1">
        <f t="array" ref="AA75">STOWA2024_JAARROND_T(AA$34*60,$C75,2150,"M","")</f>
        <v>34.887499938489306</v>
      </c>
      <c r="AB75" s="17" cm="1">
        <f t="array" ref="AB75">STOWA2024_JAARROND_T(AB$34*60,$C75,2150,"M","")</f>
        <v>17.632215337780821</v>
      </c>
      <c r="AC75" s="17" cm="1">
        <f t="array" ref="AC75">STOWA2024_JAARROND_T(AC$34*60,$C75,2150,"M","")</f>
        <v>10.238929984864521</v>
      </c>
      <c r="AD75" s="17" cm="1">
        <f t="array" ref="AD75">STOWA2024_JAARROND_T(AD$34*60,$C75,2150,"M","")</f>
        <v>6.4181347379297495</v>
      </c>
      <c r="AE75" s="17" cm="1">
        <f t="array" ref="AE75">STOWA2024_JAARROND_T(AE$34*60,$C75,2150,"M","")</f>
        <v>1.472248946356099</v>
      </c>
      <c r="AF75" s="17" cm="1">
        <f t="array" ref="AF75">STOWA2024_JAARROND_T(AF$34*60,$C75,2150,"M","")</f>
        <v>0.86359498356819309</v>
      </c>
      <c r="AH75" s="15" t="s">
        <v>94</v>
      </c>
      <c r="AI75">
        <v>90</v>
      </c>
      <c r="AJ75" s="17" cm="1">
        <f t="array" ref="AJ75">STOWA2024_JAARROND_T(AJ$34*60,$C75,2150,"H","")</f>
        <v>4743.1094084822325</v>
      </c>
      <c r="AK75" s="17" cm="1">
        <f t="array" ref="AK75">STOWA2024_JAARROND_T(AK$34*60,$C75,2150,"H","")</f>
        <v>430.82310873485051</v>
      </c>
      <c r="AL75" s="17" cm="1">
        <f t="array" ref="AL75">STOWA2024_JAARROND_T(AL$34*60,$C75,2150,"H","")</f>
        <v>176.76688702514042</v>
      </c>
      <c r="AM75" s="17" cm="1">
        <f t="array" ref="AM75">STOWA2024_JAARROND_T(AM$34*60,$C75,2150,"H","")</f>
        <v>95.584274343681329</v>
      </c>
      <c r="AN75" s="17" cm="1">
        <f t="array" ref="AN75">STOWA2024_JAARROND_T(AN$34*60,$C75,2150,"H","")</f>
        <v>58.62097067945534</v>
      </c>
      <c r="AO75" s="17" cm="1">
        <f t="array" ref="AO75">STOWA2024_JAARROND_T(AO$34*60,$C75,2150,"H","")</f>
        <v>37.663898100513663</v>
      </c>
      <c r="AP75" s="17" cm="1">
        <f t="array" ref="AP75">STOWA2024_JAARROND_T(AP$34*60,$C75,2150,"H","")</f>
        <v>29.27253111249486</v>
      </c>
      <c r="AQ75" s="17" cm="1">
        <f t="array" ref="AQ75">STOWA2024_JAARROND_T(AQ$34*60,$C75,2150,"H","")</f>
        <v>14.070241414875827</v>
      </c>
      <c r="AR75" s="17" cm="1">
        <f t="array" ref="AR75">STOWA2024_JAARROND_T(AR$34*60,$C75,2150,"H","")</f>
        <v>8.2030892529259187</v>
      </c>
      <c r="AS75" s="17" cm="1">
        <f t="array" ref="AS75">STOWA2024_JAARROND_T(AS$34*60,$C75,2150,"H","")</f>
        <v>5.2545097181645479</v>
      </c>
      <c r="AT75" s="17" cm="1">
        <f t="array" ref="AT75">STOWA2024_JAARROND_T(AT$34*60,$C75,2150,"H","")</f>
        <v>3.5633137629830247</v>
      </c>
      <c r="AU75" s="17" cm="1">
        <f t="array" ref="AU75">STOWA2024_JAARROND_T(AU$34*60,$C75,2150,"H","")</f>
        <v>0.91335603914928221</v>
      </c>
      <c r="AV75" s="17" cm="1">
        <f t="array" ref="AV75">STOWA2024_JAARROND_T(AV$34*60,$C75,2150,"H","")</f>
        <v>0.5558852858583494</v>
      </c>
    </row>
    <row r="76" spans="2:48" x14ac:dyDescent="0.3">
      <c r="B76" s="15" t="s">
        <v>95</v>
      </c>
      <c r="C76">
        <v>100</v>
      </c>
      <c r="D76" s="17" cm="1">
        <f t="array" ref="D76">STOWA2024_JAARROND_T(D$2*60,$C76,2150,"L","")</f>
        <v>23694.464847268526</v>
      </c>
      <c r="E76" s="17" cm="1">
        <f t="array" ref="E76">STOWA2024_JAARROND_T(E$2*60,$C76,2150,"L","")</f>
        <v>1656.5217567267339</v>
      </c>
      <c r="F76" s="17" cm="1">
        <f t="array" ref="F76">STOWA2024_JAARROND_T(F$2*60,$C76,2150,"L","")</f>
        <v>643.19789788667788</v>
      </c>
      <c r="G76" s="17" cm="1">
        <f t="array" ref="G76">STOWA2024_JAARROND_T(G$2*60,$C76,2150,"L","")</f>
        <v>383.7436971602026</v>
      </c>
      <c r="H76" s="17" cm="1">
        <f t="array" ref="H76">STOWA2024_JAARROND_T(H$2*60,$C76,2150,"L","")</f>
        <v>289.4046417407497</v>
      </c>
      <c r="I76" s="17" cm="1">
        <f t="array" ref="I76">STOWA2024_JAARROND_T(I$2*60,$C76,2150,"L","")</f>
        <v>223.87543939290791</v>
      </c>
      <c r="J76" s="17" cm="1">
        <f t="array" ref="J76">STOWA2024_JAARROND_T(J$2*60,$C76,2150,"L","")</f>
        <v>194.03977829254171</v>
      </c>
      <c r="K76" s="17" cm="1">
        <f t="array" ref="K76">STOWA2024_JAARROND_T(K$2*60,$C76,2150,"L","")</f>
        <v>92.386594089418153</v>
      </c>
      <c r="L76" s="17" cm="1">
        <f t="array" ref="L76">STOWA2024_JAARROND_T(L$2*60,$C76,2150,"L","")</f>
        <v>45.824392536671759</v>
      </c>
      <c r="M76" s="17" cm="1">
        <f t="array" ref="M76">STOWA2024_JAARROND_T(M$2*60,$C76,2150,"L","")</f>
        <v>26.124245060496893</v>
      </c>
      <c r="N76" s="17" cm="1">
        <f t="array" ref="N76">STOWA2024_JAARROND_T(N$2*60,$C76,2150,"L","")</f>
        <v>15.980556182612768</v>
      </c>
      <c r="O76" s="17" cm="1">
        <f t="array" ref="O76">STOWA2024_JAARROND_T(O$2*60,$C76,2150,"L","")</f>
        <v>3.3718500247026717</v>
      </c>
      <c r="P76" s="17" cm="1">
        <f t="array" ref="P76">STOWA2024_JAARROND_T(P$2*60,$C76,2150,"L","")</f>
        <v>1.8727117475600266</v>
      </c>
      <c r="R76" s="15" t="s">
        <v>95</v>
      </c>
      <c r="S76">
        <v>100</v>
      </c>
      <c r="T76" s="17" cm="1">
        <f t="array" ref="T76">STOWA2024_JAARROND_T(T$34*60,$C76,2150,"M","")</f>
        <v>16756.254062334894</v>
      </c>
      <c r="U76" s="17" cm="1">
        <f t="array" ref="U76">STOWA2024_JAARROND_T(U$34*60,$C76,2150,"M","")</f>
        <v>1240.3148104863642</v>
      </c>
      <c r="V76" s="17" cm="1">
        <f t="array" ref="V76">STOWA2024_JAARROND_T(V$34*60,$C76,2150,"M","")</f>
        <v>487.62247961109546</v>
      </c>
      <c r="W76" s="17" cm="1">
        <f t="array" ref="W76">STOWA2024_JAARROND_T(W$34*60,$C76,2150,"M","")</f>
        <v>288.84162648828129</v>
      </c>
      <c r="X76" s="17" cm="1">
        <f t="array" ref="X76">STOWA2024_JAARROND_T(X$34*60,$C76,2150,"M","")</f>
        <v>212.41809191967917</v>
      </c>
      <c r="Y76" s="17" cm="1">
        <f t="array" ref="Y76">STOWA2024_JAARROND_T(Y$34*60,$C76,2150,"M","")</f>
        <v>119.02285628775016</v>
      </c>
      <c r="Z76" s="17" cm="1">
        <f t="array" ref="Z76">STOWA2024_JAARROND_T(Z$34*60,$C76,2150,"M","")</f>
        <v>99.366037158523312</v>
      </c>
      <c r="AA76" s="17" cm="1">
        <f t="array" ref="AA76">STOWA2024_JAARROND_T(AA$34*60,$C76,2150,"M","")</f>
        <v>60.47541011010378</v>
      </c>
      <c r="AB76" s="17" cm="1">
        <f t="array" ref="AB76">STOWA2024_JAARROND_T(AB$34*60,$C76,2150,"M","")</f>
        <v>32.171017994413958</v>
      </c>
      <c r="AC76" s="17" cm="1">
        <f t="array" ref="AC76">STOWA2024_JAARROND_T(AC$34*60,$C76,2150,"M","")</f>
        <v>19.182922448676589</v>
      </c>
      <c r="AD76" s="17" cm="1">
        <f t="array" ref="AD76">STOWA2024_JAARROND_T(AD$34*60,$C76,2150,"M","")</f>
        <v>12.156432441587077</v>
      </c>
      <c r="AE76" s="17" cm="1">
        <f t="array" ref="AE76">STOWA2024_JAARROND_T(AE$34*60,$C76,2150,"M","")</f>
        <v>2.6728194403591603</v>
      </c>
      <c r="AF76" s="17" cm="1">
        <f t="array" ref="AF76">STOWA2024_JAARROND_T(AF$34*60,$C76,2150,"M","")</f>
        <v>1.5054578135416312</v>
      </c>
      <c r="AH76" s="15" t="s">
        <v>95</v>
      </c>
      <c r="AI76">
        <v>100</v>
      </c>
      <c r="AJ76" s="17" cm="1">
        <f t="array" ref="AJ76">STOWA2024_JAARROND_T(AJ$34*60,$C76,2150,"H","")</f>
        <v>7549.5715975825797</v>
      </c>
      <c r="AK76" s="17" cm="1">
        <f t="array" ref="AK76">STOWA2024_JAARROND_T(AK$34*60,$C76,2150,"H","")</f>
        <v>636.3747564639624</v>
      </c>
      <c r="AL76" s="17" cm="1">
        <f t="array" ref="AL76">STOWA2024_JAARROND_T(AL$34*60,$C76,2150,"H","")</f>
        <v>257.16208059103036</v>
      </c>
      <c r="AM76" s="17" cm="1">
        <f t="array" ref="AM76">STOWA2024_JAARROND_T(AM$34*60,$C76,2150,"H","")</f>
        <v>149.63263058607174</v>
      </c>
      <c r="AN76" s="17" cm="1">
        <f t="array" ref="AN76">STOWA2024_JAARROND_T(AN$34*60,$C76,2150,"H","")</f>
        <v>87.015044183843216</v>
      </c>
      <c r="AO76" s="17" cm="1">
        <f t="array" ref="AO76">STOWA2024_JAARROND_T(AO$34*60,$C76,2150,"H","")</f>
        <v>57.735399836048231</v>
      </c>
      <c r="AP76" s="17" cm="1">
        <f t="array" ref="AP76">STOWA2024_JAARROND_T(AP$34*60,$C76,2150,"H","")</f>
        <v>46.073338980964252</v>
      </c>
      <c r="AQ76" s="17" cm="1">
        <f t="array" ref="AQ76">STOWA2024_JAARROND_T(AQ$34*60,$C76,2150,"H","")</f>
        <v>23.687823680704629</v>
      </c>
      <c r="AR76" s="17" cm="1">
        <f t="array" ref="AR76">STOWA2024_JAARROND_T(AR$34*60,$C76,2150,"H","")</f>
        <v>14.431766176654268</v>
      </c>
      <c r="AS76" s="17" cm="1">
        <f t="array" ref="AS76">STOWA2024_JAARROND_T(AS$34*60,$C76,2150,"H","")</f>
        <v>9.446023801525083</v>
      </c>
      <c r="AT76" s="17" cm="1">
        <f t="array" ref="AT76">STOWA2024_JAARROND_T(AT$34*60,$C76,2150,"H","")</f>
        <v>6.4579426221190017</v>
      </c>
      <c r="AU76" s="17" cm="1">
        <f t="array" ref="AU76">STOWA2024_JAARROND_T(AU$34*60,$C76,2150,"H","")</f>
        <v>1.5703092828667702</v>
      </c>
      <c r="AV76" s="17" cm="1">
        <f t="array" ref="AV76">STOWA2024_JAARROND_T(AV$34*60,$C76,2150,"H","")</f>
        <v>0.91680481007609393</v>
      </c>
    </row>
    <row r="77" spans="2:48" x14ac:dyDescent="0.3">
      <c r="B77" s="15" t="s">
        <v>96</v>
      </c>
      <c r="C77">
        <v>110</v>
      </c>
      <c r="D77" s="17" cm="1">
        <f t="array" ref="D77">STOWA2024_JAARROND_T(D$2*60,$C77,2150,"L","")</f>
        <v>35932.837338806567</v>
      </c>
      <c r="E77" s="17" cm="1">
        <f t="array" ref="E77">STOWA2024_JAARROND_T(E$2*60,$C77,2150,"L","")</f>
        <v>2344.3623958679927</v>
      </c>
      <c r="F77" s="17" cm="1">
        <f t="array" ref="F77">STOWA2024_JAARROND_T(F$2*60,$C77,2150,"L","")</f>
        <v>896.42275158451446</v>
      </c>
      <c r="G77" s="17" cm="1">
        <f t="array" ref="G77">STOWA2024_JAARROND_T(G$2*60,$C77,2150,"L","")</f>
        <v>539.24281261911528</v>
      </c>
      <c r="H77" s="17" cm="1">
        <f t="array" ref="H77">STOWA2024_JAARROND_T(H$2*60,$C77,2150,"L","")</f>
        <v>419.03919940407411</v>
      </c>
      <c r="I77" s="17" cm="1">
        <f t="array" ref="I77">STOWA2024_JAARROND_T(I$2*60,$C77,2150,"L","")</f>
        <v>337.7140543804104</v>
      </c>
      <c r="J77" s="17" cm="1">
        <f t="array" ref="J77">STOWA2024_JAARROND_T(J$2*60,$C77,2150,"L","")</f>
        <v>301.77530792121377</v>
      </c>
      <c r="K77" s="17" cm="1">
        <f t="array" ref="K77">STOWA2024_JAARROND_T(K$2*60,$C77,2150,"L","")</f>
        <v>155.67335583853929</v>
      </c>
      <c r="L77" s="17" cm="1">
        <f t="array" ref="L77">STOWA2024_JAARROND_T(L$2*60,$C77,2150,"L","")</f>
        <v>81.877693584293226</v>
      </c>
      <c r="M77" s="17" cm="1">
        <f t="array" ref="M77">STOWA2024_JAARROND_T(M$2*60,$C77,2150,"L","")</f>
        <v>48.349658856819183</v>
      </c>
      <c r="N77" s="17" cm="1">
        <f t="array" ref="N77">STOWA2024_JAARROND_T(N$2*60,$C77,2150,"L","")</f>
        <v>30.155253122554242</v>
      </c>
      <c r="O77" s="17" cm="1">
        <f t="array" ref="O77">STOWA2024_JAARROND_T(O$2*60,$C77,2150,"L","")</f>
        <v>6.2791707525828544</v>
      </c>
      <c r="P77" s="17" cm="1">
        <f t="array" ref="P77">STOWA2024_JAARROND_T(P$2*60,$C77,2150,"L","")</f>
        <v>3.3751845118081674</v>
      </c>
      <c r="R77" s="15" t="s">
        <v>96</v>
      </c>
      <c r="S77">
        <v>110</v>
      </c>
      <c r="T77" s="17" cm="1">
        <f t="array" ref="T77">STOWA2024_JAARROND_T(T$34*60,$C77,2150,"M","")</f>
        <v>25430.24525519384</v>
      </c>
      <c r="U77" s="17" cm="1">
        <f t="array" ref="U77">STOWA2024_JAARROND_T(U$34*60,$C77,2150,"M","")</f>
        <v>1757.1955976339261</v>
      </c>
      <c r="V77" s="17" cm="1">
        <f t="array" ref="V77">STOWA2024_JAARROND_T(V$34*60,$C77,2150,"M","")</f>
        <v>680.5326101567963</v>
      </c>
      <c r="W77" s="17" cm="1">
        <f t="array" ref="W77">STOWA2024_JAARROND_T(W$34*60,$C77,2150,"M","")</f>
        <v>406.60135926819146</v>
      </c>
      <c r="X77" s="17" cm="1">
        <f t="array" ref="X77">STOWA2024_JAARROND_T(X$34*60,$C77,2150,"M","")</f>
        <v>308.21134820290462</v>
      </c>
      <c r="Y77" s="17" cm="1">
        <f t="array" ref="Y77">STOWA2024_JAARROND_T(Y$34*60,$C77,2150,"M","")</f>
        <v>240.09010141068228</v>
      </c>
      <c r="Z77" s="17" cm="1">
        <f t="array" ref="Z77">STOWA2024_JAARROND_T(Z$34*60,$C77,2150,"M","")</f>
        <v>209.17161168606506</v>
      </c>
      <c r="AA77" s="17" cm="1">
        <f t="array" ref="AA77">STOWA2024_JAARROND_T(AA$34*60,$C77,2150,"M","")</f>
        <v>100.84851727576742</v>
      </c>
      <c r="AB77" s="17" cm="1">
        <f t="array" ref="AB77">STOWA2024_JAARROND_T(AB$34*60,$C77,2150,"M","")</f>
        <v>56.71213969829499</v>
      </c>
      <c r="AC77" s="17" cm="1">
        <f t="array" ref="AC77">STOWA2024_JAARROND_T(AC$34*60,$C77,2150,"M","")</f>
        <v>34.944748201100005</v>
      </c>
      <c r="AD77" s="17" cm="1">
        <f t="array" ref="AD77">STOWA2024_JAARROND_T(AD$34*60,$C77,2150,"M","")</f>
        <v>22.543328252274794</v>
      </c>
      <c r="AE77" s="17" cm="1">
        <f t="array" ref="AE77">STOWA2024_JAARROND_T(AE$34*60,$C77,2150,"M","")</f>
        <v>4.8598195492163194</v>
      </c>
      <c r="AF77" s="17" cm="1">
        <f t="array" ref="AF77">STOWA2024_JAARROND_T(AF$34*60,$C77,2150,"M","")</f>
        <v>2.6454056783329802</v>
      </c>
      <c r="AH77" s="15" t="s">
        <v>96</v>
      </c>
      <c r="AI77">
        <v>110</v>
      </c>
      <c r="AJ77" s="17" cm="1">
        <f t="array" ref="AJ77">STOWA2024_JAARROND_T(AJ$34*60,$C77,2150,"H","")</f>
        <v>11480.701537673209</v>
      </c>
      <c r="AK77" s="17" cm="1">
        <f t="array" ref="AK77">STOWA2024_JAARROND_T(AK$34*60,$C77,2150,"H","")</f>
        <v>904.07498540642268</v>
      </c>
      <c r="AL77" s="17" cm="1">
        <f t="array" ref="AL77">STOWA2024_JAARROND_T(AL$34*60,$C77,2150,"H","")</f>
        <v>360.174380235966</v>
      </c>
      <c r="AM77" s="17" cm="1">
        <f t="array" ref="AM77">STOWA2024_JAARROND_T(AM$34*60,$C77,2150,"H","")</f>
        <v>211.59817836185056</v>
      </c>
      <c r="AN77" s="17" cm="1">
        <f t="array" ref="AN77">STOWA2024_JAARROND_T(AN$34*60,$C77,2150,"H","")</f>
        <v>151.35317843074773</v>
      </c>
      <c r="AO77" s="17" cm="1">
        <f t="array" ref="AO77">STOWA2024_JAARROND_T(AO$34*60,$C77,2150,"H","")</f>
        <v>84.577492872356416</v>
      </c>
      <c r="AP77" s="17" cm="1">
        <f t="array" ref="AP77">STOWA2024_JAARROND_T(AP$34*60,$C77,2150,"H","")</f>
        <v>69.119748791152588</v>
      </c>
      <c r="AQ77" s="17" cm="1">
        <f t="array" ref="AQ77">STOWA2024_JAARROND_T(AQ$34*60,$C77,2150,"H","")</f>
        <v>38.514247272075409</v>
      </c>
      <c r="AR77" s="17" cm="1">
        <f t="array" ref="AR77">STOWA2024_JAARROND_T(AR$34*60,$C77,2150,"H","")</f>
        <v>24.627968329662039</v>
      </c>
      <c r="AS77" s="17" cm="1">
        <f t="array" ref="AS77">STOWA2024_JAARROND_T(AS$34*60,$C77,2150,"H","")</f>
        <v>16.569039329193149</v>
      </c>
      <c r="AT77" s="17" cm="1">
        <f t="array" ref="AT77">STOWA2024_JAARROND_T(AT$34*60,$C77,2150,"H","")</f>
        <v>11.490962132628706</v>
      </c>
      <c r="AU77" s="17" cm="1">
        <f t="array" ref="AU77">STOWA2024_JAARROND_T(AU$34*60,$C77,2150,"H","")</f>
        <v>2.7034434776839413</v>
      </c>
      <c r="AV77" s="17" cm="1">
        <f t="array" ref="AV77">STOWA2024_JAARROND_T(AV$34*60,$C77,2150,"H","")</f>
        <v>1.5216222925002338</v>
      </c>
    </row>
    <row r="78" spans="2:48" x14ac:dyDescent="0.3">
      <c r="B78" s="15" t="s">
        <v>97</v>
      </c>
      <c r="C78">
        <v>120</v>
      </c>
      <c r="D78" s="17" cm="1">
        <f t="array" ref="D78">STOWA2024_JAARROND_T(D$2*60,$C78,2150,"L","")</f>
        <v>52512.988465652023</v>
      </c>
      <c r="E78" s="17" cm="1">
        <f t="array" ref="E78">STOWA2024_JAARROND_T(E$2*60,$C78,2150,"L","")</f>
        <v>3215.6944213117849</v>
      </c>
      <c r="F78" s="17" cm="1">
        <f t="array" ref="F78">STOWA2024_JAARROND_T(F$2*60,$C78,2150,"L","")</f>
        <v>1212.1430339246419</v>
      </c>
      <c r="G78" s="17" cm="1">
        <f t="array" ref="G78">STOWA2024_JAARROND_T(G$2*60,$C78,2150,"L","")</f>
        <v>734.37572116808894</v>
      </c>
      <c r="H78" s="17" cm="1">
        <f t="array" ref="H78">STOWA2024_JAARROND_T(H$2*60,$C78,2150,"L","")</f>
        <v>586.3012407721269</v>
      </c>
      <c r="I78" s="17" cm="1">
        <f t="array" ref="I78">STOWA2024_JAARROND_T(I$2*60,$C78,2150,"L","")</f>
        <v>490.43559696347779</v>
      </c>
      <c r="J78" s="17" cm="1">
        <f t="array" ref="J78">STOWA2024_JAARROND_T(J$2*60,$C78,2150,"L","")</f>
        <v>450.66039332103702</v>
      </c>
      <c r="K78" s="17" cm="1">
        <f t="array" ref="K78">STOWA2024_JAARROND_T(K$2*60,$C78,2150,"L","")</f>
        <v>253.30149732146344</v>
      </c>
      <c r="L78" s="17" cm="1">
        <f t="array" ref="L78">STOWA2024_JAARROND_T(L$2*60,$C78,2150,"L","")</f>
        <v>141.67354566668385</v>
      </c>
      <c r="M78" s="17" cm="1">
        <f t="array" ref="M78">STOWA2024_JAARROND_T(M$2*60,$C78,2150,"L","")</f>
        <v>87.098370254043118</v>
      </c>
      <c r="N78" s="17" cm="1">
        <f t="array" ref="N78">STOWA2024_JAARROND_T(N$2*60,$C78,2150,"L","")</f>
        <v>55.725907365540486</v>
      </c>
      <c r="O78" s="17" cm="1">
        <f t="array" ref="O78">STOWA2024_JAARROND_T(O$2*60,$C78,2150,"L","")</f>
        <v>11.712651706109902</v>
      </c>
      <c r="P78" s="17" cm="1">
        <f t="array" ref="P78">STOWA2024_JAARROND_T(P$2*60,$C78,2150,"L","")</f>
        <v>6.1373735671457847</v>
      </c>
      <c r="R78" s="15" t="s">
        <v>97</v>
      </c>
      <c r="S78">
        <v>120</v>
      </c>
      <c r="T78" s="17" cm="1">
        <f t="array" ref="T78">STOWA2024_JAARROND_T(T$34*60,$C78,2150,"M","")</f>
        <v>37188.174771084501</v>
      </c>
      <c r="U78" s="17" cm="1">
        <f t="array" ref="U78">STOWA2024_JAARROND_T(U$34*60,$C78,2150,"M","")</f>
        <v>2412.4239182710621</v>
      </c>
      <c r="V78" s="17" cm="1">
        <f t="array" ref="V78">STOWA2024_JAARROND_T(V$34*60,$C78,2150,"M","")</f>
        <v>921.2662574884414</v>
      </c>
      <c r="W78" s="17" cm="1">
        <f t="array" ref="W78">STOWA2024_JAARROND_T(W$34*60,$C78,2150,"M","")</f>
        <v>554.55258381199292</v>
      </c>
      <c r="X78" s="17" cm="1">
        <f t="array" ref="X78">STOWA2024_JAARROND_T(X$34*60,$C78,2150,"M","")</f>
        <v>431.99577185677782</v>
      </c>
      <c r="Y78" s="17" cm="1">
        <f t="array" ref="Y78">STOWA2024_JAARROND_T(Y$34*60,$C78,2150,"M","")</f>
        <v>349.33260249969953</v>
      </c>
      <c r="Z78" s="17" cm="1">
        <f t="array" ref="Z78">STOWA2024_JAARROND_T(Z$34*60,$C78,2150,"M","")</f>
        <v>312.94611443119072</v>
      </c>
      <c r="AA78" s="17" cm="1">
        <f t="array" ref="AA78">STOWA2024_JAARROND_T(AA$34*60,$C78,2150,"M","")</f>
        <v>162.61531758745096</v>
      </c>
      <c r="AB78" s="17" cm="1">
        <f t="array" ref="AB78">STOWA2024_JAARROND_T(AB$34*60,$C78,2150,"M","")</f>
        <v>96.953215696555901</v>
      </c>
      <c r="AC78" s="17" cm="1">
        <f t="array" ref="AC78">STOWA2024_JAARROND_T(AC$34*60,$C78,2150,"M","")</f>
        <v>62.044957502755537</v>
      </c>
      <c r="AD78" s="17" cm="1">
        <f t="array" ref="AD78">STOWA2024_JAARROND_T(AD$34*60,$C78,2150,"M","")</f>
        <v>40.985431977543591</v>
      </c>
      <c r="AE78" s="17" cm="1">
        <f t="array" ref="AE78">STOWA2024_JAARROND_T(AE$34*60,$C78,2150,"M","")</f>
        <v>8.8499140483633951</v>
      </c>
      <c r="AF78" s="17" cm="1">
        <f t="array" ref="AF78">STOWA2024_JAARROND_T(AF$34*60,$C78,2150,"M","")</f>
        <v>4.686442931441861</v>
      </c>
      <c r="AH78" s="15" t="s">
        <v>97</v>
      </c>
      <c r="AI78">
        <v>120</v>
      </c>
      <c r="AJ78" s="17" cm="1">
        <f t="array" ref="AJ78">STOWA2024_JAARROND_T(AJ$34*60,$C78,2150,"H","")</f>
        <v>16816.998869786341</v>
      </c>
      <c r="AK78" s="17" cm="1">
        <f t="array" ref="AK78">STOWA2024_JAARROND_T(AK$34*60,$C78,2150,"H","")</f>
        <v>1244.0712401703468</v>
      </c>
      <c r="AL78" s="17" cm="1">
        <f t="array" ref="AL78">STOWA2024_JAARROND_T(AL$34*60,$C78,2150,"H","")</f>
        <v>489.03643494447044</v>
      </c>
      <c r="AM78" s="17" cm="1">
        <f t="array" ref="AM78">STOWA2024_JAARROND_T(AM$34*60,$C78,2150,"H","")</f>
        <v>289.70143594092298</v>
      </c>
      <c r="AN78" s="17" cm="1">
        <f t="array" ref="AN78">STOWA2024_JAARROND_T(AN$34*60,$C78,2150,"H","")</f>
        <v>213.10669550383793</v>
      </c>
      <c r="AO78" s="17" cm="1">
        <f t="array" ref="AO78">STOWA2024_JAARROND_T(AO$34*60,$C78,2150,"H","")</f>
        <v>119.41122579624339</v>
      </c>
      <c r="AP78" s="17" cm="1">
        <f t="array" ref="AP78">STOWA2024_JAARROND_T(AP$34*60,$C78,2150,"H","")</f>
        <v>99.710526374526353</v>
      </c>
      <c r="AQ78" s="17" cm="1">
        <f t="array" ref="AQ78">STOWA2024_JAARROND_T(AQ$34*60,$C78,2150,"H","")</f>
        <v>60.740593644518547</v>
      </c>
      <c r="AR78" s="17" cm="1">
        <f t="array" ref="AR78">STOWA2024_JAARROND_T(AR$34*60,$C78,2150,"H","")</f>
        <v>40.893586775425767</v>
      </c>
      <c r="AS78" s="17" cm="1">
        <f t="array" ref="AS78">STOWA2024_JAARROND_T(AS$34*60,$C78,2150,"H","")</f>
        <v>28.413899673931653</v>
      </c>
      <c r="AT78" s="17" cm="1">
        <f t="array" ref="AT78">STOWA2024_JAARROND_T(AT$34*60,$C78,2150,"H","")</f>
        <v>20.096221018003462</v>
      </c>
      <c r="AU78" s="17" cm="1">
        <f t="array" ref="AU78">STOWA2024_JAARROND_T(AU$34*60,$C78,2150,"H","")</f>
        <v>4.6601573948137434</v>
      </c>
      <c r="AV78" s="17" cm="1">
        <f t="array" ref="AV78">STOWA2024_JAARROND_T(AV$34*60,$C78,2150,"H","")</f>
        <v>2.5422622097821832</v>
      </c>
    </row>
    <row r="79" spans="2:48" x14ac:dyDescent="0.3">
      <c r="B79" s="15" t="s">
        <v>98</v>
      </c>
      <c r="C79">
        <v>130</v>
      </c>
      <c r="D79" s="17" cm="1">
        <f t="array" ref="D79">STOWA2024_JAARROND_T(D$2*60,$C79,2150,"L","")</f>
        <v>74404.422039600409</v>
      </c>
      <c r="E79" s="17" cm="1">
        <f t="array" ref="E79">STOWA2024_JAARROND_T(E$2*60,$C79,2150,"L","")</f>
        <v>4297.2649863707302</v>
      </c>
      <c r="F79" s="17" cm="1">
        <f t="array" ref="F79">STOWA2024_JAARROND_T(F$2*60,$C79,2150,"L","")</f>
        <v>1598.2934769318049</v>
      </c>
      <c r="G79" s="17" cm="1">
        <f t="array" ref="G79">STOWA2024_JAARROND_T(G$2*60,$C79,2150,"L","")</f>
        <v>974.39808532423058</v>
      </c>
      <c r="H79" s="17" cm="1">
        <f t="array" ref="H79">STOWA2024_JAARROND_T(H$2*60,$C79,2150,"L","")</f>
        <v>797.29631147393934</v>
      </c>
      <c r="I79" s="17" cm="1">
        <f t="array" ref="I79">STOWA2024_JAARROND_T(I$2*60,$C79,2150,"L","")</f>
        <v>690.05654241376863</v>
      </c>
      <c r="J79" s="17" cm="1">
        <f t="array" ref="J79">STOWA2024_JAARROND_T(J$2*60,$C79,2150,"L","")</f>
        <v>650.62490212881562</v>
      </c>
      <c r="K79" s="17" cm="1">
        <f t="array" ref="K79">STOWA2024_JAARROND_T(K$2*60,$C79,2150,"L","")</f>
        <v>399.74813372610606</v>
      </c>
      <c r="L79" s="17" cm="1">
        <f t="array" ref="L79">STOWA2024_JAARROND_T(L$2*60,$C79,2150,"L","")</f>
        <v>238.18952492909645</v>
      </c>
      <c r="M79" s="17" cm="1">
        <f t="array" ref="M79">STOWA2024_JAARROND_T(M$2*60,$C79,2150,"L","")</f>
        <v>153.06755500650692</v>
      </c>
      <c r="N79" s="17" cm="1">
        <f t="array" ref="N79">STOWA2024_JAARROND_T(N$2*60,$C79,2150,"L","")</f>
        <v>100.982559440096</v>
      </c>
      <c r="O79" s="17" cm="1">
        <f t="array" ref="O79">STOWA2024_JAARROND_T(O$2*60,$C79,2150,"L","")</f>
        <v>21.884350044314974</v>
      </c>
      <c r="P79" s="17" cm="1">
        <f t="array" ref="P79">STOWA2024_JAARROND_T(P$2*60,$C79,2150,"L","")</f>
        <v>11.262510022014043</v>
      </c>
      <c r="R79" s="15" t="s">
        <v>98</v>
      </c>
      <c r="S79">
        <v>130</v>
      </c>
      <c r="T79" s="17" cm="1">
        <f t="array" ref="T79">STOWA2024_JAARROND_T(T$34*60,$C79,2150,"M","")</f>
        <v>52719.314538782884</v>
      </c>
      <c r="U79" s="17" cm="1">
        <f t="array" ref="U79">STOWA2024_JAARROND_T(U$34*60,$C79,2150,"M","")</f>
        <v>3226.2088064017375</v>
      </c>
      <c r="V79" s="17" cm="1">
        <f t="array" ref="V79">STOWA2024_JAARROND_T(V$34*60,$C79,2150,"M","")</f>
        <v>1215.924841855847</v>
      </c>
      <c r="W79" s="17" cm="1">
        <f t="array" ref="W79">STOWA2024_JAARROND_T(W$34*60,$C79,2150,"M","")</f>
        <v>736.71986155094703</v>
      </c>
      <c r="X79" s="17" cm="1">
        <f t="array" ref="X79">STOWA2024_JAARROND_T(X$34*60,$C79,2150,"M","")</f>
        <v>588.33617461276947</v>
      </c>
      <c r="Y79" s="17" cm="1">
        <f t="array" ref="Y79">STOWA2024_JAARROND_T(Y$34*60,$C79,2150,"M","")</f>
        <v>492.32688174598292</v>
      </c>
      <c r="Z79" s="17" cm="1">
        <f t="array" ref="Z79">STOWA2024_JAARROND_T(Z$34*60,$C79,2150,"M","")</f>
        <v>452.52918710517969</v>
      </c>
      <c r="AA79" s="17" cm="1">
        <f t="array" ref="AA79">STOWA2024_JAARROND_T(AA$34*60,$C79,2150,"M","")</f>
        <v>254.59494335343007</v>
      </c>
      <c r="AB79" s="17" cm="1">
        <f t="array" ref="AB79">STOWA2024_JAARROND_T(AB$34*60,$C79,2150,"M","")</f>
        <v>161.24706776009339</v>
      </c>
      <c r="AC79" s="17" cm="1">
        <f t="array" ref="AC79">STOWA2024_JAARROND_T(AC$34*60,$C79,2150,"M","")</f>
        <v>107.59603059712451</v>
      </c>
      <c r="AD79" s="17" cm="1">
        <f t="array" ref="AD79">STOWA2024_JAARROND_T(AD$34*60,$C79,2150,"M","")</f>
        <v>73.143904286273013</v>
      </c>
      <c r="AE79" s="17" cm="1">
        <f t="array" ref="AE79">STOWA2024_JAARROND_T(AE$34*60,$C79,2150,"M","")</f>
        <v>16.140934403759221</v>
      </c>
      <c r="AF79" s="17" cm="1">
        <f t="array" ref="AF79">STOWA2024_JAARROND_T(AF$34*60,$C79,2150,"M","")</f>
        <v>8.3719055831164741</v>
      </c>
      <c r="AH79" s="15" t="s">
        <v>98</v>
      </c>
      <c r="AI79">
        <v>130</v>
      </c>
      <c r="AJ79" s="17" cm="1">
        <f t="array" ref="AJ79">STOWA2024_JAARROND_T(AJ$34*60,$C79,2150,"H","")</f>
        <v>23873.993077079787</v>
      </c>
      <c r="AK79" s="17" cm="1">
        <f t="array" ref="AK79">STOWA2024_JAARROND_T(AK$34*60,$C79,2150,"H","")</f>
        <v>1666.9906117466642</v>
      </c>
      <c r="AL79" s="17" cm="1">
        <f t="array" ref="AL79">STOWA2024_JAARROND_T(AL$34*60,$C79,2150,"H","")</f>
        <v>647.08514792437143</v>
      </c>
      <c r="AM79" s="17" cm="1">
        <f t="array" ref="AM79">STOWA2024_JAARROND_T(AM$34*60,$C79,2150,"H","")</f>
        <v>386.12200106922489</v>
      </c>
      <c r="AN79" s="17" cm="1">
        <f t="array" ref="AN79">STOWA2024_JAARROND_T(AN$34*60,$C79,2150,"H","")</f>
        <v>291.35728011530585</v>
      </c>
      <c r="AO79" s="17" cm="1">
        <f t="array" ref="AO79">STOWA2024_JAARROND_T(AO$34*60,$C79,2150,"H","")</f>
        <v>225.55363486837683</v>
      </c>
      <c r="AP79" s="17" cm="1">
        <f t="array" ref="AP79">STOWA2024_JAARROND_T(AP$34*60,$C79,2150,"H","")</f>
        <v>195.60316313468985</v>
      </c>
      <c r="AQ79" s="17" cm="1">
        <f t="array" ref="AQ79">STOWA2024_JAARROND_T(AQ$34*60,$C79,2150,"H","")</f>
        <v>93.253352248159274</v>
      </c>
      <c r="AR79" s="17" cm="1">
        <f t="array" ref="AR79">STOWA2024_JAARROND_T(AR$34*60,$C79,2150,"H","")</f>
        <v>66.246104540091025</v>
      </c>
      <c r="AS79" s="17" cm="1">
        <f t="array" ref="AS79">STOWA2024_JAARROND_T(AS$34*60,$C79,2150,"H","")</f>
        <v>47.721244328719429</v>
      </c>
      <c r="AT79" s="17" cm="1">
        <f t="array" ref="AT79">STOWA2024_JAARROND_T(AT$34*60,$C79,2150,"H","")</f>
        <v>34.578679278987607</v>
      </c>
      <c r="AU79" s="17" cm="1">
        <f t="array" ref="AU79">STOWA2024_JAARROND_T(AU$34*60,$C79,2150,"H","")</f>
        <v>8.0433094351918299</v>
      </c>
      <c r="AV79" s="17" cm="1">
        <f t="array" ref="AV79">STOWA2024_JAARROND_T(AV$34*60,$C79,2150,"H","")</f>
        <v>4.2761230671169903</v>
      </c>
    </row>
  </sheetData>
  <pageMargins left="0.7" right="0.7" top="0.75" bottom="0.75"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ADC99-7077-456B-9C25-B58EBA4028E1}">
  <sheetPr codeName="Blad6">
    <tabColor rgb="FF9999FF"/>
  </sheetPr>
  <dimension ref="B1:AV79"/>
  <sheetViews>
    <sheetView workbookViewId="0">
      <selection activeCell="A3" sqref="A3"/>
    </sheetView>
  </sheetViews>
  <sheetFormatPr defaultRowHeight="14.4" x14ac:dyDescent="0.3"/>
  <cols>
    <col min="2" max="2" width="8.6640625" bestFit="1" customWidth="1"/>
    <col min="3" max="3" width="7.109375" bestFit="1" customWidth="1"/>
    <col min="4" max="4" width="8.6640625" customWidth="1"/>
    <col min="5" max="6" width="6.6640625" bestFit="1" customWidth="1"/>
    <col min="7" max="9" width="5.5546875" bestFit="1" customWidth="1"/>
    <col min="10" max="11" width="6.33203125" bestFit="1" customWidth="1"/>
    <col min="12" max="15" width="7.6640625" bestFit="1" customWidth="1"/>
    <col min="16" max="16" width="8.6640625" bestFit="1" customWidth="1"/>
  </cols>
  <sheetData>
    <row r="1" spans="2:16" x14ac:dyDescent="0.3">
      <c r="B1" s="16" t="s">
        <v>75</v>
      </c>
      <c r="D1" s="15" t="s">
        <v>49</v>
      </c>
      <c r="E1" s="15" t="s">
        <v>50</v>
      </c>
      <c r="F1" s="15" t="s">
        <v>51</v>
      </c>
      <c r="G1" s="15" t="s">
        <v>52</v>
      </c>
      <c r="H1" s="15" t="s">
        <v>53</v>
      </c>
      <c r="I1" s="15" t="s">
        <v>54</v>
      </c>
      <c r="J1" s="15" t="s">
        <v>55</v>
      </c>
      <c r="K1" s="15" t="s">
        <v>56</v>
      </c>
      <c r="L1" s="15" t="s">
        <v>57</v>
      </c>
      <c r="M1" s="15" t="s">
        <v>58</v>
      </c>
      <c r="N1" s="15" t="s">
        <v>59</v>
      </c>
      <c r="O1" s="15" t="s">
        <v>60</v>
      </c>
      <c r="P1" s="15" t="s">
        <v>61</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62</v>
      </c>
      <c r="C3">
        <v>0.5</v>
      </c>
      <c r="D3" s="17" cm="1">
        <f t="array" ref="D3">STOWA2024_NDJF_V(D$2*60,$C3,2014,"","")</f>
        <v>2.3920408074795136</v>
      </c>
      <c r="E3" s="17" cm="1">
        <f t="array" ref="E3">STOWA2024_NDJF_V(E$2*60,$C3,2014,"","")</f>
        <v>3.7612755197294323</v>
      </c>
      <c r="F3" s="17" cm="1">
        <f t="array" ref="F3">STOWA2024_NDJF_V(F$2*60,$C3,2014,"","")</f>
        <v>5.3941170318260907</v>
      </c>
      <c r="G3" s="17" cm="1">
        <f t="array" ref="G3">STOWA2024_NDJF_V(G$2*60,$C3,2014,"","")</f>
        <v>7.6010070842549178</v>
      </c>
      <c r="H3" s="17" cm="1">
        <f t="array" ref="H3">STOWA2024_NDJF_V(H$2*60,$C3,2014,"","")</f>
        <v>10.312003400803491</v>
      </c>
      <c r="I3" s="17" cm="1">
        <f t="array" ref="I3">STOWA2024_NDJF_V(I$2*60,$C3,2014,"","")</f>
        <v>13.587936876461768</v>
      </c>
      <c r="J3" s="17" cm="1">
        <f t="array" ref="J3">STOWA2024_NDJF_V(J$2*60,$C3,2014,"","")</f>
        <v>15.766342306591394</v>
      </c>
      <c r="K3" s="17" cm="1">
        <f t="array" ref="K3">STOWA2024_NDJF_V(K$2*60,$C3,2014,"","")</f>
        <v>21.594471338309265</v>
      </c>
      <c r="L3" s="17" cm="1">
        <f t="array" ref="L3">STOWA2024_NDJF_V(L$2*60,$C3,2014,"","")</f>
        <v>28.954333994526401</v>
      </c>
      <c r="M3" s="17" cm="1">
        <f t="array" ref="M3">STOWA2024_NDJF_V(M$2*60,$C3,2014,"","")</f>
        <v>34.636164782674662</v>
      </c>
      <c r="N3" s="17" cm="1">
        <f t="array" ref="N3">STOWA2024_NDJF_V(N$2*60,$C3,2014,"","")</f>
        <v>39.472686853527591</v>
      </c>
      <c r="O3" s="17" cm="1">
        <f t="array" ref="O3">STOWA2024_NDJF_V(O$2*60,$C3,2014,"","")</f>
        <v>54.770697780399544</v>
      </c>
      <c r="P3" s="17" cm="1">
        <f t="array" ref="P3">STOWA2024_NDJF_V(P$2*60,$C3,2014,"","")</f>
        <v>61.094158648844108</v>
      </c>
    </row>
    <row r="4" spans="2:16" x14ac:dyDescent="0.3">
      <c r="B4" s="15" t="s">
        <v>63</v>
      </c>
      <c r="C4">
        <v>1</v>
      </c>
      <c r="D4" s="17" cm="1">
        <f t="array" ref="D4">STOWA2024_NDJF_V(D$2*60,$C4,2014,"","")</f>
        <v>3.0799308000000005</v>
      </c>
      <c r="E4" s="17" cm="1">
        <f t="array" ref="E4">STOWA2024_NDJF_V(E$2*60,$C4,2014,"","")</f>
        <v>4.7188401459671692</v>
      </c>
      <c r="F4" s="17" cm="1">
        <f t="array" ref="F4">STOWA2024_NDJF_V(F$2*60,$C4,2014,"","")</f>
        <v>6.6543235078296235</v>
      </c>
      <c r="G4" s="17" cm="1">
        <f t="array" ref="G4">STOWA2024_NDJF_V(G$2*60,$C4,2014,"","")</f>
        <v>9.2872612365031575</v>
      </c>
      <c r="H4" s="17" cm="1">
        <f t="array" ref="H4">STOWA2024_NDJF_V(H$2*60,$C4,2014,"","")</f>
        <v>12.617653331987775</v>
      </c>
      <c r="I4" s="17" cm="1">
        <f t="array" ref="I4">STOWA2024_NDJF_V(I$2*60,$C4,2014,"","")</f>
        <v>16.64549979428347</v>
      </c>
      <c r="J4" s="17" cm="1">
        <f t="array" ref="J4">STOWA2024_NDJF_V(J$2*60,$C4,2014,"","")</f>
        <v>19.324959119383575</v>
      </c>
      <c r="K4" s="17" cm="1">
        <f t="array" ref="K4">STOWA2024_NDJF_V(K$2*60,$C4,2014,"","")</f>
        <v>25.6515526385339</v>
      </c>
      <c r="L4" s="17" cm="1">
        <f t="array" ref="L4">STOWA2024_NDJF_V(L$2*60,$C4,2014,"","")</f>
        <v>34.43209666053005</v>
      </c>
      <c r="M4" s="17" cm="1">
        <f t="array" ref="M4">STOWA2024_NDJF_V(M$2*60,$C4,2014,"","")</f>
        <v>41.234695613040714</v>
      </c>
      <c r="N4" s="17" cm="1">
        <f t="array" ref="N4">STOWA2024_NDJF_V(N$2*60,$C4,2014,"","")</f>
        <v>47.045397002483348</v>
      </c>
      <c r="O4" s="17" cm="1">
        <f t="array" ref="O4">STOWA2024_NDJF_V(O$2*60,$C4,2014,"","")</f>
        <v>65.578723327150158</v>
      </c>
      <c r="P4" s="17" cm="1">
        <f t="array" ref="P4">STOWA2024_NDJF_V(P$2*60,$C4,2014,"","")</f>
        <v>73.322765943576144</v>
      </c>
    </row>
    <row r="5" spans="2:16" x14ac:dyDescent="0.3">
      <c r="B5" s="15" t="s">
        <v>64</v>
      </c>
      <c r="C5">
        <v>2</v>
      </c>
      <c r="D5" s="17" cm="1">
        <f t="array" ref="D5">STOWA2024_NDJF_V(D$2*60,$C5,2014,"","")</f>
        <v>3.8515975092944146</v>
      </c>
      <c r="E5" s="17" cm="1">
        <f t="array" ref="E5">STOWA2024_NDJF_V(E$2*60,$C5,2014,"","")</f>
        <v>5.7581359445706051</v>
      </c>
      <c r="F5" s="17" cm="1">
        <f t="array" ref="F5">STOWA2024_NDJF_V(F$2*60,$C5,2014,"","")</f>
        <v>7.9980761711702195</v>
      </c>
      <c r="G5" s="17" cm="1">
        <f t="array" ref="G5">STOWA2024_NDJF_V(G$2*60,$C5,2014,"","")</f>
        <v>11.058000969515508</v>
      </c>
      <c r="H5" s="17" cm="1">
        <f t="array" ref="H5">STOWA2024_NDJF_V(H$2*60,$C5,2014,"","")</f>
        <v>15.007811570133896</v>
      </c>
      <c r="I5" s="17" cm="1">
        <f t="array" ref="I5">STOWA2024_NDJF_V(I$2*60,$C5,2014,"","")</f>
        <v>19.782090047753432</v>
      </c>
      <c r="J5" s="17" cm="1">
        <f t="array" ref="J5">STOWA2024_NDJF_V(J$2*60,$C5,2014,"","")</f>
        <v>22.957304240655212</v>
      </c>
      <c r="K5" s="17" cm="1">
        <f t="array" ref="K5">STOWA2024_NDJF_V(K$2*60,$C5,2014,"","")</f>
        <v>29.919203676614949</v>
      </c>
      <c r="L5" s="17" cm="1">
        <f t="array" ref="L5">STOWA2024_NDJF_V(L$2*60,$C5,2014,"","")</f>
        <v>40.126666078878351</v>
      </c>
      <c r="M5" s="17" cm="1">
        <f t="array" ref="M5">STOWA2024_NDJF_V(M$2*60,$C5,2014,"","")</f>
        <v>48.014035685945295</v>
      </c>
      <c r="N5" s="17" cm="1">
        <f t="array" ref="N5">STOWA2024_NDJF_V(N$2*60,$C5,2014,"","")</f>
        <v>54.73447017944293</v>
      </c>
      <c r="O5" s="17" cm="1">
        <f t="array" ref="O5">STOWA2024_NDJF_V(O$2*60,$C5,2014,"","")</f>
        <v>76.047573461358837</v>
      </c>
      <c r="P5" s="17" cm="1">
        <f t="array" ref="P5">STOWA2024_NDJF_V(P$2*60,$C5,2014,"","")</f>
        <v>84.891733383561771</v>
      </c>
    </row>
    <row r="6" spans="2:16" x14ac:dyDescent="0.3">
      <c r="B6" s="15" t="s">
        <v>65</v>
      </c>
      <c r="C6">
        <v>5</v>
      </c>
      <c r="D6" s="17" cm="1">
        <f t="array" ref="D6">STOWA2024_NDJF_V(D$2*60,$C6,2014,"","")</f>
        <v>5.0177646652729608</v>
      </c>
      <c r="E6" s="17" cm="1">
        <f t="array" ref="E6">STOWA2024_NDJF_V(E$2*60,$C6,2014,"","")</f>
        <v>7.2693795420110892</v>
      </c>
      <c r="F6" s="17" cm="1">
        <f t="array" ref="F6">STOWA2024_NDJF_V(F$2*60,$C6,2014,"","")</f>
        <v>9.9121021463322236</v>
      </c>
      <c r="G6" s="17" cm="1">
        <f t="array" ref="G6">STOWA2024_NDJF_V(G$2*60,$C6,2014,"","")</f>
        <v>13.535674791242288</v>
      </c>
      <c r="H6" s="17" cm="1">
        <f t="array" ref="H6">STOWA2024_NDJF_V(H$2*60,$C6,2014,"","")</f>
        <v>18.302403994945809</v>
      </c>
      <c r="I6" s="17" cm="1">
        <f t="array" ref="I6">STOWA2024_NDJF_V(I$2*60,$C6,2014,"","")</f>
        <v>24.053199303895372</v>
      </c>
      <c r="J6" s="17" cm="1">
        <f t="array" ref="J6">STOWA2024_NDJF_V(J$2*60,$C6,2014,"","")</f>
        <v>27.874755138287231</v>
      </c>
      <c r="K6" s="17" cm="1">
        <f t="array" ref="K6">STOWA2024_NDJF_V(K$2*60,$C6,2014,"","")</f>
        <v>35.902544862717185</v>
      </c>
      <c r="L6" s="17" cm="1">
        <f t="array" ref="L6">STOWA2024_NDJF_V(L$2*60,$C6,2014,"","")</f>
        <v>48.001841993778527</v>
      </c>
      <c r="M6" s="17" cm="1">
        <f t="array" ref="M6">STOWA2024_NDJF_V(M$2*60,$C6,2014,"","")</f>
        <v>57.261763787942002</v>
      </c>
      <c r="N6" s="17" cm="1">
        <f t="array" ref="N6">STOWA2024_NDJF_V(N$2*60,$C6,2014,"","")</f>
        <v>65.080498008972896</v>
      </c>
      <c r="O6" s="17" cm="1">
        <f t="array" ref="O6">STOWA2024_NDJF_V(O$2*60,$C6,2014,"","")</f>
        <v>89.384146767711457</v>
      </c>
      <c r="P6" s="17" cm="1">
        <f t="array" ref="P6">STOWA2024_NDJF_V(P$2*60,$C6,2014,"","")</f>
        <v>99.232924406182335</v>
      </c>
    </row>
    <row r="7" spans="2:16" x14ac:dyDescent="0.3">
      <c r="B7" s="15" t="s">
        <v>66</v>
      </c>
      <c r="C7">
        <v>10</v>
      </c>
      <c r="D7" s="17" cm="1">
        <f t="array" ref="D7">STOWA2024_NDJF_V(D$2*60,$C7,2014,"","")</f>
        <v>6.0254362018669374</v>
      </c>
      <c r="E7" s="17" cm="1">
        <f t="array" ref="E7">STOWA2024_NDJF_V(E$2*60,$C7,2014,"","")</f>
        <v>8.5263719527195558</v>
      </c>
      <c r="F7" s="17" cm="1">
        <f t="array" ref="F7">STOWA2024_NDJF_V(F$2*60,$C7,2014,"","")</f>
        <v>11.471831310046129</v>
      </c>
      <c r="G7" s="17" cm="1">
        <f t="array" ref="G7">STOWA2024_NDJF_V(G$2*60,$C7,2014,"","")</f>
        <v>15.519270745257698</v>
      </c>
      <c r="H7" s="17" cm="1">
        <f t="array" ref="H7">STOWA2024_NDJF_V(H$2*60,$C7,2014,"","")</f>
        <v>20.900923722635142</v>
      </c>
      <c r="I7" s="17" cm="1">
        <f t="array" ref="I7">STOWA2024_NDJF_V(I$2*60,$C7,2014,"","")</f>
        <v>27.381252749215133</v>
      </c>
      <c r="J7" s="17" cm="1">
        <f t="array" ref="J7">STOWA2024_NDJF_V(J$2*60,$C7,2014,"","")</f>
        <v>31.684237060591254</v>
      </c>
      <c r="K7" s="17" cm="1">
        <f t="array" ref="K7">STOWA2024_NDJF_V(K$2*60,$C7,2014,"","")</f>
        <v>40.702240635838407</v>
      </c>
      <c r="L7" s="17" cm="1">
        <f t="array" ref="L7">STOWA2024_NDJF_V(L$2*60,$C7,2014,"","")</f>
        <v>54.233494267889192</v>
      </c>
      <c r="M7" s="17" cm="1">
        <f t="array" ref="M7">STOWA2024_NDJF_V(M$2*60,$C7,2014,"","")</f>
        <v>64.480268597863613</v>
      </c>
      <c r="N7" s="17" cm="1">
        <f t="array" ref="N7">STOWA2024_NDJF_V(N$2*60,$C7,2014,"","")</f>
        <v>73.046700367188478</v>
      </c>
      <c r="O7" s="17" cm="1">
        <f t="array" ref="O7">STOWA2024_NDJF_V(O$2*60,$C7,2014,"","")</f>
        <v>99.105939608128423</v>
      </c>
      <c r="P7" s="17" cm="1">
        <f t="array" ref="P7">STOWA2024_NDJF_V(P$2*60,$C7,2014,"","")</f>
        <v>109.40423692498226</v>
      </c>
    </row>
    <row r="8" spans="2:16" x14ac:dyDescent="0.3">
      <c r="B8" s="15" t="s">
        <v>67</v>
      </c>
      <c r="C8">
        <v>20</v>
      </c>
      <c r="D8" s="17" cm="1">
        <f t="array" ref="D8">STOWA2024_NDJF_V(D$2*60,$C8,2014,"","")</f>
        <v>7.1558299961478786</v>
      </c>
      <c r="E8" s="17" cm="1">
        <f t="array" ref="E8">STOWA2024_NDJF_V(E$2*60,$C8,2014,"","")</f>
        <v>9.8906526451449857</v>
      </c>
      <c r="F8" s="17" cm="1">
        <f t="array" ref="F8">STOWA2024_NDJF_V(F$2*60,$C8,2014,"","")</f>
        <v>13.134963707585628</v>
      </c>
      <c r="G8" s="17" cm="1">
        <f t="array" ref="G8">STOWA2024_NDJF_V(G$2*60,$C8,2014,"","")</f>
        <v>17.602249853320735</v>
      </c>
      <c r="H8" s="17" cm="1">
        <f t="array" ref="H8">STOWA2024_NDJF_V(H$2*60,$C8,2014,"","")</f>
        <v>23.594686227566534</v>
      </c>
      <c r="I8" s="17" cm="1">
        <f t="array" ref="I8">STOWA2024_NDJF_V(I$2*60,$C8,2014,"","")</f>
        <v>30.795324766759748</v>
      </c>
      <c r="J8" s="17" cm="1">
        <f t="array" ref="J8">STOWA2024_NDJF_V(J$2*60,$C8,2014,"","")</f>
        <v>35.572644777126619</v>
      </c>
      <c r="K8" s="17" cm="1">
        <f t="array" ref="K8">STOWA2024_NDJF_V(K$2*60,$C8,2014,"","")</f>
        <v>45.751049159221935</v>
      </c>
      <c r="L8" s="17" cm="1">
        <f t="array" ref="L8">STOWA2024_NDJF_V(L$2*60,$C8,2014,"","")</f>
        <v>60.711791819217879</v>
      </c>
      <c r="M8" s="17" cm="1">
        <f t="array" ref="M8">STOWA2024_NDJF_V(M$2*60,$C8,2014,"","")</f>
        <v>71.896570829741108</v>
      </c>
      <c r="N8" s="17" cm="1">
        <f t="array" ref="N8">STOWA2024_NDJF_V(N$2*60,$C8,2014,"","")</f>
        <v>81.135312194386785</v>
      </c>
      <c r="O8" s="17" cm="1">
        <f t="array" ref="O8">STOWA2024_NDJF_V(O$2*60,$C8,2014,"","")</f>
        <v>108.52264498524956</v>
      </c>
      <c r="P8" s="17" cm="1">
        <f t="array" ref="P8">STOWA2024_NDJF_V(P$2*60,$C8,2014,"","")</f>
        <v>119.02688491062872</v>
      </c>
    </row>
    <row r="9" spans="2:16" x14ac:dyDescent="0.3">
      <c r="B9" s="15" t="s">
        <v>68</v>
      </c>
      <c r="C9">
        <v>25</v>
      </c>
      <c r="D9" s="17" cm="1">
        <f t="array" ref="D9">STOWA2024_NDJF_V(D$2*60,$C9,2014,"","")</f>
        <v>7.548261322915395</v>
      </c>
      <c r="E9" s="17" cm="1">
        <f t="array" ref="E9">STOWA2024_NDJF_V(E$2*60,$C9,2014,"","")</f>
        <v>10.354168943015372</v>
      </c>
      <c r="F9" s="17" cm="1">
        <f t="array" ref="F9">STOWA2024_NDJF_V(F$2*60,$C9,2014,"","")</f>
        <v>13.693491750252781</v>
      </c>
      <c r="G9" s="17" cm="1">
        <f t="array" ref="G9">STOWA2024_NDJF_V(G$2*60,$C9,2014,"","")</f>
        <v>18.294779577256584</v>
      </c>
      <c r="H9" s="17" cm="1">
        <f t="array" ref="H9">STOWA2024_NDJF_V(H$2*60,$C9,2014,"","")</f>
        <v>24.482721477251513</v>
      </c>
      <c r="I9" s="17" cm="1">
        <f t="array" ref="I9">STOWA2024_NDJF_V(I$2*60,$C9,2014,"","")</f>
        <v>31.913078307084835</v>
      </c>
      <c r="J9" s="17" cm="1">
        <f t="array" ref="J9">STOWA2024_NDJF_V(J$2*60,$C9,2014,"","")</f>
        <v>36.841494885197093</v>
      </c>
      <c r="K9" s="17" cm="1">
        <f t="array" ref="K9">STOWA2024_NDJF_V(K$2*60,$C9,2014,"","")</f>
        <v>47.431520313070429</v>
      </c>
      <c r="L9" s="17" cm="1">
        <f t="array" ref="L9">STOWA2024_NDJF_V(L$2*60,$C9,2014,"","")</f>
        <v>62.851416764537468</v>
      </c>
      <c r="M9" s="17" cm="1">
        <f t="array" ref="M9">STOWA2024_NDJF_V(M$2*60,$C9,2014,"","")</f>
        <v>74.327063281008961</v>
      </c>
      <c r="N9" s="17" cm="1">
        <f t="array" ref="N9">STOWA2024_NDJF_V(N$2*60,$C9,2014,"","")</f>
        <v>83.765619201351114</v>
      </c>
      <c r="O9" s="17" cm="1">
        <f t="array" ref="O9">STOWA2024_NDJF_V(O$2*60,$C9,2014,"","")</f>
        <v>111.49081485452487</v>
      </c>
      <c r="P9" s="17" cm="1">
        <f t="array" ref="P9">STOWA2024_NDJF_V(P$2*60,$C9,2014,"","")</f>
        <v>122.01285878683639</v>
      </c>
    </row>
    <row r="10" spans="2:16" x14ac:dyDescent="0.3">
      <c r="B10" s="15" t="s">
        <v>69</v>
      </c>
      <c r="C10">
        <v>50</v>
      </c>
      <c r="D10" s="17" cm="1">
        <f t="array" ref="D10">STOWA2024_NDJF_V(D$2*60,$C10,2014,"","")</f>
        <v>8.8641168774333767</v>
      </c>
      <c r="E10" s="17" cm="1">
        <f t="array" ref="E10">STOWA2024_NDJF_V(E$2*60,$C10,2014,"","")</f>
        <v>11.874457895113379</v>
      </c>
      <c r="F10" s="17" cm="1">
        <f t="array" ref="F10">STOWA2024_NDJF_V(F$2*60,$C10,2014,"","")</f>
        <v>15.503910535278134</v>
      </c>
      <c r="G10" s="17" cm="1">
        <f t="array" ref="G10">STOWA2024_NDJF_V(G$2*60,$C10,2014,"","")</f>
        <v>20.516818669411997</v>
      </c>
      <c r="H10" s="17" cm="1">
        <f t="array" ref="H10">STOWA2024_NDJF_V(H$2*60,$C10,2014,"","")</f>
        <v>27.307766558964541</v>
      </c>
      <c r="I10" s="17" cm="1">
        <f t="array" ref="I10">STOWA2024_NDJF_V(I$2*60,$C10,2014,"","")</f>
        <v>35.444282206813675</v>
      </c>
      <c r="J10" s="17" cm="1">
        <f t="array" ref="J10">STOWA2024_NDJF_V(J$2*60,$C10,2014,"","")</f>
        <v>40.836751952422226</v>
      </c>
      <c r="K10" s="17" cm="1">
        <f t="array" ref="K10">STOWA2024_NDJF_V(K$2*60,$C10,2014,"","")</f>
        <v>52.829590424462737</v>
      </c>
      <c r="L10" s="17" cm="1">
        <f t="array" ref="L10">STOWA2024_NDJF_V(L$2*60,$C10,2014,"","")</f>
        <v>69.670806820667821</v>
      </c>
      <c r="M10" s="17" cm="1">
        <f t="array" ref="M10">STOWA2024_NDJF_V(M$2*60,$C10,2014,"","")</f>
        <v>82.013181860473736</v>
      </c>
      <c r="N10" s="17" cm="1">
        <f t="array" ref="N10">STOWA2024_NDJF_V(N$2*60,$C10,2014,"","")</f>
        <v>92.01893901656625</v>
      </c>
      <c r="O10" s="17" cm="1">
        <f t="array" ref="O10">STOWA2024_NDJF_V(O$2*60,$C10,2014,"","")</f>
        <v>120.51886042021172</v>
      </c>
      <c r="P10" s="17" cm="1">
        <f t="array" ref="P10">STOWA2024_NDJF_V(P$2*60,$C10,2014,"","")</f>
        <v>130.95536803770733</v>
      </c>
    </row>
    <row r="11" spans="2:16" x14ac:dyDescent="0.3">
      <c r="B11" s="15" t="s">
        <v>70</v>
      </c>
      <c r="C11">
        <v>100</v>
      </c>
      <c r="D11" s="17" cm="1">
        <f t="array" ref="D11">STOWA2024_NDJF_V(D$2*60,$C11,2014,"","")</f>
        <v>10.340227791536318</v>
      </c>
      <c r="E11" s="17" cm="1">
        <f t="array" ref="E11">STOWA2024_NDJF_V(E$2*60,$C11,2014,"","")</f>
        <v>13.524508322296164</v>
      </c>
      <c r="F11" s="17" cm="1">
        <f t="array" ref="F11">STOWA2024_NDJF_V(F$2*60,$C11,2014,"","")</f>
        <v>17.434352181519031</v>
      </c>
      <c r="G11" s="17" cm="1">
        <f t="array" ref="G11">STOWA2024_NDJF_V(G$2*60,$C11,2014,"","")</f>
        <v>22.850187517482958</v>
      </c>
      <c r="H11" s="17" cm="1">
        <f t="array" ref="H11">STOWA2024_NDJF_V(H$2*60,$C11,2014,"","")</f>
        <v>30.236357184915466</v>
      </c>
      <c r="I11" s="17" cm="1">
        <f t="array" ref="I11">STOWA2024_NDJF_V(I$2*60,$C11,2014,"","")</f>
        <v>39.066755409358819</v>
      </c>
      <c r="J11" s="17" cm="1">
        <f t="array" ref="J11">STOWA2024_NDJF_V(J$2*60,$C11,2014,"","")</f>
        <v>44.914783749550395</v>
      </c>
      <c r="K11" s="17" cm="1">
        <f t="array" ref="K11">STOWA2024_NDJF_V(K$2*60,$C11,2014,"","")</f>
        <v>58.507829978903629</v>
      </c>
      <c r="L11" s="17" cm="1">
        <f t="array" ref="L11">STOWA2024_NDJF_V(L$2*60,$C11,2014,"","")</f>
        <v>76.760104483459784</v>
      </c>
      <c r="M11" s="17" cm="1">
        <f t="array" ref="M11">STOWA2024_NDJF_V(M$2*60,$C11,2014,"","")</f>
        <v>89.909911152253315</v>
      </c>
      <c r="N11" s="17" cm="1">
        <f t="array" ref="N11">STOWA2024_NDJF_V(N$2*60,$C11,2014,"","")</f>
        <v>100.39908017656992</v>
      </c>
      <c r="O11" s="17" cm="1">
        <f t="array" ref="O11">STOWA2024_NDJF_V(O$2*60,$C11,2014,"","")</f>
        <v>129.2635895683029</v>
      </c>
      <c r="P11" s="17" cm="1">
        <f t="array" ref="P11">STOWA2024_NDJF_V(P$2*60,$C11,2014,"","")</f>
        <v>139.41549729540824</v>
      </c>
    </row>
    <row r="12" spans="2:16" x14ac:dyDescent="0.3">
      <c r="B12" s="15" t="s">
        <v>71</v>
      </c>
      <c r="C12">
        <v>200</v>
      </c>
      <c r="D12" s="17" cm="1">
        <f t="array" ref="D12">STOWA2024_NDJF_V(D$2*60,$C12,2014,"","")</f>
        <v>11.996111238053302</v>
      </c>
      <c r="E12" s="17" cm="1">
        <f t="array" ref="E12">STOWA2024_NDJF_V(E$2*60,$C12,2014,"","")</f>
        <v>15.315395777268925</v>
      </c>
      <c r="F12" s="17" cm="1">
        <f t="array" ref="F12">STOWA2024_NDJF_V(F$2*60,$C12,2014,"","")</f>
        <v>19.492773680657955</v>
      </c>
      <c r="G12" s="17" cm="1">
        <f t="array" ref="G12">STOWA2024_NDJF_V(G$2*60,$C12,2014,"","")</f>
        <v>25.30046402268453</v>
      </c>
      <c r="H12" s="17" cm="1">
        <f t="array" ref="H12">STOWA2024_NDJF_V(H$2*60,$C12,2014,"","")</f>
        <v>33.272288579400225</v>
      </c>
      <c r="I12" s="17" cm="1">
        <f t="array" ref="I12">STOWA2024_NDJF_V(I$2*60,$C12,2014,"","")</f>
        <v>42.782856907820793</v>
      </c>
      <c r="J12" s="17" cm="1">
        <f t="array" ref="J12">STOWA2024_NDJF_V(J$2*60,$C12,2014,"","")</f>
        <v>49.07730522402921</v>
      </c>
      <c r="K12" s="17" cm="1">
        <f t="array" ref="K12">STOWA2024_NDJF_V(K$2*60,$C12,2014,"","")</f>
        <v>64.480780268965731</v>
      </c>
      <c r="L12" s="17" cm="1">
        <f t="array" ref="L12">STOWA2024_NDJF_V(L$2*60,$C12,2014,"","")</f>
        <v>84.129992543534399</v>
      </c>
      <c r="M12" s="17" cm="1">
        <f t="array" ref="M12">STOWA2024_NDJF_V(M$2*60,$C12,2014,"","")</f>
        <v>98.023022193013588</v>
      </c>
      <c r="N12" s="17" cm="1">
        <f t="array" ref="N12">STOWA2024_NDJF_V(N$2*60,$C12,2014,"","")</f>
        <v>108.90799143093803</v>
      </c>
      <c r="O12" s="17" cm="1">
        <f t="array" ref="O12">STOWA2024_NDJF_V(O$2*60,$C12,2014,"","")</f>
        <v>137.73389328100419</v>
      </c>
      <c r="P12" s="17" cm="1">
        <f t="array" ref="P12">STOWA2024_NDJF_V(P$2*60,$C12,2014,"","")</f>
        <v>147.41926727194303</v>
      </c>
    </row>
    <row r="13" spans="2:16" x14ac:dyDescent="0.3">
      <c r="B13" s="15" t="s">
        <v>72</v>
      </c>
      <c r="C13">
        <v>250</v>
      </c>
      <c r="D13" s="17" cm="1">
        <f t="array" ref="D13">STOWA2024_NDJF_V(D$2*60,$C13,2014,"","")</f>
        <v>12.570973326979047</v>
      </c>
      <c r="E13" s="17" cm="1">
        <f t="array" ref="E13">STOWA2024_NDJF_V(E$2*60,$C13,2014,"","")</f>
        <v>15.923852327039301</v>
      </c>
      <c r="F13" s="17" cm="1">
        <f t="array" ref="F13">STOWA2024_NDJF_V(F$2*60,$C13,2014,"","")</f>
        <v>20.184051255792056</v>
      </c>
      <c r="G13" s="17" cm="1">
        <f t="array" ref="G13">STOWA2024_NDJF_V(G$2*60,$C13,2014,"","")</f>
        <v>26.115109404937879</v>
      </c>
      <c r="H13" s="17" cm="1">
        <f t="array" ref="H13">STOWA2024_NDJF_V(H$2*60,$C13,2014,"","")</f>
        <v>34.27312443222403</v>
      </c>
      <c r="I13" s="17" cm="1">
        <f t="array" ref="I13">STOWA2024_NDJF_V(I$2*60,$C13,2014,"","")</f>
        <v>43.999493693678851</v>
      </c>
      <c r="J13" s="17" cm="1">
        <f t="array" ref="J13">STOWA2024_NDJF_V(J$2*60,$C13,2014,"","")</f>
        <v>50.43560306925734</v>
      </c>
      <c r="K13" s="17" cm="1">
        <f t="array" ref="K13">STOWA2024_NDJF_V(K$2*60,$C13,2014,"","")</f>
        <v>66.468847477165923</v>
      </c>
      <c r="L13" s="17" cm="1">
        <f t="array" ref="L13">STOWA2024_NDJF_V(L$2*60,$C13,2014,"","")</f>
        <v>86.564088262758446</v>
      </c>
      <c r="M13" s="17" cm="1">
        <f t="array" ref="M13">STOWA2024_NDJF_V(M$2*60,$C13,2014,"","")</f>
        <v>100.68187488325437</v>
      </c>
      <c r="N13" s="17" cm="1">
        <f t="array" ref="N13">STOWA2024_NDJF_V(N$2*60,$C13,2014,"","")</f>
        <v>111.67497411871456</v>
      </c>
      <c r="O13" s="17" cm="1">
        <f t="array" ref="O13">STOWA2024_NDJF_V(O$2*60,$C13,2014,"","")</f>
        <v>140.40375489998766</v>
      </c>
      <c r="P13" s="17" cm="1">
        <f t="array" ref="P13">STOWA2024_NDJF_V(P$2*60,$C13,2014,"","")</f>
        <v>149.90289216363163</v>
      </c>
    </row>
    <row r="14" spans="2:16" x14ac:dyDescent="0.3">
      <c r="B14" s="15" t="s">
        <v>73</v>
      </c>
      <c r="C14">
        <v>500</v>
      </c>
      <c r="D14" s="17" cm="1">
        <f t="array" ref="D14">STOWA2024_NDJF_V(D$2*60,$C14,2014,"","")</f>
        <v>14.498534714663247</v>
      </c>
      <c r="E14" s="17" cm="1">
        <f t="array" ref="E14">STOWA2024_NDJF_V(E$2*60,$C14,2014,"","")</f>
        <v>17.919531388806028</v>
      </c>
      <c r="F14" s="17" cm="1">
        <f t="array" ref="F14">STOWA2024_NDJF_V(F$2*60,$C14,2014,"","")</f>
        <v>22.424765798455336</v>
      </c>
      <c r="G14" s="17" cm="1">
        <f t="array" ref="G14">STOWA2024_NDJF_V(G$2*60,$C14,2014,"","")</f>
        <v>28.728966721159765</v>
      </c>
      <c r="H14" s="17" cm="1">
        <f t="array" ref="H14">STOWA2024_NDJF_V(H$2*60,$C14,2014,"","")</f>
        <v>37.457014266129761</v>
      </c>
      <c r="I14" s="17" cm="1">
        <f t="array" ref="I14">STOWA2024_NDJF_V(I$2*60,$C14,2014,"","")</f>
        <v>47.843089269789402</v>
      </c>
      <c r="J14" s="17" cm="1">
        <f t="array" ref="J14">STOWA2024_NDJF_V(J$2*60,$C14,2014,"","")</f>
        <v>54.712506251932325</v>
      </c>
      <c r="K14" s="17" cm="1">
        <f t="array" ref="K14">STOWA2024_NDJF_V(K$2*60,$C14,2014,"","")</f>
        <v>72.854988739661053</v>
      </c>
      <c r="L14" s="17" cm="1">
        <f t="array" ref="L14">STOWA2024_NDJF_V(L$2*60,$C14,2014,"","")</f>
        <v>94.322012463285361</v>
      </c>
      <c r="M14" s="17" cm="1">
        <f t="array" ref="M14">STOWA2024_NDJF_V(M$2*60,$C14,2014,"","")</f>
        <v>109.09015323518209</v>
      </c>
      <c r="N14" s="17" cm="1">
        <f t="array" ref="N14">STOWA2024_NDJF_V(N$2*60,$C14,2014,"","")</f>
        <v>120.35715189679082</v>
      </c>
      <c r="O14" s="17" cm="1">
        <f t="array" ref="O14">STOWA2024_NDJF_V(O$2*60,$C14,2014,"","")</f>
        <v>148.52446005226599</v>
      </c>
      <c r="P14" s="17" cm="1">
        <f t="array" ref="P14">STOWA2024_NDJF_V(P$2*60,$C14,2014,"","")</f>
        <v>157.3409473812566</v>
      </c>
    </row>
    <row r="15" spans="2:16" x14ac:dyDescent="0.3">
      <c r="B15" s="15" t="s">
        <v>74</v>
      </c>
      <c r="C15">
        <v>1000</v>
      </c>
      <c r="D15" s="17" cm="1">
        <f t="array" ref="D15">STOWA2024_NDJF_V(D$2*60,$C15,2014,"","")</f>
        <v>16.660849865589061</v>
      </c>
      <c r="E15" s="17" cm="1">
        <f t="array" ref="E15">STOWA2024_NDJF_V(E$2*60,$C15,2014,"","")</f>
        <v>20.085547976536716</v>
      </c>
      <c r="F15" s="17" cm="1">
        <f t="array" ref="F15">STOWA2024_NDJF_V(F$2*60,$C15,2014,"","")</f>
        <v>24.814029932407816</v>
      </c>
      <c r="G15" s="17" cm="1">
        <f t="array" ref="G15">STOWA2024_NDJF_V(G$2*60,$C15,2014,"","")</f>
        <v>31.473784873327549</v>
      </c>
      <c r="H15" s="17" cm="1">
        <f t="array" ref="H15">STOWA2024_NDJF_V(H$2*60,$C15,2014,"","")</f>
        <v>40.757602275147597</v>
      </c>
      <c r="I15" s="17" cm="1">
        <f t="array" ref="I15">STOWA2024_NDJF_V(I$2*60,$C15,2014,"","")</f>
        <v>51.786028383826675</v>
      </c>
      <c r="J15" s="17" cm="1">
        <f t="array" ref="J15">STOWA2024_NDJF_V(J$2*60,$C15,2014,"","")</f>
        <v>59.078019378801372</v>
      </c>
      <c r="K15" s="17" cm="1">
        <f t="array" ref="K15">STOWA2024_NDJF_V(K$2*60,$C15,2014,"","")</f>
        <v>79.572582095927146</v>
      </c>
      <c r="L15" s="17" cm="1">
        <f t="array" ref="L15">STOWA2024_NDJF_V(L$2*60,$C15,2014,"","")</f>
        <v>102.386990921802</v>
      </c>
      <c r="M15" s="17" cm="1">
        <f t="array" ref="M15">STOWA2024_NDJF_V(M$2*60,$C15,2014,"","")</f>
        <v>117.72883051665197</v>
      </c>
      <c r="N15" s="17" cm="1">
        <f t="array" ref="N15">STOWA2024_NDJF_V(N$2*60,$C15,2014,"","")</f>
        <v>129.17274089437149</v>
      </c>
      <c r="O15" s="17" cm="1">
        <f t="array" ref="O15">STOWA2024_NDJF_V(O$2*60,$C15,2014,"","")</f>
        <v>156.39032277210941</v>
      </c>
      <c r="P15" s="17" cm="1">
        <f t="array" ref="P15">STOWA2024_NDJF_V(P$2*60,$C15,2014,"","")</f>
        <v>164.37777639665811</v>
      </c>
    </row>
    <row r="17" spans="2:16" x14ac:dyDescent="0.3">
      <c r="B17" s="16" t="s">
        <v>76</v>
      </c>
      <c r="D17" s="15" t="s">
        <v>49</v>
      </c>
      <c r="E17" s="15" t="s">
        <v>50</v>
      </c>
      <c r="F17" s="15" t="s">
        <v>51</v>
      </c>
      <c r="G17" s="15" t="s">
        <v>52</v>
      </c>
      <c r="H17" s="15" t="s">
        <v>53</v>
      </c>
      <c r="I17" s="15" t="s">
        <v>54</v>
      </c>
      <c r="J17" s="15" t="s">
        <v>55</v>
      </c>
      <c r="K17" s="15" t="s">
        <v>56</v>
      </c>
      <c r="L17" s="15" t="s">
        <v>57</v>
      </c>
      <c r="M17" s="15" t="s">
        <v>58</v>
      </c>
      <c r="N17" s="15" t="s">
        <v>59</v>
      </c>
      <c r="O17" s="15" t="s">
        <v>60</v>
      </c>
      <c r="P17" s="15" t="s">
        <v>61</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62</v>
      </c>
      <c r="C19">
        <v>0.5</v>
      </c>
      <c r="D19" s="17" cm="1">
        <f t="array" ref="D19">STOWA2024_NDJF_V(D$2*60,$C19,2033,"L","")</f>
        <v>2.424466249536458</v>
      </c>
      <c r="E19" s="17" cm="1">
        <f t="array" ref="E19">STOWA2024_NDJF_V(E$2*60,$C19,2033,"L","")</f>
        <v>3.8122616989968758</v>
      </c>
      <c r="F19" s="17" cm="1">
        <f t="array" ref="F19">STOWA2024_NDJF_V(F$2*60,$C19,2033,"L","")</f>
        <v>5.4672372849241775</v>
      </c>
      <c r="G19" s="17" cm="1">
        <f t="array" ref="G19">STOWA2024_NDJF_V(G$2*60,$C19,2033,"L","")</f>
        <v>7.7040429580637069</v>
      </c>
      <c r="H19" s="17" cm="1">
        <f t="array" ref="H19">STOWA2024_NDJF_V(H$2*60,$C19,2033,"L","")</f>
        <v>10.451788335792161</v>
      </c>
      <c r="I19" s="17" cm="1">
        <f t="array" ref="I19">STOWA2024_NDJF_V(I$2*60,$C19,2033,"L","")</f>
        <v>13.772128909676027</v>
      </c>
      <c r="J19" s="17" cm="1">
        <f t="array" ref="J19">STOWA2024_NDJF_V(J$2*60,$C19,2033,"L","")</f>
        <v>15.980063835636299</v>
      </c>
      <c r="K19" s="17" cm="1">
        <f t="array" ref="K19">STOWA2024_NDJF_V(K$2*60,$C19,2033,"L","")</f>
        <v>21.887196394228567</v>
      </c>
      <c r="L19" s="17" cm="1">
        <f t="array" ref="L19">STOWA2024_NDJF_V(L$2*60,$C19,2033,"L","")</f>
        <v>29.304992546961792</v>
      </c>
      <c r="M19" s="17" cm="1">
        <f t="array" ref="M19">STOWA2024_NDJF_V(M$2*60,$C19,2033,"L","")</f>
        <v>35.018654197871982</v>
      </c>
      <c r="N19" s="17" cm="1">
        <f t="array" ref="N19">STOWA2024_NDJF_V(N$2*60,$C19,2033,"L","")</f>
        <v>39.881478349147855</v>
      </c>
      <c r="O19" s="17" cm="1">
        <f t="array" ref="O19">STOWA2024_NDJF_V(O$2*60,$C19,2033,"L","")</f>
        <v>55.321447574746891</v>
      </c>
      <c r="P19" s="17" cm="1">
        <f t="array" ref="P19">STOWA2024_NDJF_V(P$2*60,$C19,2033,"L","")</f>
        <v>61.708494355257479</v>
      </c>
    </row>
    <row r="20" spans="2:16" x14ac:dyDescent="0.3">
      <c r="B20" s="15" t="s">
        <v>63</v>
      </c>
      <c r="C20">
        <v>1</v>
      </c>
      <c r="D20" s="17" cm="1">
        <f t="array" ref="D20">STOWA2024_NDJF_V(D$2*60,$C20,2033,"L","")</f>
        <v>3.1216809730666673</v>
      </c>
      <c r="E20" s="17" cm="1">
        <f t="array" ref="E20">STOWA2024_NDJF_V(E$2*60,$C20,2033,"L","")</f>
        <v>4.7828066457236131</v>
      </c>
      <c r="F20" s="17" cm="1">
        <f t="array" ref="F20">STOWA2024_NDJF_V(F$2*60,$C20,2033,"L","")</f>
        <v>6.7445265598246475</v>
      </c>
      <c r="G20" s="17" cm="1">
        <f t="array" ref="G20">STOWA2024_NDJF_V(G$2*60,$C20,2033,"L","")</f>
        <v>9.4131552221535344</v>
      </c>
      <c r="H20" s="17" cm="1">
        <f t="array" ref="H20">STOWA2024_NDJF_V(H$2*60,$C20,2033,"L","")</f>
        <v>12.788692632710276</v>
      </c>
      <c r="I20" s="17" cm="1">
        <f t="array" ref="I20">STOWA2024_NDJF_V(I$2*60,$C20,2033,"L","")</f>
        <v>16.871138791494868</v>
      </c>
      <c r="J20" s="17" cm="1">
        <f t="array" ref="J20">STOWA2024_NDJF_V(J$2*60,$C20,2033,"L","")</f>
        <v>19.586919676335217</v>
      </c>
      <c r="K20" s="17" cm="1">
        <f t="array" ref="K20">STOWA2024_NDJF_V(K$2*60,$C20,2033,"L","")</f>
        <v>25.999273685411804</v>
      </c>
      <c r="L20" s="17" cm="1">
        <f t="array" ref="L20">STOWA2024_NDJF_V(L$2*60,$C20,2033,"L","")</f>
        <v>34.849094999175293</v>
      </c>
      <c r="M20" s="17" cm="1">
        <f t="array" ref="M20">STOWA2024_NDJF_V(M$2*60,$C20,2033,"L","")</f>
        <v>41.6900530323691</v>
      </c>
      <c r="N20" s="17" cm="1">
        <f t="array" ref="N20">STOWA2024_NDJF_V(N$2*60,$C20,2033,"L","")</f>
        <v>47.532613853823058</v>
      </c>
      <c r="O20" s="17" cm="1">
        <f t="array" ref="O20">STOWA2024_NDJF_V(O$2*60,$C20,2033,"L","")</f>
        <v>66.238153822828721</v>
      </c>
      <c r="P20" s="17" cm="1">
        <f t="array" ref="P20">STOWA2024_NDJF_V(P$2*60,$C20,2033,"L","")</f>
        <v>74.060067090008772</v>
      </c>
    </row>
    <row r="21" spans="2:16" x14ac:dyDescent="0.3">
      <c r="B21" s="15" t="s">
        <v>64</v>
      </c>
      <c r="C21">
        <v>2</v>
      </c>
      <c r="D21" s="17" cm="1">
        <f t="array" ref="D21">STOWA2024_NDJF_V(D$2*60,$C21,2033,"L","")</f>
        <v>3.9038080533092945</v>
      </c>
      <c r="E21" s="17" cm="1">
        <f t="array" ref="E21">STOWA2024_NDJF_V(E$2*60,$C21,2033,"L","")</f>
        <v>5.8361906762636728</v>
      </c>
      <c r="F21" s="17" cm="1">
        <f t="array" ref="F21">STOWA2024_NDJF_V(F$2*60,$C21,2033,"L","")</f>
        <v>8.1064945370460819</v>
      </c>
      <c r="G21" s="17" cm="1">
        <f t="array" ref="G21">STOWA2024_NDJF_V(G$2*60,$C21,2033,"L","")</f>
        <v>11.207898315991162</v>
      </c>
      <c r="H21" s="17" cm="1">
        <f t="array" ref="H21">STOWA2024_NDJF_V(H$2*60,$C21,2033,"L","")</f>
        <v>15.211250793640156</v>
      </c>
      <c r="I21" s="17" cm="1">
        <f t="array" ref="I21">STOWA2024_NDJF_V(I$2*60,$C21,2033,"L","")</f>
        <v>20.050247268400756</v>
      </c>
      <c r="J21" s="17" cm="1">
        <f t="array" ref="J21">STOWA2024_NDJF_V(J$2*60,$C21,2033,"L","")</f>
        <v>23.268503253695204</v>
      </c>
      <c r="K21" s="17" cm="1">
        <f t="array" ref="K21">STOWA2024_NDJF_V(K$2*60,$C21,2033,"L","")</f>
        <v>30.324775104231286</v>
      </c>
      <c r="L21" s="17" cm="1">
        <f t="array" ref="L21">STOWA2024_NDJF_V(L$2*60,$C21,2033,"L","")</f>
        <v>40.612629895001277</v>
      </c>
      <c r="M21" s="17" cm="1">
        <f t="array" ref="M21">STOWA2024_NDJF_V(M$2*60,$C21,2033,"L","")</f>
        <v>48.544257797602612</v>
      </c>
      <c r="N21" s="17" cm="1">
        <f t="array" ref="N21">STOWA2024_NDJF_V(N$2*60,$C21,2033,"L","")</f>
        <v>55.301317478428793</v>
      </c>
      <c r="O21" s="17" cm="1">
        <f t="array" ref="O21">STOWA2024_NDJF_V(O$2*60,$C21,2033,"L","")</f>
        <v>76.812274061164715</v>
      </c>
      <c r="P21" s="17" cm="1">
        <f t="array" ref="P21">STOWA2024_NDJF_V(P$2*60,$C21,2033,"L","")</f>
        <v>85.745366924807584</v>
      </c>
    </row>
    <row r="22" spans="2:16" x14ac:dyDescent="0.3">
      <c r="B22" s="15" t="s">
        <v>65</v>
      </c>
      <c r="C22">
        <v>5</v>
      </c>
      <c r="D22" s="17" cm="1">
        <f t="array" ref="D22">STOWA2024_NDJF_V(D$2*60,$C22,2033,"L","")</f>
        <v>5.0857832529577722</v>
      </c>
      <c r="E22" s="17" cm="1">
        <f t="array" ref="E22">STOWA2024_NDJF_V(E$2*60,$C22,2033,"L","")</f>
        <v>7.3679200202472392</v>
      </c>
      <c r="F22" s="17" cm="1">
        <f t="array" ref="F22">STOWA2024_NDJF_V(F$2*60,$C22,2033,"L","")</f>
        <v>10.046466197649172</v>
      </c>
      <c r="G22" s="17" cm="1">
        <f t="array" ref="G22">STOWA2024_NDJF_V(G$2*60,$C22,2033,"L","")</f>
        <v>13.719158382856905</v>
      </c>
      <c r="H22" s="17" cm="1">
        <f t="array" ref="H22">STOWA2024_NDJF_V(H$2*60,$C22,2033,"L","")</f>
        <v>18.550503249099521</v>
      </c>
      <c r="I22" s="17" cm="1">
        <f t="array" ref="I22">STOWA2024_NDJF_V(I$2*60,$C22,2033,"L","")</f>
        <v>24.379253783348176</v>
      </c>
      <c r="J22" s="17" cm="1">
        <f t="array" ref="J22">STOWA2024_NDJF_V(J$2*60,$C22,2033,"L","")</f>
        <v>28.252612930161792</v>
      </c>
      <c r="K22" s="17" cm="1">
        <f t="array" ref="K22">STOWA2024_NDJF_V(K$2*60,$C22,2033,"L","")</f>
        <v>36.389223804189577</v>
      </c>
      <c r="L22" s="17" cm="1">
        <f t="array" ref="L22">STOWA2024_NDJF_V(L$2*60,$C22,2033,"L","")</f>
        <v>48.583180056361932</v>
      </c>
      <c r="M22" s="17" cm="1">
        <f t="array" ref="M22">STOWA2024_NDJF_V(M$2*60,$C22,2033,"L","")</f>
        <v>57.894109161104474</v>
      </c>
      <c r="N22" s="17" cm="1">
        <f t="array" ref="N22">STOWA2024_NDJF_V(N$2*60,$C22,2033,"L","")</f>
        <v>65.754492009318525</v>
      </c>
      <c r="O22" s="17" cm="1">
        <f t="array" ref="O22">STOWA2024_NDJF_V(O$2*60,$C22,2033,"L","")</f>
        <v>90.282954021320108</v>
      </c>
      <c r="P22" s="17" cm="1">
        <f t="array" ref="P22">STOWA2024_NDJF_V(P$2*60,$C22,2033,"L","")</f>
        <v>100.23076659048894</v>
      </c>
    </row>
    <row r="23" spans="2:16" x14ac:dyDescent="0.3">
      <c r="B23" s="15" t="s">
        <v>66</v>
      </c>
      <c r="C23">
        <v>10</v>
      </c>
      <c r="D23" s="17" cm="1">
        <f t="array" ref="D23">STOWA2024_NDJF_V(D$2*60,$C23,2033,"L","")</f>
        <v>6.1071143370478005</v>
      </c>
      <c r="E23" s="17" cm="1">
        <f t="array" ref="E23">STOWA2024_NDJF_V(E$2*60,$C23,2033,"L","")</f>
        <v>8.6419516614119765</v>
      </c>
      <c r="F23" s="17" cm="1">
        <f t="array" ref="F23">STOWA2024_NDJF_V(F$2*60,$C23,2033,"L","")</f>
        <v>11.627338356693421</v>
      </c>
      <c r="G23" s="17" cm="1">
        <f t="array" ref="G23">STOWA2024_NDJF_V(G$2*60,$C23,2033,"L","")</f>
        <v>15.729643082026746</v>
      </c>
      <c r="H23" s="17" cm="1">
        <f t="array" ref="H23">STOWA2024_NDJF_V(H$2*60,$C23,2033,"L","")</f>
        <v>21.184247355319751</v>
      </c>
      <c r="I23" s="17" cm="1">
        <f t="array" ref="I23">STOWA2024_NDJF_V(I$2*60,$C23,2033,"L","")</f>
        <v>27.752420842037825</v>
      </c>
      <c r="J23" s="17" cm="1">
        <f t="array" ref="J23">STOWA2024_NDJF_V(J$2*60,$C23,2033,"L","")</f>
        <v>32.11373449630149</v>
      </c>
      <c r="K23" s="17" cm="1">
        <f t="array" ref="K23">STOWA2024_NDJF_V(K$2*60,$C23,2033,"L","")</f>
        <v>41.253982120013106</v>
      </c>
      <c r="L23" s="17" cm="1">
        <f t="array" ref="L23">STOWA2024_NDJF_V(L$2*60,$C23,2033,"L","")</f>
        <v>54.890302281400615</v>
      </c>
      <c r="M23" s="17" cm="1">
        <f t="array" ref="M23">STOWA2024_NDJF_V(M$2*60,$C23,2033,"L","")</f>
        <v>65.192328388042796</v>
      </c>
      <c r="N23" s="17" cm="1">
        <f t="array" ref="N23">STOWA2024_NDJF_V(N$2*60,$C23,2033,"L","")</f>
        <v>73.803194851691998</v>
      </c>
      <c r="O23" s="17" cm="1">
        <f t="array" ref="O23">STOWA2024_NDJF_V(O$2*60,$C23,2033,"L","")</f>
        <v>100.10250488974349</v>
      </c>
      <c r="P23" s="17" cm="1">
        <f t="array" ref="P23">STOWA2024_NDJF_V(P$2*60,$C23,2033,"L","")</f>
        <v>110.50435730739457</v>
      </c>
    </row>
    <row r="24" spans="2:16" x14ac:dyDescent="0.3">
      <c r="B24" s="15" t="s">
        <v>67</v>
      </c>
      <c r="C24">
        <v>20</v>
      </c>
      <c r="D24" s="17" cm="1">
        <f t="array" ref="D24">STOWA2024_NDJF_V(D$2*60,$C24,2033,"L","")</f>
        <v>7.252831247206772</v>
      </c>
      <c r="E24" s="17" cm="1">
        <f t="array" ref="E24">STOWA2024_NDJF_V(E$2*60,$C24,2033,"L","")</f>
        <v>10.024725936556951</v>
      </c>
      <c r="F24" s="17" cm="1">
        <f t="array" ref="F24">STOWA2024_NDJF_V(F$2*60,$C24,2033,"L","")</f>
        <v>13.313015437844012</v>
      </c>
      <c r="G24" s="17" cm="1">
        <f t="array" ref="G24">STOWA2024_NDJF_V(G$2*60,$C24,2033,"L","")</f>
        <v>17.840858129110195</v>
      </c>
      <c r="H24" s="17" cm="1">
        <f t="array" ref="H24">STOWA2024_NDJF_V(H$2*60,$C24,2033,"L","")</f>
        <v>23.914525307540213</v>
      </c>
      <c r="I24" s="17" cm="1">
        <f t="array" ref="I24">STOWA2024_NDJF_V(I$2*60,$C24,2033,"L","")</f>
        <v>31.212772502486935</v>
      </c>
      <c r="J24" s="17" cm="1">
        <f t="array" ref="J24">STOWA2024_NDJF_V(J$2*60,$C24,2033,"L","")</f>
        <v>36.054851739661004</v>
      </c>
      <c r="K24" s="17" cm="1">
        <f t="array" ref="K24">STOWA2024_NDJF_V(K$2*60,$C24,2033,"L","")</f>
        <v>46.371230047824724</v>
      </c>
      <c r="L24" s="17" cm="1">
        <f t="array" ref="L24">STOWA2024_NDJF_V(L$2*60,$C24,2033,"L","")</f>
        <v>61.447056841687754</v>
      </c>
      <c r="M24" s="17" cm="1">
        <f t="array" ref="M24">STOWA2024_NDJF_V(M$2*60,$C24,2033,"L","")</f>
        <v>72.690529326702531</v>
      </c>
      <c r="N24" s="17" cm="1">
        <f t="array" ref="N24">STOWA2024_NDJF_V(N$2*60,$C24,2033,"L","")</f>
        <v>81.975574873809535</v>
      </c>
      <c r="O24" s="17" cm="1">
        <f t="array" ref="O24">STOWA2024_NDJF_V(O$2*60,$C24,2033,"L","")</f>
        <v>109.61390047093455</v>
      </c>
      <c r="P24" s="17" cm="1">
        <f t="array" ref="P24">STOWA2024_NDJF_V(P$2*60,$C24,2033,"L","")</f>
        <v>120.22376636445226</v>
      </c>
    </row>
    <row r="25" spans="2:16" x14ac:dyDescent="0.3">
      <c r="B25" s="15" t="s">
        <v>68</v>
      </c>
      <c r="C25">
        <v>25</v>
      </c>
      <c r="D25" s="17" cm="1">
        <f t="array" ref="D25">STOWA2024_NDJF_V(D$2*60,$C25,2033,"L","")</f>
        <v>7.6505821986260258</v>
      </c>
      <c r="E25" s="17" cm="1">
        <f t="array" ref="E25">STOWA2024_NDJF_V(E$2*60,$C25,2033,"L","")</f>
        <v>10.494525455354024</v>
      </c>
      <c r="F25" s="17" cm="1">
        <f t="array" ref="F25">STOWA2024_NDJF_V(F$2*60,$C25,2033,"L","")</f>
        <v>13.879114638422873</v>
      </c>
      <c r="G25" s="17" cm="1">
        <f t="array" ref="G25">STOWA2024_NDJF_V(G$2*60,$C25,2033,"L","")</f>
        <v>18.542775478192727</v>
      </c>
      <c r="H25" s="17" cm="1">
        <f t="array" ref="H25">STOWA2024_NDJF_V(H$2*60,$C25,2033,"L","")</f>
        <v>24.814598368387589</v>
      </c>
      <c r="I25" s="17" cm="1">
        <f t="array" ref="I25">STOWA2024_NDJF_V(I$2*60,$C25,2033,"L","")</f>
        <v>32.345677813025318</v>
      </c>
      <c r="J25" s="17" cm="1">
        <f t="array" ref="J25">STOWA2024_NDJF_V(J$2*60,$C25,2033,"L","")</f>
        <v>37.340901815863099</v>
      </c>
      <c r="K25" s="17" cm="1">
        <f t="array" ref="K25">STOWA2024_NDJF_V(K$2*60,$C25,2033,"L","")</f>
        <v>48.074480921758713</v>
      </c>
      <c r="L25" s="17" cm="1">
        <f t="array" ref="L25">STOWA2024_NDJF_V(L$2*60,$C25,2033,"L","")</f>
        <v>63.612594238878017</v>
      </c>
      <c r="M25" s="17" cm="1">
        <f t="array" ref="M25">STOWA2024_NDJF_V(M$2*60,$C25,2033,"L","")</f>
        <v>75.147861863821689</v>
      </c>
      <c r="N25" s="17" cm="1">
        <f t="array" ref="N25">STOWA2024_NDJF_V(N$2*60,$C25,2033,"L","")</f>
        <v>84.633122163131816</v>
      </c>
      <c r="O25" s="17" cm="1">
        <f t="array" ref="O25">STOWA2024_NDJF_V(O$2*60,$C25,2033,"L","")</f>
        <v>112.6119169372287</v>
      </c>
      <c r="P25" s="17" cm="1">
        <f t="array" ref="P25">STOWA2024_NDJF_V(P$2*60,$C25,2033,"L","")</f>
        <v>123.23976586685957</v>
      </c>
    </row>
    <row r="26" spans="2:16" x14ac:dyDescent="0.3">
      <c r="B26" s="15" t="s">
        <v>69</v>
      </c>
      <c r="C26">
        <v>50</v>
      </c>
      <c r="D26" s="17" cm="1">
        <f t="array" ref="D26">STOWA2024_NDJF_V(D$2*60,$C26,2033,"L","")</f>
        <v>8.9842749062163616</v>
      </c>
      <c r="E26" s="17" cm="1">
        <f t="array" ref="E26">STOWA2024_NDJF_V(E$2*60,$C26,2033,"L","")</f>
        <v>12.035422768802693</v>
      </c>
      <c r="F26" s="17" cm="1">
        <f t="array" ref="F26">STOWA2024_NDJF_V(F$2*60,$C26,2033,"L","")</f>
        <v>15.71407465586746</v>
      </c>
      <c r="G26" s="17" cm="1">
        <f t="array" ref="G26">STOWA2024_NDJF_V(G$2*60,$C26,2033,"L","")</f>
        <v>20.794935544708469</v>
      </c>
      <c r="H26" s="17" cm="1">
        <f t="array" ref="H26">STOWA2024_NDJF_V(H$2*60,$C26,2033,"L","")</f>
        <v>27.677938505652726</v>
      </c>
      <c r="I26" s="17" cm="1">
        <f t="array" ref="I26">STOWA2024_NDJF_V(I$2*60,$C26,2033,"L","")</f>
        <v>35.924749143394926</v>
      </c>
      <c r="J26" s="17" cm="1">
        <f t="array" ref="J26">STOWA2024_NDJF_V(J$2*60,$C26,2033,"L","")</f>
        <v>41.390316812221727</v>
      </c>
      <c r="K26" s="17" cm="1">
        <f t="array" ref="K26">STOWA2024_NDJF_V(K$2*60,$C26,2033,"L","")</f>
        <v>53.54572487243879</v>
      </c>
      <c r="L26" s="17" cm="1">
        <f t="array" ref="L26">STOWA2024_NDJF_V(L$2*60,$C26,2033,"L","")</f>
        <v>70.514572188275991</v>
      </c>
      <c r="M26" s="17" cm="1">
        <f t="array" ref="M26">STOWA2024_NDJF_V(M$2*60,$C26,2033,"L","")</f>
        <v>82.918858749503187</v>
      </c>
      <c r="N26" s="17" cm="1">
        <f t="array" ref="N26">STOWA2024_NDJF_V(N$2*60,$C26,2033,"L","")</f>
        <v>92.971915940725395</v>
      </c>
      <c r="O26" s="17" cm="1">
        <f t="array" ref="O26">STOWA2024_NDJF_V(O$2*60,$C26,2033,"L","")</f>
        <v>121.7307445166594</v>
      </c>
      <c r="P26" s="17" cm="1">
        <f t="array" ref="P26">STOWA2024_NDJF_V(P$2*60,$C26,2033,"L","")</f>
        <v>132.27219701630872</v>
      </c>
    </row>
    <row r="27" spans="2:16" x14ac:dyDescent="0.3">
      <c r="B27" s="15" t="s">
        <v>70</v>
      </c>
      <c r="C27">
        <v>100</v>
      </c>
      <c r="D27" s="17" cm="1">
        <f t="array" ref="D27">STOWA2024_NDJF_V(D$2*60,$C27,2033,"L","")</f>
        <v>10.480395323821588</v>
      </c>
      <c r="E27" s="17" cm="1">
        <f t="array" ref="E27">STOWA2024_NDJF_V(E$2*60,$C27,2033,"L","")</f>
        <v>13.707840546220623</v>
      </c>
      <c r="F27" s="17" cm="1">
        <f t="array" ref="F27">STOWA2024_NDJF_V(F$2*60,$C27,2033,"L","")</f>
        <v>17.670684511090734</v>
      </c>
      <c r="G27" s="17" cm="1">
        <f t="array" ref="G27">STOWA2024_NDJF_V(G$2*60,$C27,2033,"L","")</f>
        <v>23.15993450383106</v>
      </c>
      <c r="H27" s="17" cm="1">
        <f t="array" ref="H27">STOWA2024_NDJF_V(H$2*60,$C27,2033,"L","")</f>
        <v>30.646227804533208</v>
      </c>
      <c r="I27" s="17" cm="1">
        <f t="array" ref="I27">STOWA2024_NDJF_V(I$2*60,$C27,2033,"L","")</f>
        <v>39.596326982685682</v>
      </c>
      <c r="J27" s="17" cm="1">
        <f t="array" ref="J27">STOWA2024_NDJF_V(J$2*60,$C27,2033,"L","")</f>
        <v>45.523628595933189</v>
      </c>
      <c r="K27" s="17" cm="1">
        <f t="array" ref="K27">STOWA2024_NDJF_V(K$2*60,$C27,2033,"L","")</f>
        <v>59.300936118617656</v>
      </c>
      <c r="L27" s="17" cm="1">
        <f t="array" ref="L27">STOWA2024_NDJF_V(L$2*60,$C27,2033,"L","")</f>
        <v>77.689726526503421</v>
      </c>
      <c r="M27" s="17" cm="1">
        <f t="array" ref="M27">STOWA2024_NDJF_V(M$2*60,$C27,2033,"L","")</f>
        <v>90.902792135261876</v>
      </c>
      <c r="N27" s="17" cm="1">
        <f t="array" ref="N27">STOWA2024_NDJF_V(N$2*60,$C27,2033,"L","")</f>
        <v>101.43884446463512</v>
      </c>
      <c r="O27" s="17" cm="1">
        <f t="array" ref="O27">STOWA2024_NDJF_V(O$2*60,$C27,2033,"L","")</f>
        <v>130.56340677451749</v>
      </c>
      <c r="P27" s="17" cm="1">
        <f t="array" ref="P27">STOWA2024_NDJF_V(P$2*60,$C27,2033,"L","")</f>
        <v>140.81739757376761</v>
      </c>
    </row>
    <row r="28" spans="2:16" x14ac:dyDescent="0.3">
      <c r="B28" s="15" t="s">
        <v>71</v>
      </c>
      <c r="C28">
        <v>200</v>
      </c>
      <c r="D28" s="17" cm="1">
        <f t="array" ref="D28">STOWA2024_NDJF_V(D$2*60,$C28,2033,"L","")</f>
        <v>12.158725190391358</v>
      </c>
      <c r="E28" s="17" cm="1">
        <f t="array" ref="E28">STOWA2024_NDJF_V(E$2*60,$C28,2033,"L","")</f>
        <v>15.523004475583015</v>
      </c>
      <c r="F28" s="17" cm="1">
        <f t="array" ref="F28">STOWA2024_NDJF_V(F$2*60,$C28,2033,"L","")</f>
        <v>19.757009057217985</v>
      </c>
      <c r="G28" s="17" cm="1">
        <f t="array" ref="G28">STOWA2024_NDJF_V(G$2*60,$C28,2033,"L","")</f>
        <v>25.643425868325362</v>
      </c>
      <c r="H28" s="17" cm="1">
        <f t="array" ref="H28">STOWA2024_NDJF_V(H$2*60,$C28,2033,"L","")</f>
        <v>33.723312935698765</v>
      </c>
      <c r="I28" s="17" cm="1">
        <f t="array" ref="I28">STOWA2024_NDJF_V(I$2*60,$C28,2033,"L","")</f>
        <v>43.362802301460142</v>
      </c>
      <c r="J28" s="17" cm="1">
        <f t="array" ref="J28">STOWA2024_NDJF_V(J$2*60,$C28,2033,"L","")</f>
        <v>49.742575361510497</v>
      </c>
      <c r="K28" s="17" cm="1">
        <f t="array" ref="K28">STOWA2024_NDJF_V(K$2*60,$C28,2033,"L","")</f>
        <v>65.354853068167259</v>
      </c>
      <c r="L28" s="17" cm="1">
        <f t="array" ref="L28">STOWA2024_NDJF_V(L$2*60,$C28,2033,"L","")</f>
        <v>85.148869420733263</v>
      </c>
      <c r="M28" s="17" cm="1">
        <f t="array" ref="M28">STOWA2024_NDJF_V(M$2*60,$C28,2033,"L","")</f>
        <v>99.105496787696026</v>
      </c>
      <c r="N28" s="17" cm="1">
        <f t="array" ref="N28">STOWA2024_NDJF_V(N$2*60,$C28,2033,"L","")</f>
        <v>110.03587666629724</v>
      </c>
      <c r="O28" s="17" cm="1">
        <f t="array" ref="O28">STOWA2024_NDJF_V(O$2*60,$C28,2033,"L","")</f>
        <v>139.11888409677428</v>
      </c>
      <c r="P28" s="17" cm="1">
        <f t="array" ref="P28">STOWA2024_NDJF_V(P$2*60,$C28,2033,"L","")</f>
        <v>148.90164990395533</v>
      </c>
    </row>
    <row r="29" spans="2:16" x14ac:dyDescent="0.3">
      <c r="B29" s="15" t="s">
        <v>72</v>
      </c>
      <c r="C29">
        <v>250</v>
      </c>
      <c r="D29" s="17" cm="1">
        <f t="array" ref="D29">STOWA2024_NDJF_V(D$2*60,$C29,2033,"L","")</f>
        <v>12.741379854300318</v>
      </c>
      <c r="E29" s="17" cm="1">
        <f t="array" ref="E29">STOWA2024_NDJF_V(E$2*60,$C29,2033,"L","")</f>
        <v>16.139708991916944</v>
      </c>
      <c r="F29" s="17" cm="1">
        <f t="array" ref="F29">STOWA2024_NDJF_V(F$2*60,$C29,2033,"L","")</f>
        <v>20.457657283926125</v>
      </c>
      <c r="G29" s="17" cm="1">
        <f t="array" ref="G29">STOWA2024_NDJF_V(G$2*60,$C29,2033,"L","")</f>
        <v>26.469114221315927</v>
      </c>
      <c r="H29" s="17" cm="1">
        <f t="array" ref="H29">STOWA2024_NDJF_V(H$2*60,$C29,2033,"L","")</f>
        <v>34.737715674527514</v>
      </c>
      <c r="I29" s="17" cm="1">
        <f t="array" ref="I29">STOWA2024_NDJF_V(I$2*60,$C29,2033,"L","")</f>
        <v>44.595931274859829</v>
      </c>
      <c r="J29" s="17" cm="1">
        <f t="array" ref="J29">STOWA2024_NDJF_V(J$2*60,$C29,2033,"L","")</f>
        <v>51.119285688640602</v>
      </c>
      <c r="K29" s="17" cm="1">
        <f t="array" ref="K29">STOWA2024_NDJF_V(K$2*60,$C29,2033,"L","")</f>
        <v>67.369869631856389</v>
      </c>
      <c r="L29" s="17" cm="1">
        <f t="array" ref="L29">STOWA2024_NDJF_V(L$2*60,$C29,2033,"L","")</f>
        <v>87.612443852247978</v>
      </c>
      <c r="M29" s="17" cm="1">
        <f t="array" ref="M29">STOWA2024_NDJF_V(M$2*60,$C29,2033,"L","")</f>
        <v>101.79371136072513</v>
      </c>
      <c r="N29" s="17" cm="1">
        <f t="array" ref="N29">STOWA2024_NDJF_V(N$2*60,$C29,2033,"L","")</f>
        <v>112.83151509254652</v>
      </c>
      <c r="O29" s="17" cm="1">
        <f t="array" ref="O29">STOWA2024_NDJF_V(O$2*60,$C29,2033,"L","")</f>
        <v>141.81559265759307</v>
      </c>
      <c r="P29" s="17" cm="1">
        <f t="array" ref="P29">STOWA2024_NDJF_V(P$2*60,$C29,2033,"L","")</f>
        <v>151.41024902372146</v>
      </c>
    </row>
    <row r="30" spans="2:16" x14ac:dyDescent="0.3">
      <c r="B30" s="15" t="s">
        <v>73</v>
      </c>
      <c r="C30">
        <v>500</v>
      </c>
      <c r="D30" s="17" cm="1">
        <f t="array" ref="D30">STOWA2024_NDJF_V(D$2*60,$C30,2033,"L","")</f>
        <v>14.695070407462016</v>
      </c>
      <c r="E30" s="17" cm="1">
        <f t="array" ref="E30">STOWA2024_NDJF_V(E$2*60,$C30,2033,"L","")</f>
        <v>18.162440592076511</v>
      </c>
      <c r="F30" s="17" cm="1">
        <f t="array" ref="F30">STOWA2024_NDJF_V(F$2*60,$C30,2033,"L","")</f>
        <v>22.728745957056621</v>
      </c>
      <c r="G30" s="17" cm="1">
        <f t="array" ref="G30">STOWA2024_NDJF_V(G$2*60,$C30,2033,"L","")</f>
        <v>29.118403825602151</v>
      </c>
      <c r="H30" s="17" cm="1">
        <f t="array" ref="H30">STOWA2024_NDJF_V(H$2*60,$C30,2033,"L","")</f>
        <v>37.964764903959519</v>
      </c>
      <c r="I30" s="17" cm="1">
        <f t="array" ref="I30">STOWA2024_NDJF_V(I$2*60,$C30,2033,"L","")</f>
        <v>48.491628924335437</v>
      </c>
      <c r="J30" s="17" cm="1">
        <f t="array" ref="J30">STOWA2024_NDJF_V(J$2*60,$C30,2033,"L","")</f>
        <v>55.454164670014073</v>
      </c>
      <c r="K30" s="17" cm="1">
        <f t="array" ref="K30">STOWA2024_NDJF_V(K$2*60,$C30,2033,"L","")</f>
        <v>73.842578587020895</v>
      </c>
      <c r="L30" s="17" cm="1">
        <f t="array" ref="L30">STOWA2024_NDJF_V(L$2*60,$C30,2033,"L","")</f>
        <v>95.464322293634808</v>
      </c>
      <c r="M30" s="17" cm="1">
        <f t="array" ref="M30">STOWA2024_NDJF_V(M$2*60,$C30,2033,"L","")</f>
        <v>110.29484287609704</v>
      </c>
      <c r="N30" s="17" cm="1">
        <f t="array" ref="N30">STOWA2024_NDJF_V(N$2*60,$C30,2033,"L","")</f>
        <v>121.60360822024951</v>
      </c>
      <c r="O30" s="17" cm="1">
        <f t="array" ref="O30">STOWA2024_NDJF_V(O$2*60,$C30,2033,"L","")</f>
        <v>150.01795601168044</v>
      </c>
      <c r="P30" s="17" cm="1">
        <f t="array" ref="P30">STOWA2024_NDJF_V(P$2*60,$C30,2033,"L","")</f>
        <v>158.92309801881257</v>
      </c>
    </row>
    <row r="31" spans="2:16" x14ac:dyDescent="0.3">
      <c r="B31" s="15" t="s">
        <v>74</v>
      </c>
      <c r="C31">
        <v>1000</v>
      </c>
      <c r="D31" s="17" cm="1">
        <f t="array" ref="D31">STOWA2024_NDJF_V(D$2*60,$C31,2033,"L","")</f>
        <v>16.886696941544823</v>
      </c>
      <c r="E31" s="17" cm="1">
        <f t="array" ref="E31">STOWA2024_NDJF_V(E$2*60,$C31,2033,"L","")</f>
        <v>20.357818737996435</v>
      </c>
      <c r="F31" s="17" cm="1">
        <f t="array" ref="F31">STOWA2024_NDJF_V(F$2*60,$C31,2033,"L","")</f>
        <v>25.150397893713787</v>
      </c>
      <c r="G31" s="17" cm="1">
        <f t="array" ref="G31">STOWA2024_NDJF_V(G$2*60,$C31,2033,"L","")</f>
        <v>31.900429512721544</v>
      </c>
      <c r="H31" s="17" cm="1">
        <f t="array" ref="H31">STOWA2024_NDJF_V(H$2*60,$C31,2033,"L","")</f>
        <v>41.310094217099596</v>
      </c>
      <c r="I31" s="17" cm="1">
        <f t="array" ref="I31">STOWA2024_NDJF_V(I$2*60,$C31,2033,"L","")</f>
        <v>52.488016768585211</v>
      </c>
      <c r="J31" s="17" cm="1">
        <f t="array" ref="J31">STOWA2024_NDJF_V(J$2*60,$C31,2033,"L","")</f>
        <v>59.878854752602898</v>
      </c>
      <c r="K31" s="17" cm="1">
        <f t="array" ref="K31">STOWA2024_NDJF_V(K$2*60,$C31,2033,"L","")</f>
        <v>80.651232653227495</v>
      </c>
      <c r="L31" s="17" cm="1">
        <f t="array" ref="L31">STOWA2024_NDJF_V(L$2*60,$C31,2033,"L","")</f>
        <v>103.62697364879692</v>
      </c>
      <c r="M31" s="17" cm="1">
        <f t="array" ref="M31">STOWA2024_NDJF_V(M$2*60,$C31,2033,"L","")</f>
        <v>119.02891763134035</v>
      </c>
      <c r="N31" s="17" cm="1">
        <f t="array" ref="N31">STOWA2024_NDJF_V(N$2*60,$C31,2033,"L","")</f>
        <v>130.51049421578895</v>
      </c>
      <c r="O31" s="17" cm="1">
        <f t="array" ref="O31">STOWA2024_NDJF_V(O$2*60,$C31,2033,"L","")</f>
        <v>157.96291435109561</v>
      </c>
      <c r="P31" s="17" cm="1">
        <f t="array" ref="P31">STOWA2024_NDJF_V(P$2*60,$C31,2033,"L","")</f>
        <v>166.03068625931337</v>
      </c>
    </row>
    <row r="33" spans="2:48" x14ac:dyDescent="0.3">
      <c r="B33" s="16" t="s">
        <v>77</v>
      </c>
      <c r="D33" s="15" t="s">
        <v>49</v>
      </c>
      <c r="E33" s="15" t="s">
        <v>50</v>
      </c>
      <c r="F33" s="15" t="s">
        <v>51</v>
      </c>
      <c r="G33" s="15" t="s">
        <v>52</v>
      </c>
      <c r="H33" s="15" t="s">
        <v>53</v>
      </c>
      <c r="I33" s="15" t="s">
        <v>54</v>
      </c>
      <c r="J33" s="15" t="s">
        <v>55</v>
      </c>
      <c r="K33" s="15" t="s">
        <v>56</v>
      </c>
      <c r="L33" s="15" t="s">
        <v>57</v>
      </c>
      <c r="M33" s="15" t="s">
        <v>58</v>
      </c>
      <c r="N33" s="15" t="s">
        <v>59</v>
      </c>
      <c r="O33" s="15" t="s">
        <v>60</v>
      </c>
      <c r="P33" s="15" t="s">
        <v>61</v>
      </c>
      <c r="R33" s="16" t="s">
        <v>80</v>
      </c>
      <c r="T33" s="15" t="s">
        <v>49</v>
      </c>
      <c r="U33" s="15" t="s">
        <v>50</v>
      </c>
      <c r="V33" s="15" t="s">
        <v>51</v>
      </c>
      <c r="W33" s="15" t="s">
        <v>52</v>
      </c>
      <c r="X33" s="15" t="s">
        <v>53</v>
      </c>
      <c r="Y33" s="15" t="s">
        <v>54</v>
      </c>
      <c r="Z33" s="15" t="s">
        <v>55</v>
      </c>
      <c r="AA33" s="15" t="s">
        <v>56</v>
      </c>
      <c r="AB33" s="15" t="s">
        <v>57</v>
      </c>
      <c r="AC33" s="15" t="s">
        <v>58</v>
      </c>
      <c r="AD33" s="15" t="s">
        <v>59</v>
      </c>
      <c r="AE33" s="15" t="s">
        <v>60</v>
      </c>
      <c r="AF33" s="15" t="s">
        <v>61</v>
      </c>
      <c r="AH33" s="16" t="s">
        <v>83</v>
      </c>
      <c r="AJ33" s="15" t="s">
        <v>49</v>
      </c>
      <c r="AK33" s="15" t="s">
        <v>50</v>
      </c>
      <c r="AL33" s="15" t="s">
        <v>51</v>
      </c>
      <c r="AM33" s="15" t="s">
        <v>52</v>
      </c>
      <c r="AN33" s="15" t="s">
        <v>53</v>
      </c>
      <c r="AO33" s="15" t="s">
        <v>54</v>
      </c>
      <c r="AP33" s="15" t="s">
        <v>55</v>
      </c>
      <c r="AQ33" s="15" t="s">
        <v>56</v>
      </c>
      <c r="AR33" s="15" t="s">
        <v>57</v>
      </c>
      <c r="AS33" s="15" t="s">
        <v>58</v>
      </c>
      <c r="AT33" s="15" t="s">
        <v>59</v>
      </c>
      <c r="AU33" s="15" t="s">
        <v>60</v>
      </c>
      <c r="AV33" s="15" t="s">
        <v>61</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62</v>
      </c>
      <c r="C35">
        <v>0.5</v>
      </c>
      <c r="D35" s="17" cm="1">
        <f t="array" ref="D35">STOWA2024_NDJF_V(D$2*60,$C35,2050,"L","")</f>
        <v>2.4568916915934027</v>
      </c>
      <c r="E35" s="17" cm="1">
        <f t="array" ref="E35">STOWA2024_NDJF_V(E$2*60,$C35,2050,"L","")</f>
        <v>3.8632478782643189</v>
      </c>
      <c r="F35" s="17" cm="1">
        <f t="array" ref="F35">STOWA2024_NDJF_V(F$2*60,$C35,2050,"L","")</f>
        <v>5.5403575380222643</v>
      </c>
      <c r="G35" s="17" cm="1">
        <f t="array" ref="G35">STOWA2024_NDJF_V(G$2*60,$C35,2050,"L","")</f>
        <v>7.8070788318724951</v>
      </c>
      <c r="H35" s="17" cm="1">
        <f t="array" ref="H35">STOWA2024_NDJF_V(H$2*60,$C35,2050,"L","")</f>
        <v>10.591573270780829</v>
      </c>
      <c r="I35" s="17" cm="1">
        <f t="array" ref="I35">STOWA2024_NDJF_V(I$2*60,$C35,2050,"L","")</f>
        <v>13.956320942890287</v>
      </c>
      <c r="J35" s="17" cm="1">
        <f t="array" ref="J35">STOWA2024_NDJF_V(J$2*60,$C35,2050,"L","")</f>
        <v>16.193785364681204</v>
      </c>
      <c r="K35" s="17" cm="1">
        <f t="array" ref="K35">STOWA2024_NDJF_V(K$2*60,$C35,2050,"L","")</f>
        <v>22.179921450147873</v>
      </c>
      <c r="L35" s="17" cm="1">
        <f t="array" ref="L35">STOWA2024_NDJF_V(L$2*60,$C35,2050,"L","")</f>
        <v>29.655651099397183</v>
      </c>
      <c r="M35" s="17" cm="1">
        <f t="array" ref="M35">STOWA2024_NDJF_V(M$2*60,$C35,2050,"L","")</f>
        <v>35.401143613069308</v>
      </c>
      <c r="N35" s="17" cm="1">
        <f t="array" ref="N35">STOWA2024_NDJF_V(N$2*60,$C35,2050,"L","")</f>
        <v>40.290269844768112</v>
      </c>
      <c r="O35" s="17" cm="1">
        <f t="array" ref="O35">STOWA2024_NDJF_V(O$2*60,$C35,2050,"L","")</f>
        <v>55.872197369094252</v>
      </c>
      <c r="P35" s="17" cm="1">
        <f t="array" ref="P35">STOWA2024_NDJF_V(P$2*60,$C35,2050,"L","")</f>
        <v>62.322830061670864</v>
      </c>
      <c r="R35" s="15" t="s">
        <v>62</v>
      </c>
      <c r="S35">
        <v>0.5</v>
      </c>
      <c r="T35" s="17" cm="1">
        <f t="array" ref="T35">STOWA2024_NDJF_V(T$34*60,$C35,2050,"M","")</f>
        <v>2.5055298546788194</v>
      </c>
      <c r="U35" s="17" cm="1">
        <f t="array" ref="U35">STOWA2024_NDJF_V(U$34*60,$C35,2050,"M","")</f>
        <v>3.9397271471654842</v>
      </c>
      <c r="V35" s="17" cm="1">
        <f t="array" ref="V35">STOWA2024_NDJF_V(V$34*60,$C35,2050,"M","")</f>
        <v>5.6500379176693949</v>
      </c>
      <c r="W35" s="17" cm="1">
        <f t="array" ref="W35">STOWA2024_NDJF_V(W$34*60,$C35,2050,"M","")</f>
        <v>7.9616326425856787</v>
      </c>
      <c r="X35" s="17" cm="1">
        <f t="array" ref="X35">STOWA2024_NDJF_V(X$34*60,$C35,2050,"M","")</f>
        <v>10.801250673263834</v>
      </c>
      <c r="Y35" s="17" cm="1">
        <f t="array" ref="Y35">STOWA2024_NDJF_V(Y$34*60,$C35,2050,"M","")</f>
        <v>14.232608992711675</v>
      </c>
      <c r="Z35" s="17" cm="1">
        <f t="array" ref="Z35">STOWA2024_NDJF_V(Z$34*60,$C35,2050,"M","")</f>
        <v>16.514367658248563</v>
      </c>
      <c r="AA35" s="17" cm="1">
        <f t="array" ref="AA35">STOWA2024_NDJF_V(AA$34*60,$C35,2050,"M","")</f>
        <v>22.619009034026828</v>
      </c>
      <c r="AB35" s="17" cm="1">
        <f t="array" ref="AB35">STOWA2024_NDJF_V(AB$34*60,$C35,2050,"M","")</f>
        <v>30.181638928050276</v>
      </c>
      <c r="AC35" s="17" cm="1">
        <f t="array" ref="AC35">STOWA2024_NDJF_V(AC$34*60,$C35,2050,"M","")</f>
        <v>35.974877735865299</v>
      </c>
      <c r="AD35" s="17" cm="1">
        <f t="array" ref="AD35">STOWA2024_NDJF_V(AD$34*60,$C35,2050,"M","")</f>
        <v>40.903457088198515</v>
      </c>
      <c r="AE35" s="17" cm="1">
        <f t="array" ref="AE35">STOWA2024_NDJF_V(AE$34*60,$C35,2050,"M","")</f>
        <v>56.698322060615276</v>
      </c>
      <c r="AF35" s="17" cm="1">
        <f t="array" ref="AF35">STOWA2024_NDJF_V(AF$34*60,$C35,2050,"M","")</f>
        <v>63.244333621290934</v>
      </c>
      <c r="AH35" s="15" t="s">
        <v>62</v>
      </c>
      <c r="AI35">
        <v>0.5</v>
      </c>
      <c r="AJ35" s="17" cm="1">
        <f t="array" ref="AJ35">STOWA2024_NDJF_V(AJ$34*60,$C35,2050,"H","")</f>
        <v>2.5703807387927085</v>
      </c>
      <c r="AK35" s="17" cm="1">
        <f t="array" ref="AK35">STOWA2024_NDJF_V(AK$34*60,$C35,2050,"H","")</f>
        <v>4.0416995057003708</v>
      </c>
      <c r="AL35" s="17" cm="1">
        <f t="array" ref="AL35">STOWA2024_NDJF_V(AL$34*60,$C35,2050,"H","")</f>
        <v>5.7962784238655685</v>
      </c>
      <c r="AM35" s="17" cm="1">
        <f t="array" ref="AM35">STOWA2024_NDJF_V(AM$34*60,$C35,2050,"H","")</f>
        <v>8.1677043902032569</v>
      </c>
      <c r="AN35" s="17" cm="1">
        <f t="array" ref="AN35">STOWA2024_NDJF_V(AN$34*60,$C35,2050,"H","")</f>
        <v>11.080820543241172</v>
      </c>
      <c r="AO35" s="17" cm="1">
        <f t="array" ref="AO35">STOWA2024_NDJF_V(AO$34*60,$C35,2050,"H","")</f>
        <v>14.600993059140194</v>
      </c>
      <c r="AP35" s="17" cm="1">
        <f t="array" ref="AP35">STOWA2024_NDJF_V(AP$34*60,$C35,2050,"H","")</f>
        <v>16.941810716338374</v>
      </c>
      <c r="AQ35" s="17" cm="1">
        <f t="array" ref="AQ35">STOWA2024_NDJF_V(AQ$34*60,$C35,2050,"H","")</f>
        <v>23.204459145865432</v>
      </c>
      <c r="AR35" s="17" cm="1">
        <f t="array" ref="AR35">STOWA2024_NDJF_V(AR$34*60,$C35,2050,"H","")</f>
        <v>30.882956032921058</v>
      </c>
      <c r="AS35" s="17" cm="1">
        <f t="array" ref="AS35">STOWA2024_NDJF_V(AS$34*60,$C35,2050,"H","")</f>
        <v>36.739856566259945</v>
      </c>
      <c r="AT35" s="17" cm="1">
        <f t="array" ref="AT35">STOWA2024_NDJF_V(AT$34*60,$C35,2050,"H","")</f>
        <v>41.721040079439035</v>
      </c>
      <c r="AU35" s="17" cm="1">
        <f t="array" ref="AU35">STOWA2024_NDJF_V(AU$34*60,$C35,2050,"H","")</f>
        <v>57.799821649309969</v>
      </c>
      <c r="AV35" s="17" cm="1">
        <f t="array" ref="AV35">STOWA2024_NDJF_V(AV$34*60,$C35,2050,"H","")</f>
        <v>64.473005034117676</v>
      </c>
    </row>
    <row r="36" spans="2:48" x14ac:dyDescent="0.3">
      <c r="B36" s="15" t="s">
        <v>63</v>
      </c>
      <c r="C36">
        <v>1</v>
      </c>
      <c r="D36" s="17" cm="1">
        <f t="array" ref="D36">STOWA2024_NDJF_V(D$2*60,$C36,2050,"L","")</f>
        <v>3.163431146133334</v>
      </c>
      <c r="E36" s="17" cm="1">
        <f t="array" ref="E36">STOWA2024_NDJF_V(E$2*60,$C36,2050,"L","")</f>
        <v>4.8467731454800571</v>
      </c>
      <c r="F36" s="17" cm="1">
        <f t="array" ref="F36">STOWA2024_NDJF_V(F$2*60,$C36,2050,"L","")</f>
        <v>6.8347296118196708</v>
      </c>
      <c r="G36" s="17" cm="1">
        <f t="array" ref="G36">STOWA2024_NDJF_V(G$2*60,$C36,2050,"L","")</f>
        <v>9.5390492078039095</v>
      </c>
      <c r="H36" s="17" cm="1">
        <f t="array" ref="H36">STOWA2024_NDJF_V(H$2*60,$C36,2050,"L","")</f>
        <v>12.959731933432776</v>
      </c>
      <c r="I36" s="17" cm="1">
        <f t="array" ref="I36">STOWA2024_NDJF_V(I$2*60,$C36,2050,"L","")</f>
        <v>17.096777788706266</v>
      </c>
      <c r="J36" s="17" cm="1">
        <f t="array" ref="J36">STOWA2024_NDJF_V(J$2*60,$C36,2050,"L","")</f>
        <v>19.848880233286863</v>
      </c>
      <c r="K36" s="17" cm="1">
        <f t="array" ref="K36">STOWA2024_NDJF_V(K$2*60,$C36,2050,"L","")</f>
        <v>26.346994732289708</v>
      </c>
      <c r="L36" s="17" cm="1">
        <f t="array" ref="L36">STOWA2024_NDJF_V(L$2*60,$C36,2050,"L","")</f>
        <v>35.266093337820536</v>
      </c>
      <c r="M36" s="17" cm="1">
        <f t="array" ref="M36">STOWA2024_NDJF_V(M$2*60,$C36,2050,"L","")</f>
        <v>42.145410451697494</v>
      </c>
      <c r="N36" s="17" cm="1">
        <f t="array" ref="N36">STOWA2024_NDJF_V(N$2*60,$C36,2050,"L","")</f>
        <v>48.019830705162768</v>
      </c>
      <c r="O36" s="17" cm="1">
        <f t="array" ref="O36">STOWA2024_NDJF_V(O$2*60,$C36,2050,"L","")</f>
        <v>66.897584318507299</v>
      </c>
      <c r="P36" s="17" cm="1">
        <f t="array" ref="P36">STOWA2024_NDJF_V(P$2*60,$C36,2050,"L","")</f>
        <v>74.7973682364414</v>
      </c>
      <c r="R36" s="15" t="s">
        <v>63</v>
      </c>
      <c r="S36">
        <v>1</v>
      </c>
      <c r="T36" s="17" cm="1">
        <f t="array" ref="T36">STOWA2024_NDJF_V(T$34*60,$C36,2050,"M","")</f>
        <v>3.2260564057333339</v>
      </c>
      <c r="U36" s="17" cm="1">
        <f t="array" ref="U36">STOWA2024_NDJF_V(U$34*60,$C36,2050,"M","")</f>
        <v>4.9427228951147226</v>
      </c>
      <c r="V36" s="17" cm="1">
        <f t="array" ref="V36">STOWA2024_NDJF_V(V$34*60,$C36,2050,"M","")</f>
        <v>6.970034189812206</v>
      </c>
      <c r="W36" s="17" cm="1">
        <f t="array" ref="W36">STOWA2024_NDJF_V(W$34*60,$C36,2050,"M","")</f>
        <v>9.727890186279474</v>
      </c>
      <c r="X36" s="17" cm="1">
        <f t="array" ref="X36">STOWA2024_NDJF_V(X$34*60,$C36,2050,"M","")</f>
        <v>13.216290884516528</v>
      </c>
      <c r="Y36" s="17" cm="1">
        <f t="array" ref="Y36">STOWA2024_NDJF_V(Y$34*60,$C36,2050,"M","")</f>
        <v>17.435236284523363</v>
      </c>
      <c r="Z36" s="17" cm="1">
        <f t="array" ref="Z36">STOWA2024_NDJF_V(Z$34*60,$C36,2050,"M","")</f>
        <v>20.241821068714327</v>
      </c>
      <c r="AA36" s="17" cm="1">
        <f t="array" ref="AA36">STOWA2024_NDJF_V(AA$34*60,$C36,2050,"M","")</f>
        <v>26.868576302606563</v>
      </c>
      <c r="AB36" s="17" cm="1">
        <f t="array" ref="AB36">STOWA2024_NDJF_V(AB$34*60,$C36,2050,"M","")</f>
        <v>35.8915908457884</v>
      </c>
      <c r="AC36" s="17" cm="1">
        <f t="array" ref="AC36">STOWA2024_NDJF_V(AC$34*60,$C36,2050,"M","")</f>
        <v>42.828446580690084</v>
      </c>
      <c r="AD36" s="17" cm="1">
        <f t="array" ref="AD36">STOWA2024_NDJF_V(AD$34*60,$C36,2050,"M","")</f>
        <v>48.750655982172347</v>
      </c>
      <c r="AE36" s="17" cm="1">
        <f t="array" ref="AE36">STOWA2024_NDJF_V(AE$34*60,$C36,2050,"M","")</f>
        <v>67.886730062025137</v>
      </c>
      <c r="AF36" s="17" cm="1">
        <f t="array" ref="AF36">STOWA2024_NDJF_V(AF$34*60,$C36,2050,"M","")</f>
        <v>75.903319956090343</v>
      </c>
      <c r="AH36" s="15" t="s">
        <v>63</v>
      </c>
      <c r="AI36">
        <v>1</v>
      </c>
      <c r="AJ36" s="17" cm="1">
        <f t="array" ref="AJ36">STOWA2024_NDJF_V(AJ$34*60,$C36,2050,"H","")</f>
        <v>3.3095567518666669</v>
      </c>
      <c r="AK36" s="17" cm="1">
        <f t="array" ref="AK36">STOWA2024_NDJF_V(AK$34*60,$C36,2050,"H","")</f>
        <v>5.0706558946276097</v>
      </c>
      <c r="AL36" s="17" cm="1">
        <f t="array" ref="AL36">STOWA2024_NDJF_V(AL$34*60,$C36,2050,"H","")</f>
        <v>7.1504402938022542</v>
      </c>
      <c r="AM36" s="17" cm="1">
        <f t="array" ref="AM36">STOWA2024_NDJF_V(AM$34*60,$C36,2050,"H","")</f>
        <v>9.979678157580226</v>
      </c>
      <c r="AN36" s="17" cm="1">
        <f t="array" ref="AN36">STOWA2024_NDJF_V(AN$34*60,$C36,2050,"H","")</f>
        <v>13.55836948596153</v>
      </c>
      <c r="AO36" s="17" cm="1">
        <f t="array" ref="AO36">STOWA2024_NDJF_V(AO$34*60,$C36,2050,"H","")</f>
        <v>17.886514278946159</v>
      </c>
      <c r="AP36" s="17" cm="1">
        <f t="array" ref="AP36">STOWA2024_NDJF_V(AP$34*60,$C36,2050,"H","")</f>
        <v>20.765742182617615</v>
      </c>
      <c r="AQ36" s="17" cm="1">
        <f t="array" ref="AQ36">STOWA2024_NDJF_V(AQ$34*60,$C36,2050,"H","")</f>
        <v>27.564018396362371</v>
      </c>
      <c r="AR36" s="17" cm="1">
        <f t="array" ref="AR36">STOWA2024_NDJF_V(AR$34*60,$C36,2050,"H","")</f>
        <v>36.725587523078879</v>
      </c>
      <c r="AS36" s="17" cm="1">
        <f t="array" ref="AS36">STOWA2024_NDJF_V(AS$34*60,$C36,2050,"H","")</f>
        <v>43.739161419346864</v>
      </c>
      <c r="AT36" s="17" cm="1">
        <f t="array" ref="AT36">STOWA2024_NDJF_V(AT$34*60,$C36,2050,"H","")</f>
        <v>49.725089684851767</v>
      </c>
      <c r="AU36" s="17" cm="1">
        <f t="array" ref="AU36">STOWA2024_NDJF_V(AU$34*60,$C36,2050,"H","")</f>
        <v>69.205591053382264</v>
      </c>
      <c r="AV36" s="17" cm="1">
        <f t="array" ref="AV36">STOWA2024_NDJF_V(AV$34*60,$C36,2050,"H","")</f>
        <v>77.377922248955585</v>
      </c>
    </row>
    <row r="37" spans="2:48" x14ac:dyDescent="0.3">
      <c r="B37" s="15" t="s">
        <v>64</v>
      </c>
      <c r="C37">
        <v>2</v>
      </c>
      <c r="D37" s="17" cm="1">
        <f t="array" ref="D37">STOWA2024_NDJF_V(D$2*60,$C37,2050,"L","")</f>
        <v>3.9560185973241744</v>
      </c>
      <c r="E37" s="17" cm="1">
        <f t="array" ref="E37">STOWA2024_NDJF_V(E$2*60,$C37,2050,"L","")</f>
        <v>5.9142454079567415</v>
      </c>
      <c r="F37" s="17" cm="1">
        <f t="array" ref="F37">STOWA2024_NDJF_V(F$2*60,$C37,2050,"L","")</f>
        <v>8.2149129029219452</v>
      </c>
      <c r="G37" s="17" cm="1">
        <f t="array" ref="G37">STOWA2024_NDJF_V(G$2*60,$C37,2050,"L","")</f>
        <v>11.357795662466817</v>
      </c>
      <c r="H37" s="17" cm="1">
        <f t="array" ref="H37">STOWA2024_NDJF_V(H$2*60,$C37,2050,"L","")</f>
        <v>15.414690017146414</v>
      </c>
      <c r="I37" s="17" cm="1">
        <f t="array" ref="I37">STOWA2024_NDJF_V(I$2*60,$C37,2050,"L","")</f>
        <v>20.318404489048081</v>
      </c>
      <c r="J37" s="17" cm="1">
        <f t="array" ref="J37">STOWA2024_NDJF_V(J$2*60,$C37,2050,"L","")</f>
        <v>23.579702266735197</v>
      </c>
      <c r="K37" s="17" cm="1">
        <f t="array" ref="K37">STOWA2024_NDJF_V(K$2*60,$C37,2050,"L","")</f>
        <v>30.730346531847619</v>
      </c>
      <c r="L37" s="17" cm="1">
        <f t="array" ref="L37">STOWA2024_NDJF_V(L$2*60,$C37,2050,"L","")</f>
        <v>41.098593711124202</v>
      </c>
      <c r="M37" s="17" cm="1">
        <f t="array" ref="M37">STOWA2024_NDJF_V(M$2*60,$C37,2050,"L","")</f>
        <v>49.074479909259935</v>
      </c>
      <c r="N37" s="17" cm="1">
        <f t="array" ref="N37">STOWA2024_NDJF_V(N$2*60,$C37,2050,"L","")</f>
        <v>55.868164777414663</v>
      </c>
      <c r="O37" s="17" cm="1">
        <f t="array" ref="O37">STOWA2024_NDJF_V(O$2*60,$C37,2050,"L","")</f>
        <v>77.57697466097062</v>
      </c>
      <c r="P37" s="17" cm="1">
        <f t="array" ref="P37">STOWA2024_NDJF_V(P$2*60,$C37,2050,"L","")</f>
        <v>86.599000466053411</v>
      </c>
      <c r="R37" s="15" t="s">
        <v>64</v>
      </c>
      <c r="S37">
        <v>2</v>
      </c>
      <c r="T37" s="17" cm="1">
        <f t="array" ref="T37">STOWA2024_NDJF_V(T$34*60,$C37,2050,"M","")</f>
        <v>4.0343344133464942</v>
      </c>
      <c r="U37" s="17" cm="1">
        <f t="array" ref="U37">STOWA2024_NDJF_V(U$34*60,$C37,2050,"M","")</f>
        <v>6.0313275054963436</v>
      </c>
      <c r="V37" s="17" cm="1">
        <f t="array" ref="V37">STOWA2024_NDJF_V(V$34*60,$C37,2050,"M","")</f>
        <v>8.3775404517357401</v>
      </c>
      <c r="W37" s="17" cm="1">
        <f t="array" ref="W37">STOWA2024_NDJF_V(W$34*60,$C37,2050,"M","")</f>
        <v>11.582641682180299</v>
      </c>
      <c r="X37" s="17" cm="1">
        <f t="array" ref="X37">STOWA2024_NDJF_V(X$34*60,$C37,2050,"M","")</f>
        <v>15.719848852405804</v>
      </c>
      <c r="Y37" s="17" cm="1">
        <f t="array" ref="Y37">STOWA2024_NDJF_V(Y$34*60,$C37,2050,"M","")</f>
        <v>20.720640320019065</v>
      </c>
      <c r="Z37" s="17" cm="1">
        <f t="array" ref="Z37">STOWA2024_NDJF_V(Z$34*60,$C37,2050,"M","")</f>
        <v>24.046500786295187</v>
      </c>
      <c r="AA37" s="17" cm="1">
        <f t="array" ref="AA37">STOWA2024_NDJF_V(AA$34*60,$C37,2050,"M","")</f>
        <v>31.338703673272121</v>
      </c>
      <c r="AB37" s="17" cm="1">
        <f t="array" ref="AB37">STOWA2024_NDJF_V(AB$34*60,$C37,2050,"M","")</f>
        <v>41.827539435308594</v>
      </c>
      <c r="AC37" s="17" cm="1">
        <f t="array" ref="AC37">STOWA2024_NDJF_V(AC$34*60,$C37,2050,"M","")</f>
        <v>49.86981307674592</v>
      </c>
      <c r="AD37" s="17" cm="1">
        <f t="array" ref="AD37">STOWA2024_NDJF_V(AD$34*60,$C37,2050,"M","")</f>
        <v>56.718435725893471</v>
      </c>
      <c r="AE37" s="17" cm="1">
        <f t="array" ref="AE37">STOWA2024_NDJF_V(AE$34*60,$C37,2050,"M","")</f>
        <v>78.724025560679451</v>
      </c>
      <c r="AF37" s="17" cm="1">
        <f t="array" ref="AF37">STOWA2024_NDJF_V(AF$34*60,$C37,2050,"M","")</f>
        <v>87.879450777922131</v>
      </c>
      <c r="AH37" s="15" t="s">
        <v>64</v>
      </c>
      <c r="AI37">
        <v>2</v>
      </c>
      <c r="AJ37" s="17" cm="1">
        <f t="array" ref="AJ37">STOWA2024_NDJF_V(AJ$34*60,$C37,2050,"H","")</f>
        <v>4.1387555013762531</v>
      </c>
      <c r="AK37" s="17" cm="1">
        <f t="array" ref="AK37">STOWA2024_NDJF_V(AK$34*60,$C37,2050,"H","")</f>
        <v>6.18743696888248</v>
      </c>
      <c r="AL37" s="17" cm="1">
        <f t="array" ref="AL37">STOWA2024_NDJF_V(AL$34*60,$C37,2050,"H","")</f>
        <v>8.5943771834874649</v>
      </c>
      <c r="AM37" s="17" cm="1">
        <f t="array" ref="AM37">STOWA2024_NDJF_V(AM$34*60,$C37,2050,"H","")</f>
        <v>11.882436375131608</v>
      </c>
      <c r="AN37" s="17" cm="1">
        <f t="array" ref="AN37">STOWA2024_NDJF_V(AN$34*60,$C37,2050,"H","")</f>
        <v>16.126727299418324</v>
      </c>
      <c r="AO37" s="17" cm="1">
        <f t="array" ref="AO37">STOWA2024_NDJF_V(AO$34*60,$C37,2050,"H","")</f>
        <v>21.256954761313715</v>
      </c>
      <c r="AP37" s="17" cm="1">
        <f t="array" ref="AP37">STOWA2024_NDJF_V(AP$34*60,$C37,2050,"H","")</f>
        <v>24.668898812375172</v>
      </c>
      <c r="AQ37" s="17" cm="1">
        <f t="array" ref="AQ37">STOWA2024_NDJF_V(AQ$34*60,$C37,2050,"H","")</f>
        <v>32.149846528504796</v>
      </c>
      <c r="AR37" s="17" cm="1">
        <f t="array" ref="AR37">STOWA2024_NDJF_V(AR$34*60,$C37,2050,"H","")</f>
        <v>42.799467067554446</v>
      </c>
      <c r="AS37" s="17" cm="1">
        <f t="array" ref="AS37">STOWA2024_NDJF_V(AS$34*60,$C37,2050,"H","")</f>
        <v>50.930257300060553</v>
      </c>
      <c r="AT37" s="17" cm="1">
        <f t="array" ref="AT37">STOWA2024_NDJF_V(AT$34*60,$C37,2050,"H","")</f>
        <v>57.852130323865204</v>
      </c>
      <c r="AU37" s="17" cm="1">
        <f t="array" ref="AU37">STOWA2024_NDJF_V(AU$34*60,$C37,2050,"H","")</f>
        <v>80.253426760291205</v>
      </c>
      <c r="AV37" s="17" cm="1">
        <f t="array" ref="AV37">STOWA2024_NDJF_V(AV$34*60,$C37,2050,"H","")</f>
        <v>89.586717860413756</v>
      </c>
    </row>
    <row r="38" spans="2:48" x14ac:dyDescent="0.3">
      <c r="B38" s="15" t="s">
        <v>65</v>
      </c>
      <c r="C38">
        <v>5</v>
      </c>
      <c r="D38" s="17" cm="1">
        <f t="array" ref="D38">STOWA2024_NDJF_V(D$2*60,$C38,2050,"L","")</f>
        <v>5.1538018406425836</v>
      </c>
      <c r="E38" s="17" cm="1">
        <f t="array" ref="E38">STOWA2024_NDJF_V(E$2*60,$C38,2050,"L","")</f>
        <v>7.4664604984833893</v>
      </c>
      <c r="F38" s="17" cm="1">
        <f t="array" ref="F38">STOWA2024_NDJF_V(F$2*60,$C38,2050,"L","")</f>
        <v>10.180830248966119</v>
      </c>
      <c r="G38" s="17" cm="1">
        <f t="array" ref="G38">STOWA2024_NDJF_V(G$2*60,$C38,2050,"L","")</f>
        <v>13.902641974471523</v>
      </c>
      <c r="H38" s="17" cm="1">
        <f t="array" ref="H38">STOWA2024_NDJF_V(H$2*60,$C38,2050,"L","")</f>
        <v>18.798602503253228</v>
      </c>
      <c r="I38" s="17" cm="1">
        <f t="array" ref="I38">STOWA2024_NDJF_V(I$2*60,$C38,2050,"L","")</f>
        <v>24.70530826280098</v>
      </c>
      <c r="J38" s="17" cm="1">
        <f t="array" ref="J38">STOWA2024_NDJF_V(J$2*60,$C38,2050,"L","")</f>
        <v>28.63047072203635</v>
      </c>
      <c r="K38" s="17" cm="1">
        <f t="array" ref="K38">STOWA2024_NDJF_V(K$2*60,$C38,2050,"L","")</f>
        <v>36.875902745661961</v>
      </c>
      <c r="L38" s="17" cm="1">
        <f t="array" ref="L38">STOWA2024_NDJF_V(L$2*60,$C38,2050,"L","")</f>
        <v>49.164518118945331</v>
      </c>
      <c r="M38" s="17" cm="1">
        <f t="array" ref="M38">STOWA2024_NDJF_V(M$2*60,$C38,2050,"L","")</f>
        <v>58.526454534266939</v>
      </c>
      <c r="N38" s="17" cm="1">
        <f t="array" ref="N38">STOWA2024_NDJF_V(N$2*60,$C38,2050,"L","")</f>
        <v>66.428486009664155</v>
      </c>
      <c r="O38" s="17" cm="1">
        <f t="array" ref="O38">STOWA2024_NDJF_V(O$2*60,$C38,2050,"L","")</f>
        <v>91.181761274928775</v>
      </c>
      <c r="P38" s="17" cm="1">
        <f t="array" ref="P38">STOWA2024_NDJF_V(P$2*60,$C38,2050,"L","")</f>
        <v>101.22860877479556</v>
      </c>
      <c r="R38" s="15" t="s">
        <v>65</v>
      </c>
      <c r="S38">
        <v>5</v>
      </c>
      <c r="T38" s="17" cm="1">
        <f t="array" ref="T38">STOWA2024_NDJF_V(T$34*60,$C38,2050,"M","")</f>
        <v>5.2558297221697998</v>
      </c>
      <c r="U38" s="17" cm="1">
        <f t="array" ref="U38">STOWA2024_NDJF_V(U$34*60,$C38,2050,"M","")</f>
        <v>7.6142712158376149</v>
      </c>
      <c r="V38" s="17" cm="1">
        <f t="array" ref="V38">STOWA2024_NDJF_V(V$34*60,$C38,2050,"M","")</f>
        <v>10.382376325941541</v>
      </c>
      <c r="W38" s="17" cm="1">
        <f t="array" ref="W38">STOWA2024_NDJF_V(W$34*60,$C38,2050,"M","")</f>
        <v>14.177867361893449</v>
      </c>
      <c r="X38" s="17" cm="1">
        <f t="array" ref="X38">STOWA2024_NDJF_V(X$34*60,$C38,2050,"M","")</f>
        <v>19.170751384483793</v>
      </c>
      <c r="Y38" s="17" cm="1">
        <f t="array" ref="Y38">STOWA2024_NDJF_V(Y$34*60,$C38,2050,"M","")</f>
        <v>25.194389981980184</v>
      </c>
      <c r="Z38" s="17" cm="1">
        <f t="array" ref="Z38">STOWA2024_NDJF_V(Z$34*60,$C38,2050,"M","")</f>
        <v>29.197257409848191</v>
      </c>
      <c r="AA38" s="17" cm="1">
        <f t="array" ref="AA38">STOWA2024_NDJF_V(AA$34*60,$C38,2050,"M","")</f>
        <v>37.605921157870547</v>
      </c>
      <c r="AB38" s="17" cm="1">
        <f t="array" ref="AB38">STOWA2024_NDJF_V(AB$34*60,$C38,2050,"M","")</f>
        <v>50.036525212820443</v>
      </c>
      <c r="AC38" s="17" cm="1">
        <f t="array" ref="AC38">STOWA2024_NDJF_V(AC$34*60,$C38,2050,"M","")</f>
        <v>59.474972594010659</v>
      </c>
      <c r="AD38" s="17" cm="1">
        <f t="array" ref="AD38">STOWA2024_NDJF_V(AD$34*60,$C38,2050,"M","")</f>
        <v>67.439477010182614</v>
      </c>
      <c r="AE38" s="17" cm="1">
        <f t="array" ref="AE38">STOWA2024_NDJF_V(AE$34*60,$C38,2050,"M","")</f>
        <v>92.529972155341753</v>
      </c>
      <c r="AF38" s="17" cm="1">
        <f t="array" ref="AF38">STOWA2024_NDJF_V(AF$34*60,$C38,2050,"M","")</f>
        <v>102.72537205125548</v>
      </c>
      <c r="AH38" s="15" t="s">
        <v>65</v>
      </c>
      <c r="AI38">
        <v>5</v>
      </c>
      <c r="AJ38" s="17" cm="1">
        <f t="array" ref="AJ38">STOWA2024_NDJF_V(AJ$34*60,$C38,2050,"H","")</f>
        <v>5.3918668975394226</v>
      </c>
      <c r="AK38" s="17" cm="1">
        <f t="array" ref="AK38">STOWA2024_NDJF_V(AK$34*60,$C38,2050,"H","")</f>
        <v>7.8113521723099151</v>
      </c>
      <c r="AL38" s="17" cm="1">
        <f t="array" ref="AL38">STOWA2024_NDJF_V(AL$34*60,$C38,2050,"H","")</f>
        <v>10.651104428575437</v>
      </c>
      <c r="AM38" s="17" cm="1">
        <f t="array" ref="AM38">STOWA2024_NDJF_V(AM$34*60,$C38,2050,"H","")</f>
        <v>14.544834545122685</v>
      </c>
      <c r="AN38" s="17" cm="1">
        <f t="array" ref="AN38">STOWA2024_NDJF_V(AN$34*60,$C38,2050,"H","")</f>
        <v>19.666949892791212</v>
      </c>
      <c r="AO38" s="17" cm="1">
        <f t="array" ref="AO38">STOWA2024_NDJF_V(AO$34*60,$C38,2050,"H","")</f>
        <v>25.846498940885791</v>
      </c>
      <c r="AP38" s="17" cm="1">
        <f t="array" ref="AP38">STOWA2024_NDJF_V(AP$34*60,$C38,2050,"H","")</f>
        <v>29.95297299359731</v>
      </c>
      <c r="AQ38" s="17" cm="1">
        <f t="array" ref="AQ38">STOWA2024_NDJF_V(AQ$34*60,$C38,2050,"H","")</f>
        <v>38.579279040815322</v>
      </c>
      <c r="AR38" s="17" cm="1">
        <f t="array" ref="AR38">STOWA2024_NDJF_V(AR$34*60,$C38,2050,"H","")</f>
        <v>51.199201337987255</v>
      </c>
      <c r="AS38" s="17" cm="1">
        <f t="array" ref="AS38">STOWA2024_NDJF_V(AS$34*60,$C38,2050,"H","")</f>
        <v>60.739663340335596</v>
      </c>
      <c r="AT38" s="17" cm="1">
        <f t="array" ref="AT38">STOWA2024_NDJF_V(AT$34*60,$C38,2050,"H","")</f>
        <v>68.787465010873873</v>
      </c>
      <c r="AU38" s="17" cm="1">
        <f t="array" ref="AU38">STOWA2024_NDJF_V(AU$34*60,$C38,2050,"H","")</f>
        <v>94.327586662559042</v>
      </c>
      <c r="AV38" s="17" cm="1">
        <f t="array" ref="AV38">STOWA2024_NDJF_V(AV$34*60,$C38,2050,"H","")</f>
        <v>104.72105641986869</v>
      </c>
    </row>
    <row r="39" spans="2:48" x14ac:dyDescent="0.3">
      <c r="B39" s="15" t="s">
        <v>66</v>
      </c>
      <c r="C39">
        <v>10</v>
      </c>
      <c r="D39" s="17" cm="1">
        <f t="array" ref="D39">STOWA2024_NDJF_V(D$2*60,$C39,2050,"L","")</f>
        <v>6.1887924722286627</v>
      </c>
      <c r="E39" s="17" cm="1">
        <f t="array" ref="E39">STOWA2024_NDJF_V(E$2*60,$C39,2050,"L","")</f>
        <v>8.7575313701043971</v>
      </c>
      <c r="F39" s="17" cm="1">
        <f t="array" ref="F39">STOWA2024_NDJF_V(F$2*60,$C39,2050,"L","")</f>
        <v>11.782845403340712</v>
      </c>
      <c r="G39" s="17" cm="1">
        <f t="array" ref="G39">STOWA2024_NDJF_V(G$2*60,$C39,2050,"L","")</f>
        <v>15.940015418795795</v>
      </c>
      <c r="H39" s="17" cm="1">
        <f t="array" ref="H39">STOWA2024_NDJF_V(H$2*60,$C39,2050,"L","")</f>
        <v>21.467570988004361</v>
      </c>
      <c r="I39" s="17" cm="1">
        <f t="array" ref="I39">STOWA2024_NDJF_V(I$2*60,$C39,2050,"L","")</f>
        <v>28.123588934860521</v>
      </c>
      <c r="J39" s="17" cm="1">
        <f t="array" ref="J39">STOWA2024_NDJF_V(J$2*60,$C39,2050,"L","")</f>
        <v>32.543231932011729</v>
      </c>
      <c r="K39" s="17" cm="1">
        <f t="array" ref="K39">STOWA2024_NDJF_V(K$2*60,$C39,2050,"L","")</f>
        <v>41.805723604187804</v>
      </c>
      <c r="L39" s="17" cm="1">
        <f t="array" ref="L39">STOWA2024_NDJF_V(L$2*60,$C39,2050,"L","")</f>
        <v>55.547110294912038</v>
      </c>
      <c r="M39" s="17" cm="1">
        <f t="array" ref="M39">STOWA2024_NDJF_V(M$2*60,$C39,2050,"L","")</f>
        <v>65.904388178221993</v>
      </c>
      <c r="N39" s="17" cm="1">
        <f t="array" ref="N39">STOWA2024_NDJF_V(N$2*60,$C39,2050,"L","")</f>
        <v>74.559689336195504</v>
      </c>
      <c r="O39" s="17" cm="1">
        <f t="array" ref="O39">STOWA2024_NDJF_V(O$2*60,$C39,2050,"L","")</f>
        <v>101.09907017135858</v>
      </c>
      <c r="P39" s="17" cm="1">
        <f t="array" ref="P39">STOWA2024_NDJF_V(P$2*60,$C39,2050,"L","")</f>
        <v>111.60447768980691</v>
      </c>
      <c r="R39" s="15" t="s">
        <v>66</v>
      </c>
      <c r="S39">
        <v>10</v>
      </c>
      <c r="T39" s="17" cm="1">
        <f t="array" ref="T39">STOWA2024_NDJF_V(T$34*60,$C39,2050,"M","")</f>
        <v>6.3113096749999578</v>
      </c>
      <c r="U39" s="17" cm="1">
        <f t="array" ref="U39">STOWA2024_NDJF_V(U$34*60,$C39,2050,"M","")</f>
        <v>8.9309009331430271</v>
      </c>
      <c r="V39" s="17" cm="1">
        <f t="array" ref="V39">STOWA2024_NDJF_V(V$34*60,$C39,2050,"M","")</f>
        <v>12.016105973311651</v>
      </c>
      <c r="W39" s="17" cm="1">
        <f t="array" ref="W39">STOWA2024_NDJF_V(W$34*60,$C39,2050,"M","")</f>
        <v>16.255573923949367</v>
      </c>
      <c r="X39" s="17" cm="1">
        <f t="array" ref="X39">STOWA2024_NDJF_V(X$34*60,$C39,2050,"M","")</f>
        <v>21.892556437031274</v>
      </c>
      <c r="Y39" s="17" cm="1">
        <f t="array" ref="Y39">STOWA2024_NDJF_V(Y$34*60,$C39,2050,"M","")</f>
        <v>28.68034107409456</v>
      </c>
      <c r="Z39" s="17" cm="1">
        <f t="array" ref="Z39">STOWA2024_NDJF_V(Z$34*60,$C39,2050,"M","")</f>
        <v>33.187478085577084</v>
      </c>
      <c r="AA39" s="17" cm="1">
        <f t="array" ref="AA39">STOWA2024_NDJF_V(AA$34*60,$C39,2050,"M","")</f>
        <v>42.633335830449852</v>
      </c>
      <c r="AB39" s="17" cm="1">
        <f t="array" ref="AB39">STOWA2024_NDJF_V(AB$34*60,$C39,2050,"M","")</f>
        <v>56.532322315179172</v>
      </c>
      <c r="AC39" s="17" cm="1">
        <f t="array" ref="AC39">STOWA2024_NDJF_V(AC$34*60,$C39,2050,"M","")</f>
        <v>66.972477863490795</v>
      </c>
      <c r="AD39" s="17" cm="1">
        <f t="array" ref="AD39">STOWA2024_NDJF_V(AD$34*60,$C39,2050,"M","")</f>
        <v>75.694431062950798</v>
      </c>
      <c r="AE39" s="17" cm="1">
        <f t="array" ref="AE39">STOWA2024_NDJF_V(AE$34*60,$C39,2050,"M","")</f>
        <v>102.59391809378117</v>
      </c>
      <c r="AF39" s="17" cm="1">
        <f t="array" ref="AF39">STOWA2024_NDJF_V(AF$34*60,$C39,2050,"M","")</f>
        <v>113.2546582634254</v>
      </c>
      <c r="AH39" s="15" t="s">
        <v>66</v>
      </c>
      <c r="AI39">
        <v>10</v>
      </c>
      <c r="AJ39" s="17" cm="1">
        <f t="array" ref="AJ39">STOWA2024_NDJF_V(AJ$34*60,$C39,2050,"H","")</f>
        <v>6.4746659453616831</v>
      </c>
      <c r="AK39" s="17" cm="1">
        <f t="array" ref="AK39">STOWA2024_NDJF_V(AK$34*60,$C39,2050,"H","")</f>
        <v>9.1620603505278684</v>
      </c>
      <c r="AL39" s="17" cm="1">
        <f t="array" ref="AL39">STOWA2024_NDJF_V(AL$34*60,$C39,2050,"H","")</f>
        <v>12.327120066606234</v>
      </c>
      <c r="AM39" s="17" cm="1">
        <f t="array" ref="AM39">STOWA2024_NDJF_V(AM$34*60,$C39,2050,"H","")</f>
        <v>16.676318597487466</v>
      </c>
      <c r="AN39" s="17" cm="1">
        <f t="array" ref="AN39">STOWA2024_NDJF_V(AN$34*60,$C39,2050,"H","")</f>
        <v>22.459203702400494</v>
      </c>
      <c r="AO39" s="17" cm="1">
        <f t="array" ref="AO39">STOWA2024_NDJF_V(AO$34*60,$C39,2050,"H","")</f>
        <v>29.422677259739949</v>
      </c>
      <c r="AP39" s="17" cm="1">
        <f t="array" ref="AP39">STOWA2024_NDJF_V(AP$34*60,$C39,2050,"H","")</f>
        <v>34.046472956997555</v>
      </c>
      <c r="AQ39" s="17" cm="1">
        <f t="array" ref="AQ39">STOWA2024_NDJF_V(AQ$34*60,$C39,2050,"H","")</f>
        <v>43.736818798799248</v>
      </c>
      <c r="AR39" s="17" cm="1">
        <f t="array" ref="AR39">STOWA2024_NDJF_V(AR$34*60,$C39,2050,"H","")</f>
        <v>57.845938342202018</v>
      </c>
      <c r="AS39" s="17" cm="1">
        <f t="array" ref="AS39">STOWA2024_NDJF_V(AS$34*60,$C39,2050,"H","")</f>
        <v>68.396597443849174</v>
      </c>
      <c r="AT39" s="17" cm="1">
        <f t="array" ref="AT39">STOWA2024_NDJF_V(AT$34*60,$C39,2050,"H","")</f>
        <v>77.207420031957824</v>
      </c>
      <c r="AU39" s="17" cm="1">
        <f t="array" ref="AU39">STOWA2024_NDJF_V(AU$34*60,$C39,2050,"H","")</f>
        <v>104.58704865701129</v>
      </c>
      <c r="AV39" s="17" cm="1">
        <f t="array" ref="AV39">STOWA2024_NDJF_V(AV$34*60,$C39,2050,"H","")</f>
        <v>115.45489902825003</v>
      </c>
    </row>
    <row r="40" spans="2:48" x14ac:dyDescent="0.3">
      <c r="B40" s="15" t="s">
        <v>67</v>
      </c>
      <c r="C40">
        <v>20</v>
      </c>
      <c r="D40" s="17" cm="1">
        <f t="array" ref="D40">STOWA2024_NDJF_V(D$2*60,$C40,2050,"L","")</f>
        <v>7.3498324982656653</v>
      </c>
      <c r="E40" s="17" cm="1">
        <f t="array" ref="E40">STOWA2024_NDJF_V(E$2*60,$C40,2050,"L","")</f>
        <v>10.158799227968917</v>
      </c>
      <c r="F40" s="17" cm="1">
        <f t="array" ref="F40">STOWA2024_NDJF_V(F$2*60,$C40,2050,"L","")</f>
        <v>13.491067168102393</v>
      </c>
      <c r="G40" s="17" cm="1">
        <f t="array" ref="G40">STOWA2024_NDJF_V(G$2*60,$C40,2050,"L","")</f>
        <v>18.079466404899652</v>
      </c>
      <c r="H40" s="17" cm="1">
        <f t="array" ref="H40">STOWA2024_NDJF_V(H$2*60,$C40,2050,"L","")</f>
        <v>24.234364387513892</v>
      </c>
      <c r="I40" s="17" cm="1">
        <f t="array" ref="I40">STOWA2024_NDJF_V(I$2*60,$C40,2050,"L","")</f>
        <v>31.630220238214122</v>
      </c>
      <c r="J40" s="17" cm="1">
        <f t="array" ref="J40">STOWA2024_NDJF_V(J$2*60,$C40,2050,"L","")</f>
        <v>36.537058702195388</v>
      </c>
      <c r="K40" s="17" cm="1">
        <f t="array" ref="K40">STOWA2024_NDJF_V(K$2*60,$C40,2050,"L","")</f>
        <v>46.991410936427506</v>
      </c>
      <c r="L40" s="17" cm="1">
        <f t="array" ref="L40">STOWA2024_NDJF_V(L$2*60,$C40,2050,"L","")</f>
        <v>62.182321864157636</v>
      </c>
      <c r="M40" s="17" cm="1">
        <f t="array" ref="M40">STOWA2024_NDJF_V(M$2*60,$C40,2050,"L","")</f>
        <v>73.484487823663954</v>
      </c>
      <c r="N40" s="17" cm="1">
        <f t="array" ref="N40">STOWA2024_NDJF_V(N$2*60,$C40,2050,"L","")</f>
        <v>82.815837553232285</v>
      </c>
      <c r="O40" s="17" cm="1">
        <f t="array" ref="O40">STOWA2024_NDJF_V(O$2*60,$C40,2050,"L","")</f>
        <v>110.70515595661958</v>
      </c>
      <c r="P40" s="17" cm="1">
        <f t="array" ref="P40">STOWA2024_NDJF_V(P$2*60,$C40,2050,"L","")</f>
        <v>121.42064781827582</v>
      </c>
      <c r="R40" s="15" t="s">
        <v>67</v>
      </c>
      <c r="S40">
        <v>20</v>
      </c>
      <c r="T40" s="17" cm="1">
        <f t="array" ref="T40">STOWA2024_NDJF_V(T$34*60,$C40,2050,"M","")</f>
        <v>7.4953343748540053</v>
      </c>
      <c r="U40" s="17" cm="1">
        <f t="array" ref="U40">STOWA2024_NDJF_V(U$34*60,$C40,2050,"M","")</f>
        <v>10.359909165086863</v>
      </c>
      <c r="V40" s="17" cm="1">
        <f t="array" ref="V40">STOWA2024_NDJF_V(V$34*60,$C40,2050,"M","")</f>
        <v>13.758144763489968</v>
      </c>
      <c r="W40" s="17" cm="1">
        <f t="array" ref="W40">STOWA2024_NDJF_V(W$34*60,$C40,2050,"M","")</f>
        <v>18.437378818583841</v>
      </c>
      <c r="X40" s="17" cm="1">
        <f t="array" ref="X40">STOWA2024_NDJF_V(X$34*60,$C40,2050,"M","")</f>
        <v>24.714123007474413</v>
      </c>
      <c r="Y40" s="17" cm="1">
        <f t="array" ref="Y40">STOWA2024_NDJF_V(Y$34*60,$C40,2050,"M","")</f>
        <v>32.256391841804906</v>
      </c>
      <c r="Z40" s="17" cm="1">
        <f t="array" ref="Z40">STOWA2024_NDJF_V(Z$34*60,$C40,2050,"M","")</f>
        <v>37.260369145996961</v>
      </c>
      <c r="AA40" s="17" cm="1">
        <f t="array" ref="AA40">STOWA2024_NDJF_V(AA$34*60,$C40,2050,"M","")</f>
        <v>47.921682269331683</v>
      </c>
      <c r="AB40" s="17" cm="1">
        <f t="array" ref="AB40">STOWA2024_NDJF_V(AB$34*60,$C40,2050,"M","")</f>
        <v>63.285219397862456</v>
      </c>
      <c r="AC40" s="17" cm="1">
        <f t="array" ref="AC40">STOWA2024_NDJF_V(AC$34*60,$C40,2050,"M","")</f>
        <v>74.67542556910611</v>
      </c>
      <c r="AD40" s="17" cm="1">
        <f t="array" ref="AD40">STOWA2024_NDJF_V(AD$34*60,$C40,2050,"M","")</f>
        <v>84.07623157236641</v>
      </c>
      <c r="AE40" s="17" cm="1">
        <f t="array" ref="AE40">STOWA2024_NDJF_V(AE$34*60,$C40,2050,"M","")</f>
        <v>112.3420391851471</v>
      </c>
      <c r="AF40" s="17" cm="1">
        <f t="array" ref="AF40">STOWA2024_NDJF_V(AF$34*60,$C40,2050,"M","")</f>
        <v>123.21596999901114</v>
      </c>
      <c r="AH40" s="15" t="s">
        <v>67</v>
      </c>
      <c r="AI40">
        <v>20</v>
      </c>
      <c r="AJ40" s="17" cm="1">
        <f t="array" ref="AJ40">STOWA2024_NDJF_V(AJ$34*60,$C40,2050,"H","")</f>
        <v>7.689336876971792</v>
      </c>
      <c r="AK40" s="17" cm="1">
        <f t="array" ref="AK40">STOWA2024_NDJF_V(AK$34*60,$C40,2050,"H","")</f>
        <v>10.628055747910794</v>
      </c>
      <c r="AL40" s="17" cm="1">
        <f t="array" ref="AL40">STOWA2024_NDJF_V(AL$34*60,$C40,2050,"H","")</f>
        <v>14.114248224006733</v>
      </c>
      <c r="AM40" s="17" cm="1">
        <f t="array" ref="AM40">STOWA2024_NDJF_V(AM$34*60,$C40,2050,"H","")</f>
        <v>18.914595370162758</v>
      </c>
      <c r="AN40" s="17" cm="1">
        <f t="array" ref="AN40">STOWA2024_NDJF_V(AN$34*60,$C40,2050,"H","")</f>
        <v>25.353801167421771</v>
      </c>
      <c r="AO40" s="17" cm="1">
        <f t="array" ref="AO40">STOWA2024_NDJF_V(AO$34*60,$C40,2050,"H","")</f>
        <v>33.091287313259279</v>
      </c>
      <c r="AP40" s="17" cm="1">
        <f t="array" ref="AP40">STOWA2024_NDJF_V(AP$34*60,$C40,2050,"H","")</f>
        <v>38.224783071065723</v>
      </c>
      <c r="AQ40" s="17" cm="1">
        <f t="array" ref="AQ40">STOWA2024_NDJF_V(AQ$34*60,$C40,2050,"H","")</f>
        <v>49.162044046537254</v>
      </c>
      <c r="AR40" s="17" cm="1">
        <f t="array" ref="AR40">STOWA2024_NDJF_V(AR$34*60,$C40,2050,"H","")</f>
        <v>64.755749442802212</v>
      </c>
      <c r="AS40" s="17" cm="1">
        <f t="array" ref="AS40">STOWA2024_NDJF_V(AS$34*60,$C40,2050,"H","")</f>
        <v>76.263342563028957</v>
      </c>
      <c r="AT40" s="17" cm="1">
        <f t="array" ref="AT40">STOWA2024_NDJF_V(AT$34*60,$C40,2050,"H","")</f>
        <v>85.75675693121191</v>
      </c>
      <c r="AU40" s="17" cm="1">
        <f t="array" ref="AU40">STOWA2024_NDJF_V(AU$34*60,$C40,2050,"H","")</f>
        <v>114.52455015651711</v>
      </c>
      <c r="AV40" s="17" cm="1">
        <f t="array" ref="AV40">STOWA2024_NDJF_V(AV$34*60,$C40,2050,"H","")</f>
        <v>125.60973290665821</v>
      </c>
    </row>
    <row r="41" spans="2:48" x14ac:dyDescent="0.3">
      <c r="B41" s="15" t="s">
        <v>68</v>
      </c>
      <c r="C41">
        <v>25</v>
      </c>
      <c r="D41" s="17" cm="1">
        <f t="array" ref="D41">STOWA2024_NDJF_V(D$2*60,$C41,2050,"L","")</f>
        <v>7.7529030743366567</v>
      </c>
      <c r="E41" s="17" cm="1">
        <f t="array" ref="E41">STOWA2024_NDJF_V(E$2*60,$C41,2050,"L","")</f>
        <v>10.634881967692678</v>
      </c>
      <c r="F41" s="17" cm="1">
        <f t="array" ref="F41">STOWA2024_NDJF_V(F$2*60,$C41,2050,"L","")</f>
        <v>14.064737526592967</v>
      </c>
      <c r="G41" s="17" cm="1">
        <f t="array" ref="G41">STOWA2024_NDJF_V(G$2*60,$C41,2050,"L","")</f>
        <v>18.790771379128874</v>
      </c>
      <c r="H41" s="17" cm="1">
        <f t="array" ref="H41">STOWA2024_NDJF_V(H$2*60,$C41,2050,"L","")</f>
        <v>25.146475259523665</v>
      </c>
      <c r="I41" s="17" cm="1">
        <f t="array" ref="I41">STOWA2024_NDJF_V(I$2*60,$C41,2050,"L","")</f>
        <v>32.778277318965799</v>
      </c>
      <c r="J41" s="17" cm="1">
        <f t="array" ref="J41">STOWA2024_NDJF_V(J$2*60,$C41,2050,"L","")</f>
        <v>37.840308746529104</v>
      </c>
      <c r="K41" s="17" cm="1">
        <f t="array" ref="K41">STOWA2024_NDJF_V(K$2*60,$C41,2050,"L","")</f>
        <v>48.717441530447005</v>
      </c>
      <c r="L41" s="17" cm="1">
        <f t="array" ref="L41">STOWA2024_NDJF_V(L$2*60,$C41,2050,"L","")</f>
        <v>64.373771713218559</v>
      </c>
      <c r="M41" s="17" cm="1">
        <f t="array" ref="M41">STOWA2024_NDJF_V(M$2*60,$C41,2050,"L","")</f>
        <v>75.968660446634416</v>
      </c>
      <c r="N41" s="17" cm="1">
        <f t="array" ref="N41">STOWA2024_NDJF_V(N$2*60,$C41,2050,"L","")</f>
        <v>85.500625124912531</v>
      </c>
      <c r="O41" s="17" cm="1">
        <f t="array" ref="O41">STOWA2024_NDJF_V(O$2*60,$C41,2050,"L","")</f>
        <v>113.73301901993254</v>
      </c>
      <c r="P41" s="17" cm="1">
        <f t="array" ref="P41">STOWA2024_NDJF_V(P$2*60,$C41,2050,"L","")</f>
        <v>124.46667294688278</v>
      </c>
      <c r="R41" s="15" t="s">
        <v>68</v>
      </c>
      <c r="S41">
        <v>25</v>
      </c>
      <c r="T41" s="17" cm="1">
        <f t="array" ref="T41">STOWA2024_NDJF_V(T$34*60,$C41,2050,"M","")</f>
        <v>7.9063843879026026</v>
      </c>
      <c r="U41" s="17" cm="1">
        <f t="array" ref="U41">STOWA2024_NDJF_V(U$34*60,$C41,2050,"M","")</f>
        <v>10.845416736200656</v>
      </c>
      <c r="V41" s="17" cm="1">
        <f t="array" ref="V41">STOWA2024_NDJF_V(V$34*60,$C41,2050,"M","")</f>
        <v>14.343171858848107</v>
      </c>
      <c r="W41" s="17" cm="1">
        <f t="array" ref="W41">STOWA2024_NDJF_V(W$34*60,$C41,2050,"M","")</f>
        <v>19.16276523053309</v>
      </c>
      <c r="X41" s="17" cm="1">
        <f t="array" ref="X41">STOWA2024_NDJF_V(X$34*60,$C41,2050,"M","")</f>
        <v>25.644290596227776</v>
      </c>
      <c r="Y41" s="17" cm="1">
        <f t="array" ref="Y41">STOWA2024_NDJF_V(Y$34*60,$C41,2050,"M","")</f>
        <v>33.427176577876523</v>
      </c>
      <c r="Z41" s="17" cm="1">
        <f t="array" ref="Z41">STOWA2024_NDJF_V(Z$34*60,$C41,2050,"M","")</f>
        <v>38.589419142528108</v>
      </c>
      <c r="AA41" s="17" cm="1">
        <f t="array" ref="AA41">STOWA2024_NDJF_V(AA$34*60,$C41,2050,"M","")</f>
        <v>49.681882443479438</v>
      </c>
      <c r="AB41" s="17" cm="1">
        <f t="array" ref="AB41">STOWA2024_NDJF_V(AB$34*60,$C41,2050,"M","")</f>
        <v>65.515537924729387</v>
      </c>
      <c r="AC41" s="17" cm="1">
        <f t="array" ref="AC41">STOWA2024_NDJF_V(AC$34*60,$C41,2050,"M","")</f>
        <v>77.199858320853536</v>
      </c>
      <c r="AD41" s="17" cm="1">
        <f t="array" ref="AD41">STOWA2024_NDJF_V(AD$34*60,$C41,2050,"M","")</f>
        <v>86.801879567583612</v>
      </c>
      <c r="AE41" s="17" cm="1">
        <f t="array" ref="AE41">STOWA2024_NDJF_V(AE$34*60,$C41,2050,"M","")</f>
        <v>115.4146721439883</v>
      </c>
      <c r="AF41" s="17" cm="1">
        <f t="array" ref="AF41">STOWA2024_NDJF_V(AF$34*60,$C41,2050,"M","")</f>
        <v>126.30703356691755</v>
      </c>
      <c r="AH41" s="15" t="s">
        <v>68</v>
      </c>
      <c r="AI41">
        <v>25</v>
      </c>
      <c r="AJ41" s="17" cm="1">
        <f t="array" ref="AJ41">STOWA2024_NDJF_V(AJ$34*60,$C41,2050,"H","")</f>
        <v>8.1110261393238652</v>
      </c>
      <c r="AK41" s="17" cm="1">
        <f t="array" ref="AK41">STOWA2024_NDJF_V(AK$34*60,$C41,2050,"H","")</f>
        <v>11.126129760877962</v>
      </c>
      <c r="AL41" s="17" cm="1">
        <f t="array" ref="AL41">STOWA2024_NDJF_V(AL$34*60,$C41,2050,"H","")</f>
        <v>14.714417635188292</v>
      </c>
      <c r="AM41" s="17" cm="1">
        <f t="array" ref="AM41">STOWA2024_NDJF_V(AM$34*60,$C41,2050,"H","")</f>
        <v>19.658757032405379</v>
      </c>
      <c r="AN41" s="17" cm="1">
        <f t="array" ref="AN41">STOWA2024_NDJF_V(AN$34*60,$C41,2050,"H","")</f>
        <v>26.308044378499929</v>
      </c>
      <c r="AO41" s="17" cm="1">
        <f t="array" ref="AO41">STOWA2024_NDJF_V(AO$34*60,$C41,2050,"H","")</f>
        <v>34.292375589757491</v>
      </c>
      <c r="AP41" s="17" cm="1">
        <f t="array" ref="AP41">STOWA2024_NDJF_V(AP$34*60,$C41,2050,"H","")</f>
        <v>39.588233003860118</v>
      </c>
      <c r="AQ41" s="17" cm="1">
        <f t="array" ref="AQ41">STOWA2024_NDJF_V(AQ$34*60,$C41,2050,"H","")</f>
        <v>50.967803660856013</v>
      </c>
      <c r="AR41" s="17" cm="1">
        <f t="array" ref="AR41">STOWA2024_NDJF_V(AR$34*60,$C41,2050,"H","")</f>
        <v>67.03789287341047</v>
      </c>
      <c r="AS41" s="17" cm="1">
        <f t="array" ref="AS41">STOWA2024_NDJF_V(AS$34*60,$C41,2050,"H","")</f>
        <v>78.841455486478992</v>
      </c>
      <c r="AT41" s="17" cm="1">
        <f t="array" ref="AT41">STOWA2024_NDJF_V(AT$34*60,$C41,2050,"H","")</f>
        <v>88.536885491145014</v>
      </c>
      <c r="AU41" s="17" cm="1">
        <f t="array" ref="AU41">STOWA2024_NDJF_V(AU$34*60,$C41,2050,"H","")</f>
        <v>117.65687630939595</v>
      </c>
      <c r="AV41" s="17" cm="1">
        <f t="array" ref="AV41">STOWA2024_NDJF_V(AV$34*60,$C41,2050,"H","")</f>
        <v>128.76084772696393</v>
      </c>
    </row>
    <row r="42" spans="2:48" x14ac:dyDescent="0.3">
      <c r="B42" s="15" t="s">
        <v>69</v>
      </c>
      <c r="C42">
        <v>50</v>
      </c>
      <c r="D42" s="17" cm="1">
        <f t="array" ref="D42">STOWA2024_NDJF_V(D$2*60,$C42,2050,"L","")</f>
        <v>9.1044329349993482</v>
      </c>
      <c r="E42" s="17" cm="1">
        <f t="array" ref="E42">STOWA2024_NDJF_V(E$2*60,$C42,2050,"L","")</f>
        <v>12.196387642492008</v>
      </c>
      <c r="F42" s="17" cm="1">
        <f t="array" ref="F42">STOWA2024_NDJF_V(F$2*60,$C42,2050,"L","")</f>
        <v>15.924238776456786</v>
      </c>
      <c r="G42" s="17" cm="1">
        <f t="array" ref="G42">STOWA2024_NDJF_V(G$2*60,$C42,2050,"L","")</f>
        <v>21.073052420004945</v>
      </c>
      <c r="H42" s="17" cm="1">
        <f t="array" ref="H42">STOWA2024_NDJF_V(H$2*60,$C42,2050,"L","")</f>
        <v>28.048110452340914</v>
      </c>
      <c r="I42" s="17" cm="1">
        <f t="array" ref="I42">STOWA2024_NDJF_V(I$2*60,$C42,2050,"L","")</f>
        <v>36.405216079976178</v>
      </c>
      <c r="J42" s="17" cm="1">
        <f t="array" ref="J42">STOWA2024_NDJF_V(J$2*60,$C42,2050,"L","")</f>
        <v>41.943881672021227</v>
      </c>
      <c r="K42" s="17" cm="1">
        <f t="array" ref="K42">STOWA2024_NDJF_V(K$2*60,$C42,2050,"L","")</f>
        <v>54.261859320414835</v>
      </c>
      <c r="L42" s="17" cm="1">
        <f t="array" ref="L42">STOWA2024_NDJF_V(L$2*60,$C42,2050,"L","")</f>
        <v>71.358337555884148</v>
      </c>
      <c r="M42" s="17" cm="1">
        <f t="array" ref="M42">STOWA2024_NDJF_V(M$2*60,$C42,2050,"L","")</f>
        <v>83.824535638532637</v>
      </c>
      <c r="N42" s="17" cm="1">
        <f t="array" ref="N42">STOWA2024_NDJF_V(N$2*60,$C42,2050,"L","")</f>
        <v>93.924892864884526</v>
      </c>
      <c r="O42" s="17" cm="1">
        <f t="array" ref="O42">STOWA2024_NDJF_V(O$2*60,$C42,2050,"L","")</f>
        <v>122.9426286131071</v>
      </c>
      <c r="P42" s="17" cm="1">
        <f t="array" ref="P42">STOWA2024_NDJF_V(P$2*60,$C42,2050,"L","")</f>
        <v>133.58902599491012</v>
      </c>
      <c r="R42" s="15" t="s">
        <v>69</v>
      </c>
      <c r="S42">
        <v>50</v>
      </c>
      <c r="T42" s="17" cm="1">
        <f t="array" ref="T42">STOWA2024_NDJF_V(T$34*60,$C42,2050,"M","")</f>
        <v>9.2846699781738273</v>
      </c>
      <c r="U42" s="17" cm="1">
        <f t="array" ref="U42">STOWA2024_NDJF_V(U$34*60,$C42,2050,"M","")</f>
        <v>12.437834953025979</v>
      </c>
      <c r="V42" s="17" cm="1">
        <f t="array" ref="V42">STOWA2024_NDJF_V(V$34*60,$C42,2050,"M","")</f>
        <v>16.239484957340775</v>
      </c>
      <c r="W42" s="17" cm="1">
        <f t="array" ref="W42">STOWA2024_NDJF_V(W$34*60,$C42,2050,"M","")</f>
        <v>21.490227732949656</v>
      </c>
      <c r="X42" s="17" cm="1">
        <f t="array" ref="X42">STOWA2024_NDJF_V(X$34*60,$C42,2050,"M","")</f>
        <v>28.60336837237319</v>
      </c>
      <c r="Y42" s="17" cm="1">
        <f t="array" ref="Y42">STOWA2024_NDJF_V(Y$34*60,$C42,2050,"M","")</f>
        <v>37.125916484848055</v>
      </c>
      <c r="Z42" s="17" cm="1">
        <f t="array" ref="Z42">STOWA2024_NDJF_V(Z$34*60,$C42,2050,"M","")</f>
        <v>42.774228961720482</v>
      </c>
      <c r="AA42" s="17" cm="1">
        <f t="array" ref="AA42">STOWA2024_NDJF_V(AA$34*60,$C42,2050,"M","")</f>
        <v>55.336060992378911</v>
      </c>
      <c r="AB42" s="17" cm="1">
        <f t="array" ref="AB42">STOWA2024_NDJF_V(AB$34*60,$C42,2050,"M","")</f>
        <v>72.623985607296405</v>
      </c>
      <c r="AC42" s="17" cm="1">
        <f t="array" ref="AC42">STOWA2024_NDJF_V(AC$34*60,$C42,2050,"M","")</f>
        <v>85.183050972076842</v>
      </c>
      <c r="AD42" s="17" cm="1">
        <f t="array" ref="AD42">STOWA2024_NDJF_V(AD$34*60,$C42,2050,"M","")</f>
        <v>95.354358251123259</v>
      </c>
      <c r="AE42" s="17" cm="1">
        <f t="array" ref="AE42">STOWA2024_NDJF_V(AE$34*60,$C42,2050,"M","")</f>
        <v>124.76045475777863</v>
      </c>
      <c r="AF42" s="17" cm="1">
        <f t="array" ref="AF42">STOWA2024_NDJF_V(AF$34*60,$C42,2050,"M","")</f>
        <v>135.56426946281221</v>
      </c>
      <c r="AH42" s="15" t="s">
        <v>69</v>
      </c>
      <c r="AI42">
        <v>50</v>
      </c>
      <c r="AJ42" s="17" cm="1">
        <f t="array" ref="AJ42">STOWA2024_NDJF_V(AJ$34*60,$C42,2050,"H","")</f>
        <v>9.5249860357397971</v>
      </c>
      <c r="AK42" s="17" cm="1">
        <f t="array" ref="AK42">STOWA2024_NDJF_V(AK$34*60,$C42,2050,"H","")</f>
        <v>12.759764700404608</v>
      </c>
      <c r="AL42" s="17" cm="1">
        <f t="array" ref="AL42">STOWA2024_NDJF_V(AL$34*60,$C42,2050,"H","")</f>
        <v>16.659813198519426</v>
      </c>
      <c r="AM42" s="17" cm="1">
        <f t="array" ref="AM42">STOWA2024_NDJF_V(AM$34*60,$C42,2050,"H","")</f>
        <v>22.0464614835426</v>
      </c>
      <c r="AN42" s="17" cm="1">
        <f t="array" ref="AN42">STOWA2024_NDJF_V(AN$34*60,$C42,2050,"H","")</f>
        <v>29.343712265749563</v>
      </c>
      <c r="AO42" s="17" cm="1">
        <f t="array" ref="AO42">STOWA2024_NDJF_V(AO$34*60,$C42,2050,"H","")</f>
        <v>38.086850358010558</v>
      </c>
      <c r="AP42" s="17" cm="1">
        <f t="array" ref="AP42">STOWA2024_NDJF_V(AP$34*60,$C42,2050,"H","")</f>
        <v>43.881358681319483</v>
      </c>
      <c r="AQ42" s="17" cm="1">
        <f t="array" ref="AQ42">STOWA2024_NDJF_V(AQ$34*60,$C42,2050,"H","")</f>
        <v>56.76832988833101</v>
      </c>
      <c r="AR42" s="17" cm="1">
        <f t="array" ref="AR42">STOWA2024_NDJF_V(AR$34*60,$C42,2050,"H","")</f>
        <v>74.311516342512746</v>
      </c>
      <c r="AS42" s="17" cm="1">
        <f t="array" ref="AS42">STOWA2024_NDJF_V(AS$34*60,$C42,2050,"H","")</f>
        <v>86.994404750135743</v>
      </c>
      <c r="AT42" s="17" cm="1">
        <f t="array" ref="AT42">STOWA2024_NDJF_V(AT$34*60,$C42,2050,"H","")</f>
        <v>97.260312099441549</v>
      </c>
      <c r="AU42" s="17" cm="1">
        <f t="array" ref="AU42">STOWA2024_NDJF_V(AU$34*60,$C42,2050,"H","")</f>
        <v>127.18422295067398</v>
      </c>
      <c r="AV42" s="17" cm="1">
        <f t="array" ref="AV42">STOWA2024_NDJF_V(AV$34*60,$C42,2050,"H","")</f>
        <v>138.19792742001496</v>
      </c>
    </row>
    <row r="43" spans="2:48" x14ac:dyDescent="0.3">
      <c r="B43" s="15" t="s">
        <v>70</v>
      </c>
      <c r="C43">
        <v>100</v>
      </c>
      <c r="D43" s="17" cm="1">
        <f t="array" ref="D43">STOWA2024_NDJF_V(D$2*60,$C43,2050,"L","")</f>
        <v>10.620562856106858</v>
      </c>
      <c r="E43" s="17" cm="1">
        <f t="array" ref="E43">STOWA2024_NDJF_V(E$2*60,$C43,2050,"L","")</f>
        <v>13.891172770145081</v>
      </c>
      <c r="F43" s="17" cm="1">
        <f t="array" ref="F43">STOWA2024_NDJF_V(F$2*60,$C43,2050,"L","")</f>
        <v>17.907016840662436</v>
      </c>
      <c r="G43" s="17" cm="1">
        <f t="array" ref="G43">STOWA2024_NDJF_V(G$2*60,$C43,2050,"L","")</f>
        <v>23.469681490179163</v>
      </c>
      <c r="H43" s="17" cm="1">
        <f t="array" ref="H43">STOWA2024_NDJF_V(H$2*60,$C43,2050,"L","")</f>
        <v>31.056098424150949</v>
      </c>
      <c r="I43" s="17" cm="1">
        <f t="array" ref="I43">STOWA2024_NDJF_V(I$2*60,$C43,2050,"L","")</f>
        <v>40.125898556012544</v>
      </c>
      <c r="J43" s="17" cm="1">
        <f t="array" ref="J43">STOWA2024_NDJF_V(J$2*60,$C43,2050,"L","")</f>
        <v>46.132473442315984</v>
      </c>
      <c r="K43" s="17" cm="1">
        <f t="array" ref="K43">STOWA2024_NDJF_V(K$2*60,$C43,2050,"L","")</f>
        <v>60.094042258331683</v>
      </c>
      <c r="L43" s="17" cm="1">
        <f t="array" ref="L43">STOWA2024_NDJF_V(L$2*60,$C43,2050,"L","")</f>
        <v>78.619348569547057</v>
      </c>
      <c r="M43" s="17" cm="1">
        <f t="array" ref="M43">STOWA2024_NDJF_V(M$2*60,$C43,2050,"L","")</f>
        <v>91.895673118270437</v>
      </c>
      <c r="N43" s="17" cm="1">
        <f t="array" ref="N43">STOWA2024_NDJF_V(N$2*60,$C43,2050,"L","")</f>
        <v>102.47860875270031</v>
      </c>
      <c r="O43" s="17" cm="1">
        <f t="array" ref="O43">STOWA2024_NDJF_V(O$2*60,$C43,2050,"L","")</f>
        <v>131.86322398073213</v>
      </c>
      <c r="P43" s="17" cm="1">
        <f t="array" ref="P43">STOWA2024_NDJF_V(P$2*60,$C43,2050,"L","")</f>
        <v>142.21929785212703</v>
      </c>
      <c r="R43" s="15" t="s">
        <v>70</v>
      </c>
      <c r="S43">
        <v>100</v>
      </c>
      <c r="T43" s="17" cm="1">
        <f t="array" ref="T43">STOWA2024_NDJF_V(T$34*60,$C43,2050,"M","")</f>
        <v>10.830814154534762</v>
      </c>
      <c r="U43" s="17" cm="1">
        <f t="array" ref="U43">STOWA2024_NDJF_V(U$34*60,$C43,2050,"M","")</f>
        <v>14.16617110603177</v>
      </c>
      <c r="V43" s="17" cm="1">
        <f t="array" ref="V43">STOWA2024_NDJF_V(V$34*60,$C43,2050,"M","")</f>
        <v>18.26151533501999</v>
      </c>
      <c r="W43" s="17" cm="1">
        <f t="array" ref="W43">STOWA2024_NDJF_V(W$34*60,$C43,2050,"M","")</f>
        <v>23.934301969701316</v>
      </c>
      <c r="X43" s="17" cm="1">
        <f t="array" ref="X43">STOWA2024_NDJF_V(X$34*60,$C43,2050,"M","")</f>
        <v>31.670904353577566</v>
      </c>
      <c r="Y43" s="17" cm="1">
        <f t="array" ref="Y43">STOWA2024_NDJF_V(Y$34*60,$C43,2050,"M","")</f>
        <v>40.920255916002844</v>
      </c>
      <c r="Z43" s="17" cm="1">
        <f t="array" ref="Z43">STOWA2024_NDJF_V(Z$34*60,$C43,2050,"M","")</f>
        <v>47.045740711890176</v>
      </c>
      <c r="AA43" s="17" cm="1">
        <f t="array" ref="AA43">STOWA2024_NDJF_V(AA$34*60,$C43,2050,"M","")</f>
        <v>61.283701467902723</v>
      </c>
      <c r="AB43" s="17" cm="1">
        <f t="array" ref="AB43">STOWA2024_NDJF_V(AB$34*60,$C43,2050,"M","")</f>
        <v>80.013781634112519</v>
      </c>
      <c r="AC43" s="17" cm="1">
        <f t="array" ref="AC43">STOWA2024_NDJF_V(AC$34*60,$C43,2050,"M","")</f>
        <v>93.384994592783315</v>
      </c>
      <c r="AD43" s="17" cm="1">
        <f t="array" ref="AD43">STOWA2024_NDJF_V(AD$34*60,$C43,2050,"M","")</f>
        <v>104.03825518479813</v>
      </c>
      <c r="AE43" s="17" cm="1">
        <f t="array" ref="AE43">STOWA2024_NDJF_V(AE$34*60,$C43,2050,"M","")</f>
        <v>133.81294979005403</v>
      </c>
      <c r="AF43" s="17" cm="1">
        <f t="array" ref="AF43">STOWA2024_NDJF_V(AF$34*60,$C43,2050,"M","")</f>
        <v>144.32214826966609</v>
      </c>
      <c r="AH43" s="15" t="s">
        <v>70</v>
      </c>
      <c r="AI43">
        <v>100</v>
      </c>
      <c r="AJ43" s="17" cm="1">
        <f t="array" ref="AJ43">STOWA2024_NDJF_V(AJ$34*60,$C43,2050,"H","")</f>
        <v>11.111149219105302</v>
      </c>
      <c r="AK43" s="17" cm="1">
        <f t="array" ref="AK43">STOWA2024_NDJF_V(AK$34*60,$C43,2050,"H","")</f>
        <v>14.532835553880687</v>
      </c>
      <c r="AL43" s="17" cm="1">
        <f t="array" ref="AL43">STOWA2024_NDJF_V(AL$34*60,$C43,2050,"H","")</f>
        <v>18.734179994163394</v>
      </c>
      <c r="AM43" s="17" cm="1">
        <f t="array" ref="AM43">STOWA2024_NDJF_V(AM$34*60,$C43,2050,"H","")</f>
        <v>24.553795942397517</v>
      </c>
      <c r="AN43" s="17" cm="1">
        <f t="array" ref="AN43">STOWA2024_NDJF_V(AN$34*60,$C43,2050,"H","")</f>
        <v>32.490645592813053</v>
      </c>
      <c r="AO43" s="17" cm="1">
        <f t="array" ref="AO43">STOWA2024_NDJF_V(AO$34*60,$C43,2050,"H","")</f>
        <v>41.979399062656569</v>
      </c>
      <c r="AP43" s="17" cm="1">
        <f t="array" ref="AP43">STOWA2024_NDJF_V(AP$34*60,$C43,2050,"H","")</f>
        <v>48.263430404655757</v>
      </c>
      <c r="AQ43" s="17" cm="1">
        <f t="array" ref="AQ43">STOWA2024_NDJF_V(AQ$34*60,$C43,2050,"H","")</f>
        <v>62.869913747330777</v>
      </c>
      <c r="AR43" s="17" cm="1">
        <f t="array" ref="AR43">STOWA2024_NDJF_V(AR$34*60,$C43,2050,"H","")</f>
        <v>81.873025720199792</v>
      </c>
      <c r="AS43" s="17" cm="1">
        <f t="array" ref="AS43">STOWA2024_NDJF_V(AS$34*60,$C43,2050,"H","")</f>
        <v>95.370756558800437</v>
      </c>
      <c r="AT43" s="17" cm="1">
        <f t="array" ref="AT43">STOWA2024_NDJF_V(AT$34*60,$C43,2050,"H","")</f>
        <v>106.11778376092852</v>
      </c>
      <c r="AU43" s="17" cm="1">
        <f t="array" ref="AU43">STOWA2024_NDJF_V(AU$34*60,$C43,2050,"H","")</f>
        <v>136.4125842024832</v>
      </c>
      <c r="AV43" s="17" cm="1">
        <f t="array" ref="AV43">STOWA2024_NDJF_V(AV$34*60,$C43,2050,"H","")</f>
        <v>147.12594882638484</v>
      </c>
    </row>
    <row r="44" spans="2:48" x14ac:dyDescent="0.3">
      <c r="B44" s="15" t="s">
        <v>71</v>
      </c>
      <c r="C44">
        <v>200</v>
      </c>
      <c r="D44" s="17" cm="1">
        <f t="array" ref="D44">STOWA2024_NDJF_V(D$2*60,$C44,2050,"L","")</f>
        <v>12.321339142729414</v>
      </c>
      <c r="E44" s="17" cm="1">
        <f t="array" ref="E44">STOWA2024_NDJF_V(E$2*60,$C44,2050,"L","")</f>
        <v>15.730613173897105</v>
      </c>
      <c r="F44" s="17" cm="1">
        <f t="array" ref="F44">STOWA2024_NDJF_V(F$2*60,$C44,2050,"L","")</f>
        <v>20.021244433778016</v>
      </c>
      <c r="G44" s="17" cm="1">
        <f t="array" ref="G44">STOWA2024_NDJF_V(G$2*60,$C44,2050,"L","")</f>
        <v>25.986387713966199</v>
      </c>
      <c r="H44" s="17" cm="1">
        <f t="array" ref="H44">STOWA2024_NDJF_V(H$2*60,$C44,2050,"L","")</f>
        <v>34.174337291997297</v>
      </c>
      <c r="I44" s="17" cm="1">
        <f t="array" ref="I44">STOWA2024_NDJF_V(I$2*60,$C44,2050,"L","")</f>
        <v>43.942747695099492</v>
      </c>
      <c r="J44" s="17" cm="1">
        <f t="array" ref="J44">STOWA2024_NDJF_V(J$2*60,$C44,2050,"L","")</f>
        <v>50.407845498991776</v>
      </c>
      <c r="K44" s="17" cm="1">
        <f t="array" ref="K44">STOWA2024_NDJF_V(K$2*60,$C44,2050,"L","")</f>
        <v>66.228925867368801</v>
      </c>
      <c r="L44" s="17" cm="1">
        <f t="array" ref="L44">STOWA2024_NDJF_V(L$2*60,$C44,2050,"L","")</f>
        <v>86.167746297932126</v>
      </c>
      <c r="M44" s="17" cm="1">
        <f t="array" ref="M44">STOWA2024_NDJF_V(M$2*60,$C44,2050,"L","")</f>
        <v>100.18797138237846</v>
      </c>
      <c r="N44" s="17" cm="1">
        <f t="array" ref="N44">STOWA2024_NDJF_V(N$2*60,$C44,2050,"L","")</f>
        <v>111.16376190165646</v>
      </c>
      <c r="O44" s="17" cm="1">
        <f t="array" ref="O44">STOWA2024_NDJF_V(O$2*60,$C44,2050,"L","")</f>
        <v>140.5038749125444</v>
      </c>
      <c r="P44" s="17" cm="1">
        <f t="array" ref="P44">STOWA2024_NDJF_V(P$2*60,$C44,2050,"L","")</f>
        <v>150.38403253596766</v>
      </c>
      <c r="R44" s="15" t="s">
        <v>71</v>
      </c>
      <c r="S44">
        <v>200</v>
      </c>
      <c r="T44" s="17" cm="1">
        <f t="array" ref="T44">STOWA2024_NDJF_V(T$34*60,$C44,2050,"M","")</f>
        <v>12.565260071236498</v>
      </c>
      <c r="U44" s="17" cm="1">
        <f t="array" ref="U44">STOWA2024_NDJF_V(U$34*60,$C44,2050,"M","")</f>
        <v>16.042026221368239</v>
      </c>
      <c r="V44" s="17" cm="1">
        <f t="array" ref="V44">STOWA2024_NDJF_V(V$34*60,$C44,2050,"M","")</f>
        <v>20.417597498618058</v>
      </c>
      <c r="W44" s="17" cm="1">
        <f t="array" ref="W44">STOWA2024_NDJF_V(W$34*60,$C44,2050,"M","")</f>
        <v>26.50083048242745</v>
      </c>
      <c r="X44" s="17" cm="1">
        <f t="array" ref="X44">STOWA2024_NDJF_V(X$34*60,$C44,2050,"M","")</f>
        <v>34.850873826445103</v>
      </c>
      <c r="Y44" s="17" cm="1">
        <f t="array" ref="Y44">STOWA2024_NDJF_V(Y$34*60,$C44,2050,"M","")</f>
        <v>44.812665785558508</v>
      </c>
      <c r="Z44" s="17" cm="1">
        <f t="array" ref="Z44">STOWA2024_NDJF_V(Z$34*60,$C44,2050,"M","")</f>
        <v>51.405750705213705</v>
      </c>
      <c r="AA44" s="17" cm="1">
        <f t="array" ref="AA44">STOWA2024_NDJF_V(AA$34*60,$C44,2050,"M","")</f>
        <v>67.5400350661711</v>
      </c>
      <c r="AB44" s="17" cm="1">
        <f t="array" ref="AB44">STOWA2024_NDJF_V(AB$34*60,$C44,2050,"M","")</f>
        <v>87.69606161373045</v>
      </c>
      <c r="AC44" s="17" cm="1">
        <f t="array" ref="AC44">STOWA2024_NDJF_V(AC$34*60,$C44,2050,"M","")</f>
        <v>101.81168327440216</v>
      </c>
      <c r="AD44" s="17" cm="1">
        <f t="array" ref="AD44">STOWA2024_NDJF_V(AD$34*60,$C44,2050,"M","")</f>
        <v>112.85558975469532</v>
      </c>
      <c r="AE44" s="17" cm="1">
        <f t="array" ref="AE44">STOWA2024_NDJF_V(AE$34*60,$C44,2050,"M","")</f>
        <v>142.58136113619955</v>
      </c>
      <c r="AF44" s="17" cm="1">
        <f t="array" ref="AF44">STOWA2024_NDJF_V(AF$34*60,$C44,2050,"M","")</f>
        <v>152.60760648398616</v>
      </c>
      <c r="AH44" s="15" t="s">
        <v>71</v>
      </c>
      <c r="AI44">
        <v>200</v>
      </c>
      <c r="AJ44" s="17" cm="1">
        <f t="array" ref="AJ44">STOWA2024_NDJF_V(AJ$34*60,$C44,2050,"H","")</f>
        <v>12.89048797591261</v>
      </c>
      <c r="AK44" s="17" cm="1">
        <f t="array" ref="AK44">STOWA2024_NDJF_V(AK$34*60,$C44,2050,"H","")</f>
        <v>16.457243617996419</v>
      </c>
      <c r="AL44" s="17" cm="1">
        <f t="array" ref="AL44">STOWA2024_NDJF_V(AL$34*60,$C44,2050,"H","")</f>
        <v>20.946068251738119</v>
      </c>
      <c r="AM44" s="17" cm="1">
        <f t="array" ref="AM44">STOWA2024_NDJF_V(AM$34*60,$C44,2050,"H","")</f>
        <v>27.186754173709119</v>
      </c>
      <c r="AN44" s="17" cm="1">
        <f t="array" ref="AN44">STOWA2024_NDJF_V(AN$34*60,$C44,2050,"H","")</f>
        <v>35.752922539042174</v>
      </c>
      <c r="AO44" s="17" cm="1">
        <f t="array" ref="AO44">STOWA2024_NDJF_V(AO$34*60,$C44,2050,"H","")</f>
        <v>45.972556572837206</v>
      </c>
      <c r="AP44" s="17" cm="1">
        <f t="array" ref="AP44">STOWA2024_NDJF_V(AP$34*60,$C44,2050,"H","")</f>
        <v>52.736290980176271</v>
      </c>
      <c r="AQ44" s="17" cm="1">
        <f t="array" ref="AQ44">STOWA2024_NDJF_V(AQ$34*60,$C44,2050,"H","")</f>
        <v>69.28818066457417</v>
      </c>
      <c r="AR44" s="17" cm="1">
        <f t="array" ref="AR44">STOWA2024_NDJF_V(AR$34*60,$C44,2050,"H","")</f>
        <v>89.733815368128177</v>
      </c>
      <c r="AS44" s="17" cm="1">
        <f t="array" ref="AS44">STOWA2024_NDJF_V(AS$34*60,$C44,2050,"H","")</f>
        <v>103.97663246376703</v>
      </c>
      <c r="AT44" s="17" cm="1">
        <f t="array" ref="AT44">STOWA2024_NDJF_V(AT$34*60,$C44,2050,"H","")</f>
        <v>115.11136022541375</v>
      </c>
      <c r="AU44" s="17" cm="1">
        <f t="array" ref="AU44">STOWA2024_NDJF_V(AU$34*60,$C44,2050,"H","")</f>
        <v>145.35134276773971</v>
      </c>
      <c r="AV44" s="17" cm="1">
        <f t="array" ref="AV44">STOWA2024_NDJF_V(AV$34*60,$C44,2050,"H","")</f>
        <v>155.57237174801077</v>
      </c>
    </row>
    <row r="45" spans="2:48" x14ac:dyDescent="0.3">
      <c r="B45" s="15" t="s">
        <v>72</v>
      </c>
      <c r="C45">
        <v>250</v>
      </c>
      <c r="D45" s="17" cm="1">
        <f t="array" ref="D45">STOWA2024_NDJF_V(D$2*60,$C45,2050,"L","")</f>
        <v>12.911786381621589</v>
      </c>
      <c r="E45" s="17" cm="1">
        <f t="array" ref="E45">STOWA2024_NDJF_V(E$2*60,$C45,2050,"L","")</f>
        <v>16.355565656794589</v>
      </c>
      <c r="F45" s="17" cm="1">
        <f t="array" ref="F45">STOWA2024_NDJF_V(F$2*60,$C45,2050,"L","")</f>
        <v>20.731263312060197</v>
      </c>
      <c r="G45" s="17" cm="1">
        <f t="array" ref="G45">STOWA2024_NDJF_V(G$2*60,$C45,2050,"L","")</f>
        <v>26.823119037693971</v>
      </c>
      <c r="H45" s="17" cm="1">
        <f t="array" ref="H45">STOWA2024_NDJF_V(H$2*60,$C45,2050,"L","")</f>
        <v>35.202306916830992</v>
      </c>
      <c r="I45" s="17" cm="1">
        <f t="array" ref="I45">STOWA2024_NDJF_V(I$2*60,$C45,2050,"L","")</f>
        <v>45.192368856040808</v>
      </c>
      <c r="J45" s="17" cm="1">
        <f t="array" ref="J45">STOWA2024_NDJF_V(J$2*60,$C45,2050,"L","")</f>
        <v>51.802968308023871</v>
      </c>
      <c r="K45" s="17" cm="1">
        <f t="array" ref="K45">STOWA2024_NDJF_V(K$2*60,$C45,2050,"L","")</f>
        <v>68.270891786546869</v>
      </c>
      <c r="L45" s="17" cm="1">
        <f t="array" ref="L45">STOWA2024_NDJF_V(L$2*60,$C45,2050,"L","")</f>
        <v>88.660799441737495</v>
      </c>
      <c r="M45" s="17" cm="1">
        <f t="array" ref="M45">STOWA2024_NDJF_V(M$2*60,$C45,2050,"L","")</f>
        <v>102.9055478381959</v>
      </c>
      <c r="N45" s="17" cm="1">
        <f t="array" ref="N45">STOWA2024_NDJF_V(N$2*60,$C45,2050,"L","")</f>
        <v>113.9880560663785</v>
      </c>
      <c r="O45" s="17" cm="1">
        <f t="array" ref="O45">STOWA2024_NDJF_V(O$2*60,$C45,2050,"L","")</f>
        <v>143.22743041519854</v>
      </c>
      <c r="P45" s="17" cm="1">
        <f t="array" ref="P45">STOWA2024_NDJF_V(P$2*60,$C45,2050,"L","")</f>
        <v>152.91760588381135</v>
      </c>
      <c r="R45" s="15" t="s">
        <v>72</v>
      </c>
      <c r="S45">
        <v>250</v>
      </c>
      <c r="T45" s="17" cm="1">
        <f t="array" ref="T45">STOWA2024_NDJF_V(T$34*60,$C45,2050,"M","")</f>
        <v>13.167396172603496</v>
      </c>
      <c r="U45" s="17" cm="1">
        <f t="array" ref="U45">STOWA2024_NDJF_V(U$34*60,$C45,2050,"M","")</f>
        <v>16.679350654111055</v>
      </c>
      <c r="V45" s="17" cm="1">
        <f t="array" ref="V45">STOWA2024_NDJF_V(V$34*60,$C45,2050,"M","")</f>
        <v>21.141672354261299</v>
      </c>
      <c r="W45" s="17" cm="1">
        <f t="array" ref="W45">STOWA2024_NDJF_V(W$34*60,$C45,2050,"M","")</f>
        <v>27.35412626226104</v>
      </c>
      <c r="X45" s="17" cm="1">
        <f t="array" ref="X45">STOWA2024_NDJF_V(X$34*60,$C45,2050,"M","")</f>
        <v>35.899193780286211</v>
      </c>
      <c r="Y45" s="17" cm="1">
        <f t="array" ref="Y45">STOWA2024_NDJF_V(Y$34*60,$C45,2050,"M","")</f>
        <v>46.087025227812276</v>
      </c>
      <c r="Z45" s="17" cm="1">
        <f t="array" ref="Z45">STOWA2024_NDJF_V(Z$34*60,$C45,2050,"M","")</f>
        <v>52.828492237098772</v>
      </c>
      <c r="AA45" s="17" cm="1">
        <f t="array" ref="AA45">STOWA2024_NDJF_V(AA$34*60,$C45,2050,"M","")</f>
        <v>69.622425018582575</v>
      </c>
      <c r="AB45" s="17" cm="1">
        <f t="array" ref="AB45">STOWA2024_NDJF_V(AB$34*60,$C45,2050,"M","")</f>
        <v>90.2333328259718</v>
      </c>
      <c r="AC45" s="17" cm="1">
        <f t="array" ref="AC45">STOWA2024_NDJF_V(AC$34*60,$C45,2050,"M","")</f>
        <v>104.57330255440206</v>
      </c>
      <c r="AD45" s="17" cm="1">
        <f t="array" ref="AD45">STOWA2024_NDJF_V(AD$34*60,$C45,2050,"M","")</f>
        <v>115.72286752712648</v>
      </c>
      <c r="AE45" s="17" cm="1">
        <f t="array" ref="AE45">STOWA2024_NDJF_V(AE$34*60,$C45,2050,"M","")</f>
        <v>145.34518705160667</v>
      </c>
      <c r="AF45" s="17" cm="1">
        <f t="array" ref="AF45">STOWA2024_NDJF_V(AF$34*60,$C45,2050,"M","")</f>
        <v>155.17864117394612</v>
      </c>
      <c r="AH45" s="15" t="s">
        <v>72</v>
      </c>
      <c r="AI45">
        <v>250</v>
      </c>
      <c r="AJ45" s="17" cm="1">
        <f t="array" ref="AJ45">STOWA2024_NDJF_V(AJ$34*60,$C45,2050,"H","")</f>
        <v>13.50820922724604</v>
      </c>
      <c r="AK45" s="17" cm="1">
        <f t="array" ref="AK45">STOWA2024_NDJF_V(AK$34*60,$C45,2050,"H","")</f>
        <v>17.111063983866341</v>
      </c>
      <c r="AL45" s="17" cm="1">
        <f t="array" ref="AL45">STOWA2024_NDJF_V(AL$34*60,$C45,2050,"H","")</f>
        <v>21.68888441052944</v>
      </c>
      <c r="AM45" s="17" cm="1">
        <f t="array" ref="AM45">STOWA2024_NDJF_V(AM$34*60,$C45,2050,"H","")</f>
        <v>28.062135895017136</v>
      </c>
      <c r="AN45" s="17" cm="1">
        <f t="array" ref="AN45">STOWA2024_NDJF_V(AN$34*60,$C45,2050,"H","")</f>
        <v>36.828376264893173</v>
      </c>
      <c r="AO45" s="17" cm="1">
        <f t="array" ref="AO45">STOWA2024_NDJF_V(AO$34*60,$C45,2050,"H","")</f>
        <v>47.279900390174234</v>
      </c>
      <c r="AP45" s="17" cm="1">
        <f t="array" ref="AP45">STOWA2024_NDJF_V(AP$34*60,$C45,2050,"H","")</f>
        <v>54.195857475865303</v>
      </c>
      <c r="AQ45" s="17" cm="1">
        <f t="array" ref="AQ45">STOWA2024_NDJF_V(AQ$34*60,$C45,2050,"H","")</f>
        <v>71.424469327963507</v>
      </c>
      <c r="AR45" s="17" cm="1">
        <f t="array" ref="AR45">STOWA2024_NDJF_V(AR$34*60,$C45,2050,"H","")</f>
        <v>92.33004400495085</v>
      </c>
      <c r="AS45" s="17" cm="1">
        <f t="array" ref="AS45">STOWA2024_NDJF_V(AS$34*60,$C45,2050,"H","")</f>
        <v>106.7969755093436</v>
      </c>
      <c r="AT45" s="17" cm="1">
        <f t="array" ref="AT45">STOWA2024_NDJF_V(AT$34*60,$C45,2050,"H","")</f>
        <v>118.03594947479041</v>
      </c>
      <c r="AU45" s="17" cm="1">
        <f t="array" ref="AU45">STOWA2024_NDJF_V(AU$34*60,$C45,2050,"H","")</f>
        <v>148.16886256681752</v>
      </c>
      <c r="AV45" s="17" cm="1">
        <f t="array" ref="AV45">STOWA2024_NDJF_V(AV$34*60,$C45,2050,"H","")</f>
        <v>158.1933548941258</v>
      </c>
    </row>
    <row r="46" spans="2:48" x14ac:dyDescent="0.3">
      <c r="B46" s="15" t="s">
        <v>73</v>
      </c>
      <c r="C46">
        <v>500</v>
      </c>
      <c r="D46" s="17" cm="1">
        <f t="array" ref="D46">STOWA2024_NDJF_V(D$2*60,$C46,2050,"L","")</f>
        <v>14.891606100260784</v>
      </c>
      <c r="E46" s="17" cm="1">
        <f t="array" ref="E46">STOWA2024_NDJF_V(E$2*60,$C46,2050,"L","")</f>
        <v>18.405349795346993</v>
      </c>
      <c r="F46" s="17" cm="1">
        <f t="array" ref="F46">STOWA2024_NDJF_V(F$2*60,$C46,2050,"L","")</f>
        <v>23.032726115657901</v>
      </c>
      <c r="G46" s="17" cm="1">
        <f t="array" ref="G46">STOWA2024_NDJF_V(G$2*60,$C46,2050,"L","")</f>
        <v>29.507840930044541</v>
      </c>
      <c r="H46" s="17" cm="1">
        <f t="array" ref="H46">STOWA2024_NDJF_V(H$2*60,$C46,2050,"L","")</f>
        <v>38.472515541789278</v>
      </c>
      <c r="I46" s="17" cm="1">
        <f t="array" ref="I46">STOWA2024_NDJF_V(I$2*60,$C46,2050,"L","")</f>
        <v>49.140168578881472</v>
      </c>
      <c r="J46" s="17" cm="1">
        <f t="array" ref="J46">STOWA2024_NDJF_V(J$2*60,$C46,2050,"L","")</f>
        <v>56.195823088095821</v>
      </c>
      <c r="K46" s="17" cm="1">
        <f t="array" ref="K46">STOWA2024_NDJF_V(K$2*60,$C46,2050,"L","")</f>
        <v>74.830168434380752</v>
      </c>
      <c r="L46" s="17" cm="1">
        <f t="array" ref="L46">STOWA2024_NDJF_V(L$2*60,$C46,2050,"L","")</f>
        <v>96.606632123984255</v>
      </c>
      <c r="M46" s="17" cm="1">
        <f t="array" ref="M46">STOWA2024_NDJF_V(M$2*60,$C46,2050,"L","")</f>
        <v>111.49953251701197</v>
      </c>
      <c r="N46" s="17" cm="1">
        <f t="array" ref="N46">STOWA2024_NDJF_V(N$2*60,$C46,2050,"L","")</f>
        <v>122.8500645437082</v>
      </c>
      <c r="O46" s="17" cm="1">
        <f t="array" ref="O46">STOWA2024_NDJF_V(O$2*60,$C46,2050,"L","")</f>
        <v>151.51145197109491</v>
      </c>
      <c r="P46" s="17" cm="1">
        <f t="array" ref="P46">STOWA2024_NDJF_V(P$2*60,$C46,2050,"L","")</f>
        <v>160.50524865636854</v>
      </c>
      <c r="R46" s="15" t="s">
        <v>73</v>
      </c>
      <c r="S46">
        <v>500</v>
      </c>
      <c r="T46" s="17" cm="1">
        <f t="array" ref="T46">STOWA2024_NDJF_V(T$34*60,$C46,2050,"M","")</f>
        <v>15.186409639458937</v>
      </c>
      <c r="U46" s="17" cm="1">
        <f t="array" ref="U46">STOWA2024_NDJF_V(U$34*60,$C46,2050,"M","")</f>
        <v>18.769713600252715</v>
      </c>
      <c r="V46" s="17" cm="1">
        <f t="array" ref="V46">STOWA2024_NDJF_V(V$34*60,$C46,2050,"M","")</f>
        <v>23.488696353559828</v>
      </c>
      <c r="W46" s="17" cm="1">
        <f t="array" ref="W46">STOWA2024_NDJF_V(W$34*60,$C46,2050,"M","")</f>
        <v>30.09199658670812</v>
      </c>
      <c r="X46" s="17" cm="1">
        <f t="array" ref="X46">STOWA2024_NDJF_V(X$34*60,$C46,2050,"M","")</f>
        <v>39.234141498533916</v>
      </c>
      <c r="Y46" s="17" cm="1">
        <f t="array" ref="Y46">STOWA2024_NDJF_V(Y$34*60,$C46,2050,"M","")</f>
        <v>50.11297806070052</v>
      </c>
      <c r="Z46" s="17" cm="1">
        <f t="array" ref="Z46">STOWA2024_NDJF_V(Z$34*60,$C46,2050,"M","")</f>
        <v>57.308310715218447</v>
      </c>
      <c r="AA46" s="17" cm="1">
        <f t="array" ref="AA46">STOWA2024_NDJF_V(AA$34*60,$C46,2050,"M","")</f>
        <v>76.311553205420523</v>
      </c>
      <c r="AB46" s="17" cm="1">
        <f t="array" ref="AB46">STOWA2024_NDJF_V(AB$34*60,$C46,2050,"M","")</f>
        <v>98.320096869508433</v>
      </c>
      <c r="AC46" s="17" cm="1">
        <f t="array" ref="AC46">STOWA2024_NDJF_V(AC$34*60,$C46,2050,"M","")</f>
        <v>113.30656697838441</v>
      </c>
      <c r="AD46" s="17" cm="1">
        <f t="array" ref="AD46">STOWA2024_NDJF_V(AD$34*60,$C46,2050,"M","")</f>
        <v>124.71974902889625</v>
      </c>
      <c r="AE46" s="17" cm="1">
        <f t="array" ref="AE46">STOWA2024_NDJF_V(AE$34*60,$C46,2050,"M","")</f>
        <v>153.7516959102166</v>
      </c>
      <c r="AF46" s="17" cm="1">
        <f t="array" ref="AF46">STOWA2024_NDJF_V(AF$34*60,$C46,2050,"M","")</f>
        <v>162.87847461270249</v>
      </c>
      <c r="AH46" s="15" t="s">
        <v>73</v>
      </c>
      <c r="AI46">
        <v>500</v>
      </c>
      <c r="AJ46" s="17" cm="1">
        <f t="array" ref="AJ46">STOWA2024_NDJF_V(AJ$34*60,$C46,2050,"H","")</f>
        <v>15.579481025056472</v>
      </c>
      <c r="AK46" s="17" cm="1">
        <f t="array" ref="AK46">STOWA2024_NDJF_V(AK$34*60,$C46,2050,"H","")</f>
        <v>19.255532006793675</v>
      </c>
      <c r="AL46" s="17" cm="1">
        <f t="array" ref="AL46">STOWA2024_NDJF_V(AL$34*60,$C46,2050,"H","")</f>
        <v>24.096656670762393</v>
      </c>
      <c r="AM46" s="17" cm="1">
        <f t="array" ref="AM46">STOWA2024_NDJF_V(AM$34*60,$C46,2050,"H","")</f>
        <v>30.870870795592896</v>
      </c>
      <c r="AN46" s="17" cm="1">
        <f t="array" ref="AN46">STOWA2024_NDJF_V(AN$34*60,$C46,2050,"H","")</f>
        <v>40.249642774193433</v>
      </c>
      <c r="AO46" s="17" cm="1">
        <f t="array" ref="AO46">STOWA2024_NDJF_V(AO$34*60,$C46,2050,"H","")</f>
        <v>51.41005736979259</v>
      </c>
      <c r="AP46" s="17" cm="1">
        <f t="array" ref="AP46">STOWA2024_NDJF_V(AP$34*60,$C46,2050,"H","")</f>
        <v>58.791627551381943</v>
      </c>
      <c r="AQ46" s="17" cm="1">
        <f t="array" ref="AQ46">STOWA2024_NDJF_V(AQ$34*60,$C46,2050,"H","")</f>
        <v>78.286732900140223</v>
      </c>
      <c r="AR46" s="17" cm="1">
        <f t="array" ref="AR46">STOWA2024_NDJF_V(AR$34*60,$C46,2050,"H","")</f>
        <v>100.60471653020731</v>
      </c>
      <c r="AS46" s="17" cm="1">
        <f t="array" ref="AS46">STOWA2024_NDJF_V(AS$34*60,$C46,2050,"H","")</f>
        <v>115.7159462602143</v>
      </c>
      <c r="AT46" s="17" cm="1">
        <f t="array" ref="AT46">STOWA2024_NDJF_V(AT$34*60,$C46,2050,"H","")</f>
        <v>127.21266167581362</v>
      </c>
      <c r="AU46" s="17" cm="1">
        <f t="array" ref="AU46">STOWA2024_NDJF_V(AU$34*60,$C46,2050,"H","")</f>
        <v>156.73868782904546</v>
      </c>
      <c r="AV46" s="17" cm="1">
        <f t="array" ref="AV46">STOWA2024_NDJF_V(AV$34*60,$C46,2050,"H","")</f>
        <v>166.04277588781443</v>
      </c>
    </row>
    <row r="47" spans="2:48" x14ac:dyDescent="0.3">
      <c r="B47" s="15" t="s">
        <v>74</v>
      </c>
      <c r="C47">
        <v>1000</v>
      </c>
      <c r="D47" s="17" cm="1">
        <f t="array" ref="D47">STOWA2024_NDJF_V(D$2*60,$C47,2050,"L","")</f>
        <v>17.112544017500586</v>
      </c>
      <c r="E47" s="17" cm="1">
        <f t="array" ref="E47">STOWA2024_NDJF_V(E$2*60,$C47,2050,"L","")</f>
        <v>20.630089499456155</v>
      </c>
      <c r="F47" s="17" cm="1">
        <f t="array" ref="F47">STOWA2024_NDJF_V(F$2*60,$C47,2050,"L","")</f>
        <v>25.486765855019762</v>
      </c>
      <c r="G47" s="17" cm="1">
        <f t="array" ref="G47">STOWA2024_NDJF_V(G$2*60,$C47,2050,"L","")</f>
        <v>32.327074152115543</v>
      </c>
      <c r="H47" s="17" cm="1">
        <f t="array" ref="H47">STOWA2024_NDJF_V(H$2*60,$C47,2050,"L","")</f>
        <v>41.862586159051595</v>
      </c>
      <c r="I47" s="17" cm="1">
        <f t="array" ref="I47">STOWA2024_NDJF_V(I$2*60,$C47,2050,"L","")</f>
        <v>53.190005153343755</v>
      </c>
      <c r="J47" s="17" cm="1">
        <f t="array" ref="J47">STOWA2024_NDJF_V(J$2*60,$C47,2050,"L","")</f>
        <v>60.679690126404431</v>
      </c>
      <c r="K47" s="17" cm="1">
        <f t="array" ref="K47">STOWA2024_NDJF_V(K$2*60,$C47,2050,"L","")</f>
        <v>81.729883210527831</v>
      </c>
      <c r="L47" s="17" cm="1">
        <f t="array" ref="L47">STOWA2024_NDJF_V(L$2*60,$C47,2050,"L","")</f>
        <v>104.86695637579184</v>
      </c>
      <c r="M47" s="17" cm="1">
        <f t="array" ref="M47">STOWA2024_NDJF_V(M$2*60,$C47,2050,"L","")</f>
        <v>120.32900474602874</v>
      </c>
      <c r="N47" s="17" cm="1">
        <f t="array" ref="N47">STOWA2024_NDJF_V(N$2*60,$C47,2050,"L","")</f>
        <v>131.84824753720645</v>
      </c>
      <c r="O47" s="17" cm="1">
        <f t="array" ref="O47">STOWA2024_NDJF_V(O$2*60,$C47,2050,"L","")</f>
        <v>159.53550593008185</v>
      </c>
      <c r="P47" s="17" cm="1">
        <f t="array" ref="P47">STOWA2024_NDJF_V(P$2*60,$C47,2050,"L","")</f>
        <v>167.68359612196869</v>
      </c>
      <c r="R47" s="15" t="s">
        <v>74</v>
      </c>
      <c r="S47">
        <v>1000</v>
      </c>
      <c r="T47" s="17" cm="1">
        <f t="array" ref="T47">STOWA2024_NDJF_V(T$34*60,$C47,2050,"M","")</f>
        <v>17.451314631434229</v>
      </c>
      <c r="U47" s="17" cm="1">
        <f t="array" ref="U47">STOWA2024_NDJF_V(U$34*60,$C47,2050,"M","")</f>
        <v>21.038495641645735</v>
      </c>
      <c r="V47" s="17" cm="1">
        <f t="array" ref="V47">STOWA2024_NDJF_V(V$34*60,$C47,2050,"M","")</f>
        <v>25.99131779697872</v>
      </c>
      <c r="W47" s="17" cm="1">
        <f t="array" ref="W47">STOWA2024_NDJF_V(W$34*60,$C47,2050,"M","")</f>
        <v>32.967041111206534</v>
      </c>
      <c r="X47" s="17" cm="1">
        <f t="array" ref="X47">STOWA2024_NDJF_V(X$34*60,$C47,2050,"M","")</f>
        <v>42.691324071979601</v>
      </c>
      <c r="Y47" s="17" cm="1">
        <f t="array" ref="Y47">STOWA2024_NDJF_V(Y$34*60,$C47,2050,"M","")</f>
        <v>54.242987730481559</v>
      </c>
      <c r="Z47" s="17" cm="1">
        <f t="array" ref="Z47">STOWA2024_NDJF_V(Z$34*60,$C47,2050,"M","")</f>
        <v>61.880943187106723</v>
      </c>
      <c r="AA47" s="17" cm="1">
        <f t="array" ref="AA47">STOWA2024_NDJF_V(AA$34*60,$C47,2050,"M","")</f>
        <v>83.347859046478348</v>
      </c>
      <c r="AB47" s="17" cm="1">
        <f t="array" ref="AB47">STOWA2024_NDJF_V(AB$34*60,$C47,2050,"M","")</f>
        <v>106.72693046628424</v>
      </c>
      <c r="AC47" s="17" cm="1">
        <f t="array" ref="AC47">STOWA2024_NDJF_V(AC$34*60,$C47,2050,"M","")</f>
        <v>122.27913541806134</v>
      </c>
      <c r="AD47" s="17" cm="1">
        <f t="array" ref="AD47">STOWA2024_NDJF_V(AD$34*60,$C47,2050,"M","")</f>
        <v>133.85487751933269</v>
      </c>
      <c r="AE47" s="17" cm="1">
        <f t="array" ref="AE47">STOWA2024_NDJF_V(AE$34*60,$C47,2050,"M","")</f>
        <v>161.89439329856117</v>
      </c>
      <c r="AF47" s="17" cm="1">
        <f t="array" ref="AF47">STOWA2024_NDJF_V(AF$34*60,$C47,2050,"M","")</f>
        <v>170.16296091595163</v>
      </c>
      <c r="AH47" s="15" t="s">
        <v>74</v>
      </c>
      <c r="AI47">
        <v>1000</v>
      </c>
      <c r="AJ47" s="17" cm="1">
        <f t="array" ref="AJ47">STOWA2024_NDJF_V(AJ$34*60,$C47,2050,"H","")</f>
        <v>17.903008783345754</v>
      </c>
      <c r="AK47" s="17" cm="1">
        <f t="array" ref="AK47">STOWA2024_NDJF_V(AK$34*60,$C47,2050,"H","")</f>
        <v>21.583037164565173</v>
      </c>
      <c r="AL47" s="17" cm="1">
        <f t="array" ref="AL47">STOWA2024_NDJF_V(AL$34*60,$C47,2050,"H","")</f>
        <v>26.664053719590665</v>
      </c>
      <c r="AM47" s="17" cm="1">
        <f t="array" ref="AM47">STOWA2024_NDJF_V(AM$34*60,$C47,2050,"H","")</f>
        <v>33.820330389994524</v>
      </c>
      <c r="AN47" s="17" cm="1">
        <f t="array" ref="AN47">STOWA2024_NDJF_V(AN$34*60,$C47,2050,"H","")</f>
        <v>43.796307955883599</v>
      </c>
      <c r="AO47" s="17" cm="1">
        <f t="array" ref="AO47">STOWA2024_NDJF_V(AO$34*60,$C47,2050,"H","")</f>
        <v>55.646964499998639</v>
      </c>
      <c r="AP47" s="17" cm="1">
        <f t="array" ref="AP47">STOWA2024_NDJF_V(AP$34*60,$C47,2050,"H","")</f>
        <v>63.482613934709782</v>
      </c>
      <c r="AQ47" s="17" cm="1">
        <f t="array" ref="AQ47">STOWA2024_NDJF_V(AQ$34*60,$C47,2050,"H","")</f>
        <v>85.505160161079047</v>
      </c>
      <c r="AR47" s="17" cm="1">
        <f t="array" ref="AR47">STOWA2024_NDJF_V(AR$34*60,$C47,2050,"H","")</f>
        <v>109.20689592027409</v>
      </c>
      <c r="AS47" s="17" cm="1">
        <f t="array" ref="AS47">STOWA2024_NDJF_V(AS$34*60,$C47,2050,"H","")</f>
        <v>124.87930964743811</v>
      </c>
      <c r="AT47" s="17" cm="1">
        <f t="array" ref="AT47">STOWA2024_NDJF_V(AT$34*60,$C47,2050,"H","")</f>
        <v>136.53038416216765</v>
      </c>
      <c r="AU47" s="17" cm="1">
        <f t="array" ref="AU47">STOWA2024_NDJF_V(AU$34*60,$C47,2050,"H","")</f>
        <v>165.03957645653358</v>
      </c>
      <c r="AV47" s="17" cm="1">
        <f t="array" ref="AV47">STOWA2024_NDJF_V(AV$34*60,$C47,2050,"H","")</f>
        <v>173.46878064126216</v>
      </c>
    </row>
    <row r="49" spans="2:48" x14ac:dyDescent="0.3">
      <c r="B49" s="16" t="s">
        <v>78</v>
      </c>
      <c r="D49" s="15" t="s">
        <v>49</v>
      </c>
      <c r="E49" s="15" t="s">
        <v>50</v>
      </c>
      <c r="F49" s="15" t="s">
        <v>51</v>
      </c>
      <c r="G49" s="15" t="s">
        <v>52</v>
      </c>
      <c r="H49" s="15" t="s">
        <v>53</v>
      </c>
      <c r="I49" s="15" t="s">
        <v>54</v>
      </c>
      <c r="J49" s="15" t="s">
        <v>55</v>
      </c>
      <c r="K49" s="15" t="s">
        <v>56</v>
      </c>
      <c r="L49" s="15" t="s">
        <v>57</v>
      </c>
      <c r="M49" s="15" t="s">
        <v>58</v>
      </c>
      <c r="N49" s="15" t="s">
        <v>59</v>
      </c>
      <c r="O49" s="15" t="s">
        <v>60</v>
      </c>
      <c r="P49" s="15" t="s">
        <v>61</v>
      </c>
      <c r="R49" s="16" t="s">
        <v>81</v>
      </c>
      <c r="T49" s="15" t="s">
        <v>49</v>
      </c>
      <c r="U49" s="15" t="s">
        <v>50</v>
      </c>
      <c r="V49" s="15" t="s">
        <v>51</v>
      </c>
      <c r="W49" s="15" t="s">
        <v>52</v>
      </c>
      <c r="X49" s="15" t="s">
        <v>53</v>
      </c>
      <c r="Y49" s="15" t="s">
        <v>54</v>
      </c>
      <c r="Z49" s="15" t="s">
        <v>55</v>
      </c>
      <c r="AA49" s="15" t="s">
        <v>56</v>
      </c>
      <c r="AB49" s="15" t="s">
        <v>57</v>
      </c>
      <c r="AC49" s="15" t="s">
        <v>58</v>
      </c>
      <c r="AD49" s="15" t="s">
        <v>59</v>
      </c>
      <c r="AE49" s="15" t="s">
        <v>60</v>
      </c>
      <c r="AF49" s="15" t="s">
        <v>61</v>
      </c>
      <c r="AH49" s="16" t="s">
        <v>84</v>
      </c>
      <c r="AJ49" s="15" t="s">
        <v>49</v>
      </c>
      <c r="AK49" s="15" t="s">
        <v>50</v>
      </c>
      <c r="AL49" s="15" t="s">
        <v>51</v>
      </c>
      <c r="AM49" s="15" t="s">
        <v>52</v>
      </c>
      <c r="AN49" s="15" t="s">
        <v>53</v>
      </c>
      <c r="AO49" s="15" t="s">
        <v>54</v>
      </c>
      <c r="AP49" s="15" t="s">
        <v>55</v>
      </c>
      <c r="AQ49" s="15" t="s">
        <v>56</v>
      </c>
      <c r="AR49" s="15" t="s">
        <v>57</v>
      </c>
      <c r="AS49" s="15" t="s">
        <v>58</v>
      </c>
      <c r="AT49" s="15" t="s">
        <v>59</v>
      </c>
      <c r="AU49" s="15" t="s">
        <v>60</v>
      </c>
      <c r="AV49" s="15" t="s">
        <v>61</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62</v>
      </c>
      <c r="C51">
        <v>0.5</v>
      </c>
      <c r="D51" s="17" cm="1">
        <f t="array" ref="D51">STOWA2024_NDJF_V(D$2*60,$C51,2100,"L","")</f>
        <v>2.4568916915934027</v>
      </c>
      <c r="E51" s="17" cm="1">
        <f t="array" ref="E51">STOWA2024_NDJF_V(E$2*60,$C51,2100,"L","")</f>
        <v>3.8632478782643189</v>
      </c>
      <c r="F51" s="17" cm="1">
        <f t="array" ref="F51">STOWA2024_NDJF_V(F$2*60,$C51,2100,"L","")</f>
        <v>5.5403575380222643</v>
      </c>
      <c r="G51" s="17" cm="1">
        <f t="array" ref="G51">STOWA2024_NDJF_V(G$2*60,$C51,2100,"L","")</f>
        <v>7.8070788318724951</v>
      </c>
      <c r="H51" s="17" cm="1">
        <f t="array" ref="H51">STOWA2024_NDJF_V(H$2*60,$C51,2100,"L","")</f>
        <v>10.591573270780829</v>
      </c>
      <c r="I51" s="17" cm="1">
        <f t="array" ref="I51">STOWA2024_NDJF_V(I$2*60,$C51,2100,"L","")</f>
        <v>13.956320942890287</v>
      </c>
      <c r="J51" s="17" cm="1">
        <f t="array" ref="J51">STOWA2024_NDJF_V(J$2*60,$C51,2100,"L","")</f>
        <v>16.193785364681204</v>
      </c>
      <c r="K51" s="17" cm="1">
        <f t="array" ref="K51">STOWA2024_NDJF_V(K$2*60,$C51,2100,"L","")</f>
        <v>22.179921450147873</v>
      </c>
      <c r="L51" s="17" cm="1">
        <f t="array" ref="L51">STOWA2024_NDJF_V(L$2*60,$C51,2100,"L","")</f>
        <v>29.655651099397183</v>
      </c>
      <c r="M51" s="17" cm="1">
        <f t="array" ref="M51">STOWA2024_NDJF_V(M$2*60,$C51,2100,"L","")</f>
        <v>35.401143613069308</v>
      </c>
      <c r="N51" s="17" cm="1">
        <f t="array" ref="N51">STOWA2024_NDJF_V(N$2*60,$C51,2100,"L","")</f>
        <v>40.290269844768112</v>
      </c>
      <c r="O51" s="17" cm="1">
        <f t="array" ref="O51">STOWA2024_NDJF_V(O$2*60,$C51,2100,"L","")</f>
        <v>55.872197369094252</v>
      </c>
      <c r="P51" s="17" cm="1">
        <f t="array" ref="P51">STOWA2024_NDJF_V(P$2*60,$C51,2100,"L","")</f>
        <v>62.322830061670864</v>
      </c>
      <c r="R51" s="15" t="s">
        <v>62</v>
      </c>
      <c r="S51">
        <v>0.5</v>
      </c>
      <c r="T51" s="17" cm="1">
        <f t="array" ref="T51">STOWA2024_NDJF_V(T$34*60,$C51,2100,"M","")</f>
        <v>2.6352316229065975</v>
      </c>
      <c r="U51" s="17" cm="1">
        <f t="array" ref="U51">STOWA2024_NDJF_V(U$34*60,$C51,2100,"M","")</f>
        <v>4.1436718642352579</v>
      </c>
      <c r="V51" s="17" cm="1">
        <f t="array" ref="V51">STOWA2024_NDJF_V(V$34*60,$C51,2100,"M","")</f>
        <v>5.9425189300617429</v>
      </c>
      <c r="W51" s="17" cm="1">
        <f t="array" ref="W51">STOWA2024_NDJF_V(W$34*60,$C51,2100,"M","")</f>
        <v>8.3737761378208333</v>
      </c>
      <c r="X51" s="17" cm="1">
        <f t="array" ref="X51">STOWA2024_NDJF_V(X$34*60,$C51,2100,"M","")</f>
        <v>11.360390413218511</v>
      </c>
      <c r="Y51" s="17" cm="1">
        <f t="array" ref="Y51">STOWA2024_NDJF_V(Y$34*60,$C51,2100,"M","")</f>
        <v>14.969377125568712</v>
      </c>
      <c r="Z51" s="17" cm="1">
        <f t="array" ref="Z51">STOWA2024_NDJF_V(Z$34*60,$C51,2100,"M","")</f>
        <v>17.369253774428184</v>
      </c>
      <c r="AA51" s="17" cm="1">
        <f t="array" ref="AA51">STOWA2024_NDJF_V(AA$34*60,$C51,2100,"M","")</f>
        <v>23.789909257704039</v>
      </c>
      <c r="AB51" s="17" cm="1">
        <f t="array" ref="AB51">STOWA2024_NDJF_V(AB$34*60,$C51,2100,"M","")</f>
        <v>31.58427313779184</v>
      </c>
      <c r="AC51" s="17" cm="1">
        <f t="array" ref="AC51">STOWA2024_NDJF_V(AC$34*60,$C51,2100,"M","")</f>
        <v>37.504835396654592</v>
      </c>
      <c r="AD51" s="17" cm="1">
        <f t="array" ref="AD51">STOWA2024_NDJF_V(AD$34*60,$C51,2100,"M","")</f>
        <v>42.538623070679563</v>
      </c>
      <c r="AE51" s="17" cm="1">
        <f t="array" ref="AE51">STOWA2024_NDJF_V(AE$34*60,$C51,2100,"M","")</f>
        <v>58.901321238004677</v>
      </c>
      <c r="AF51" s="17" cm="1">
        <f t="array" ref="AF51">STOWA2024_NDJF_V(AF$34*60,$C51,2100,"M","")</f>
        <v>65.701676446944433</v>
      </c>
      <c r="AH51" s="15" t="s">
        <v>62</v>
      </c>
      <c r="AI51">
        <v>0.5</v>
      </c>
      <c r="AJ51" s="17" cm="1">
        <f t="array" ref="AJ51">STOWA2024_NDJF_V(AJ$34*60,$C51,2100,"H","")</f>
        <v>2.9756987645045148</v>
      </c>
      <c r="AK51" s="17" cm="1">
        <f t="array" ref="AK51">STOWA2024_NDJF_V(AK$34*60,$C51,2100,"H","")</f>
        <v>4.6790267465434141</v>
      </c>
      <c r="AL51" s="17" cm="1">
        <f t="array" ref="AL51">STOWA2024_NDJF_V(AL$34*60,$C51,2100,"H","")</f>
        <v>6.7102815875916564</v>
      </c>
      <c r="AM51" s="17" cm="1">
        <f t="array" ref="AM51">STOWA2024_NDJF_V(AM$34*60,$C51,2100,"H","")</f>
        <v>9.455652812813117</v>
      </c>
      <c r="AN51" s="17" cm="1">
        <f t="array" ref="AN51">STOWA2024_NDJF_V(AN$34*60,$C51,2100,"H","")</f>
        <v>12.828132230599543</v>
      </c>
      <c r="AO51" s="17" cm="1">
        <f t="array" ref="AO51">STOWA2024_NDJF_V(AO$34*60,$C51,2100,"H","")</f>
        <v>16.903393474318438</v>
      </c>
      <c r="AP51" s="17" cm="1">
        <f t="array" ref="AP51">STOWA2024_NDJF_V(AP$34*60,$C51,2100,"H","")</f>
        <v>19.613329829399692</v>
      </c>
      <c r="AQ51" s="17" cm="1">
        <f t="array" ref="AQ51">STOWA2024_NDJF_V(AQ$34*60,$C51,2100,"H","")</f>
        <v>26.863522344856726</v>
      </c>
      <c r="AR51" s="17" cm="1">
        <f t="array" ref="AR51">STOWA2024_NDJF_V(AR$34*60,$C51,2100,"H","")</f>
        <v>35.266187938363458</v>
      </c>
      <c r="AS51" s="17" cm="1">
        <f t="array" ref="AS51">STOWA2024_NDJF_V(AS$34*60,$C51,2100,"H","")</f>
        <v>41.520974256226495</v>
      </c>
      <c r="AT51" s="17" cm="1">
        <f t="array" ref="AT51">STOWA2024_NDJF_V(AT$34*60,$C51,2100,"H","")</f>
        <v>46.830933774692312</v>
      </c>
      <c r="AU51" s="17" cm="1">
        <f t="array" ref="AU51">STOWA2024_NDJF_V(AU$34*60,$C51,2100,"H","")</f>
        <v>64.684194078651871</v>
      </c>
      <c r="AV51" s="17" cm="1">
        <f t="array" ref="AV51">STOWA2024_NDJF_V(AV$34*60,$C51,2100,"H","")</f>
        <v>72.152201364284892</v>
      </c>
    </row>
    <row r="52" spans="2:48" x14ac:dyDescent="0.3">
      <c r="B52" s="15" t="s">
        <v>63</v>
      </c>
      <c r="C52">
        <v>1</v>
      </c>
      <c r="D52" s="17" cm="1">
        <f t="array" ref="D52">STOWA2024_NDJF_V(D$2*60,$C52,2100,"L","")</f>
        <v>3.163431146133334</v>
      </c>
      <c r="E52" s="17" cm="1">
        <f t="array" ref="E52">STOWA2024_NDJF_V(E$2*60,$C52,2100,"L","")</f>
        <v>4.8467731454800571</v>
      </c>
      <c r="F52" s="17" cm="1">
        <f t="array" ref="F52">STOWA2024_NDJF_V(F$2*60,$C52,2100,"L","")</f>
        <v>6.8347296118196708</v>
      </c>
      <c r="G52" s="17" cm="1">
        <f t="array" ref="G52">STOWA2024_NDJF_V(G$2*60,$C52,2100,"L","")</f>
        <v>9.5390492078039095</v>
      </c>
      <c r="H52" s="17" cm="1">
        <f t="array" ref="H52">STOWA2024_NDJF_V(H$2*60,$C52,2100,"L","")</f>
        <v>12.959731933432776</v>
      </c>
      <c r="I52" s="17" cm="1">
        <f t="array" ref="I52">STOWA2024_NDJF_V(I$2*60,$C52,2100,"L","")</f>
        <v>17.096777788706266</v>
      </c>
      <c r="J52" s="17" cm="1">
        <f t="array" ref="J52">STOWA2024_NDJF_V(J$2*60,$C52,2100,"L","")</f>
        <v>19.848880233286863</v>
      </c>
      <c r="K52" s="17" cm="1">
        <f t="array" ref="K52">STOWA2024_NDJF_V(K$2*60,$C52,2100,"L","")</f>
        <v>26.346994732289708</v>
      </c>
      <c r="L52" s="17" cm="1">
        <f t="array" ref="L52">STOWA2024_NDJF_V(L$2*60,$C52,2100,"L","")</f>
        <v>35.266093337820536</v>
      </c>
      <c r="M52" s="17" cm="1">
        <f t="array" ref="M52">STOWA2024_NDJF_V(M$2*60,$C52,2100,"L","")</f>
        <v>42.145410451697494</v>
      </c>
      <c r="N52" s="17" cm="1">
        <f t="array" ref="N52">STOWA2024_NDJF_V(N$2*60,$C52,2100,"L","")</f>
        <v>48.019830705162768</v>
      </c>
      <c r="O52" s="17" cm="1">
        <f t="array" ref="O52">STOWA2024_NDJF_V(O$2*60,$C52,2100,"L","")</f>
        <v>66.897584318507299</v>
      </c>
      <c r="P52" s="17" cm="1">
        <f t="array" ref="P52">STOWA2024_NDJF_V(P$2*60,$C52,2100,"L","")</f>
        <v>74.7973682364414</v>
      </c>
      <c r="R52" s="15" t="s">
        <v>63</v>
      </c>
      <c r="S52">
        <v>1</v>
      </c>
      <c r="T52" s="17" cm="1">
        <f t="array" ref="T52">STOWA2024_NDJF_V(T$34*60,$C52,2100,"M","")</f>
        <v>3.3930570980000003</v>
      </c>
      <c r="U52" s="17" cm="1">
        <f t="array" ref="U52">STOWA2024_NDJF_V(U$34*60,$C52,2100,"M","")</f>
        <v>5.1985888941404976</v>
      </c>
      <c r="V52" s="17" cm="1">
        <f t="array" ref="V52">STOWA2024_NDJF_V(V$34*60,$C52,2100,"M","")</f>
        <v>7.3308463977923015</v>
      </c>
      <c r="W52" s="17" cm="1">
        <f t="array" ref="W52">STOWA2024_NDJF_V(W$34*60,$C52,2100,"M","")</f>
        <v>10.231466128880978</v>
      </c>
      <c r="X52" s="17" cm="1">
        <f t="array" ref="X52">STOWA2024_NDJF_V(X$34*60,$C52,2100,"M","")</f>
        <v>13.900448087406531</v>
      </c>
      <c r="Y52" s="17" cm="1">
        <f t="array" ref="Y52">STOWA2024_NDJF_V(Y$34*60,$C52,2100,"M","")</f>
        <v>18.337792273368954</v>
      </c>
      <c r="Z52" s="17" cm="1">
        <f t="array" ref="Z52">STOWA2024_NDJF_V(Z$34*60,$C52,2100,"M","")</f>
        <v>21.289663296520903</v>
      </c>
      <c r="AA52" s="17" cm="1">
        <f t="array" ref="AA52">STOWA2024_NDJF_V(AA$34*60,$C52,2100,"M","")</f>
        <v>28.259460490118176</v>
      </c>
      <c r="AB52" s="17" cm="1">
        <f t="array" ref="AB52">STOWA2024_NDJF_V(AB$34*60,$C52,2100,"M","")</f>
        <v>37.559584200369365</v>
      </c>
      <c r="AC52" s="17" cm="1">
        <f t="array" ref="AC52">STOWA2024_NDJF_V(AC$34*60,$C52,2100,"M","")</f>
        <v>44.649876258003637</v>
      </c>
      <c r="AD52" s="17" cm="1">
        <f t="array" ref="AD52">STOWA2024_NDJF_V(AD$34*60,$C52,2100,"M","")</f>
        <v>50.699523387531194</v>
      </c>
      <c r="AE52" s="17" cm="1">
        <f t="array" ref="AE52">STOWA2024_NDJF_V(AE$34*60,$C52,2100,"M","")</f>
        <v>70.524452044739405</v>
      </c>
      <c r="AF52" s="17" cm="1">
        <f t="array" ref="AF52">STOWA2024_NDJF_V(AF$34*60,$C52,2100,"M","")</f>
        <v>78.852524541820841</v>
      </c>
      <c r="AH52" s="15" t="s">
        <v>63</v>
      </c>
      <c r="AI52">
        <v>1</v>
      </c>
      <c r="AJ52" s="17" cm="1">
        <f t="array" ref="AJ52">STOWA2024_NDJF_V(AJ$34*60,$C52,2100,"H","")</f>
        <v>3.8314339152000008</v>
      </c>
      <c r="AK52" s="17" cm="1">
        <f t="array" ref="AK52">STOWA2024_NDJF_V(AK$34*60,$C52,2100,"H","")</f>
        <v>5.870237141583158</v>
      </c>
      <c r="AL52" s="17" cm="1">
        <f t="array" ref="AL52">STOWA2024_NDJF_V(AL$34*60,$C52,2100,"H","")</f>
        <v>8.2779784437400519</v>
      </c>
      <c r="AM52" s="17" cm="1">
        <f t="array" ref="AM52">STOWA2024_NDJF_V(AM$34*60,$C52,2100,"H","")</f>
        <v>11.553352978209928</v>
      </c>
      <c r="AN52" s="17" cm="1">
        <f t="array" ref="AN52">STOWA2024_NDJF_V(AN$34*60,$C52,2100,"H","")</f>
        <v>15.696360744992791</v>
      </c>
      <c r="AO52" s="17" cm="1">
        <f t="array" ref="AO52">STOWA2024_NDJF_V(AO$34*60,$C52,2100,"H","")</f>
        <v>20.707001744088636</v>
      </c>
      <c r="AP52" s="17" cm="1">
        <f t="array" ref="AP52">STOWA2024_NDJF_V(AP$34*60,$C52,2100,"H","")</f>
        <v>24.040249144513165</v>
      </c>
      <c r="AQ52" s="17" cm="1">
        <f t="array" ref="AQ52">STOWA2024_NDJF_V(AQ$34*60,$C52,2100,"H","")</f>
        <v>31.910531482336172</v>
      </c>
      <c r="AR52" s="17" cm="1">
        <f t="array" ref="AR52">STOWA2024_NDJF_V(AR$34*60,$C52,2100,"H","")</f>
        <v>41.938066756144408</v>
      </c>
      <c r="AS52" s="17" cm="1">
        <f t="array" ref="AS52">STOWA2024_NDJF_V(AS$34*60,$C52,2100,"H","")</f>
        <v>49.431129160951741</v>
      </c>
      <c r="AT52" s="17" cm="1">
        <f t="array" ref="AT52">STOWA2024_NDJF_V(AT$34*60,$C52,2100,"H","")</f>
        <v>55.815300326598177</v>
      </c>
      <c r="AU52" s="17" cm="1">
        <f t="array" ref="AU52">STOWA2024_NDJF_V(AU$34*60,$C52,2100,"H","")</f>
        <v>77.448472249364343</v>
      </c>
      <c r="AV52" s="17" cm="1">
        <f t="array" ref="AV52">STOWA2024_NDJF_V(AV$34*60,$C52,2100,"H","")</f>
        <v>86.594186579363424</v>
      </c>
    </row>
    <row r="53" spans="2:48" x14ac:dyDescent="0.3">
      <c r="B53" s="15" t="s">
        <v>64</v>
      </c>
      <c r="C53">
        <v>2</v>
      </c>
      <c r="D53" s="17" cm="1">
        <f t="array" ref="D53">STOWA2024_NDJF_V(D$2*60,$C53,2100,"L","")</f>
        <v>3.9560185973241744</v>
      </c>
      <c r="E53" s="17" cm="1">
        <f t="array" ref="E53">STOWA2024_NDJF_V(E$2*60,$C53,2100,"L","")</f>
        <v>5.9142454079567415</v>
      </c>
      <c r="F53" s="17" cm="1">
        <f t="array" ref="F53">STOWA2024_NDJF_V(F$2*60,$C53,2100,"L","")</f>
        <v>8.2149129029219452</v>
      </c>
      <c r="G53" s="17" cm="1">
        <f t="array" ref="G53">STOWA2024_NDJF_V(G$2*60,$C53,2100,"L","")</f>
        <v>11.357795662466817</v>
      </c>
      <c r="H53" s="17" cm="1">
        <f t="array" ref="H53">STOWA2024_NDJF_V(H$2*60,$C53,2100,"L","")</f>
        <v>15.414690017146414</v>
      </c>
      <c r="I53" s="17" cm="1">
        <f t="array" ref="I53">STOWA2024_NDJF_V(I$2*60,$C53,2100,"L","")</f>
        <v>20.318404489048081</v>
      </c>
      <c r="J53" s="17" cm="1">
        <f t="array" ref="J53">STOWA2024_NDJF_V(J$2*60,$C53,2100,"L","")</f>
        <v>23.579702266735197</v>
      </c>
      <c r="K53" s="17" cm="1">
        <f t="array" ref="K53">STOWA2024_NDJF_V(K$2*60,$C53,2100,"L","")</f>
        <v>30.730346531847619</v>
      </c>
      <c r="L53" s="17" cm="1">
        <f t="array" ref="L53">STOWA2024_NDJF_V(L$2*60,$C53,2100,"L","")</f>
        <v>41.098593711124202</v>
      </c>
      <c r="M53" s="17" cm="1">
        <f t="array" ref="M53">STOWA2024_NDJF_V(M$2*60,$C53,2100,"L","")</f>
        <v>49.074479909259935</v>
      </c>
      <c r="N53" s="17" cm="1">
        <f t="array" ref="N53">STOWA2024_NDJF_V(N$2*60,$C53,2100,"L","")</f>
        <v>55.868164777414663</v>
      </c>
      <c r="O53" s="17" cm="1">
        <f t="array" ref="O53">STOWA2024_NDJF_V(O$2*60,$C53,2100,"L","")</f>
        <v>77.57697466097062</v>
      </c>
      <c r="P53" s="17" cm="1">
        <f t="array" ref="P53">STOWA2024_NDJF_V(P$2*60,$C53,2100,"L","")</f>
        <v>86.599000466053411</v>
      </c>
      <c r="R53" s="15" t="s">
        <v>64</v>
      </c>
      <c r="S53">
        <v>2</v>
      </c>
      <c r="T53" s="17" cm="1">
        <f t="array" ref="T53">STOWA2024_NDJF_V(T$34*60,$C53,2100,"M","")</f>
        <v>4.2431765894060129</v>
      </c>
      <c r="U53" s="17" cm="1">
        <f t="array" ref="U53">STOWA2024_NDJF_V(U$34*60,$C53,2100,"M","")</f>
        <v>6.3435464322686164</v>
      </c>
      <c r="V53" s="17" cm="1">
        <f t="array" ref="V53">STOWA2024_NDJF_V(V$34*60,$C53,2100,"M","")</f>
        <v>8.8112139152391915</v>
      </c>
      <c r="W53" s="17" cm="1">
        <f t="array" ref="W53">STOWA2024_NDJF_V(W$34*60,$C53,2100,"M","")</f>
        <v>12.182231068082917</v>
      </c>
      <c r="X53" s="17" cm="1">
        <f t="array" ref="X53">STOWA2024_NDJF_V(X$34*60,$C53,2100,"M","")</f>
        <v>16.53360574643084</v>
      </c>
      <c r="Y53" s="17" cm="1">
        <f t="array" ref="Y53">STOWA2024_NDJF_V(Y$34*60,$C53,2100,"M","")</f>
        <v>21.793269202608361</v>
      </c>
      <c r="Z53" s="17" cm="1">
        <f t="array" ref="Z53">STOWA2024_NDJF_V(Z$34*60,$C53,2100,"M","")</f>
        <v>25.291296838455157</v>
      </c>
      <c r="AA53" s="17" cm="1">
        <f t="array" ref="AA53">STOWA2024_NDJF_V(AA$34*60,$C53,2100,"M","")</f>
        <v>32.960989383737463</v>
      </c>
      <c r="AB53" s="17" cm="1">
        <f t="array" ref="AB53">STOWA2024_NDJF_V(AB$34*60,$C53,2100,"M","")</f>
        <v>43.771394699800297</v>
      </c>
      <c r="AC53" s="17" cm="1">
        <f t="array" ref="AC53">STOWA2024_NDJF_V(AC$34*60,$C53,2100,"M","")</f>
        <v>51.990701523375193</v>
      </c>
      <c r="AD53" s="17" cm="1">
        <f t="array" ref="AD53">STOWA2024_NDJF_V(AD$34*60,$C53,2100,"M","")</f>
        <v>58.985824921836951</v>
      </c>
      <c r="AE53" s="17" cm="1">
        <f t="array" ref="AE53">STOWA2024_NDJF_V(AE$34*60,$C53,2100,"M","")</f>
        <v>81.782827959902988</v>
      </c>
      <c r="AF53" s="17" cm="1">
        <f t="array" ref="AF53">STOWA2024_NDJF_V(AF$34*60,$C53,2100,"M","")</f>
        <v>91.293984942905396</v>
      </c>
      <c r="AH53" s="15" t="s">
        <v>64</v>
      </c>
      <c r="AI53">
        <v>2</v>
      </c>
      <c r="AJ53" s="17" cm="1">
        <f t="array" ref="AJ53">STOWA2024_NDJF_V(AJ$34*60,$C53,2100,"H","")</f>
        <v>4.7913873015622519</v>
      </c>
      <c r="AK53" s="17" cm="1">
        <f t="array" ref="AK53">STOWA2024_NDJF_V(AK$34*60,$C53,2100,"H","")</f>
        <v>7.1631211150458327</v>
      </c>
      <c r="AL53" s="17" cm="1">
        <f t="array" ref="AL53">STOWA2024_NDJF_V(AL$34*60,$C53,2100,"H","")</f>
        <v>9.9496067569357525</v>
      </c>
      <c r="AM53" s="17" cm="1">
        <f t="array" ref="AM53">STOWA2024_NDJF_V(AM$34*60,$C53,2100,"H","")</f>
        <v>13.756153206077292</v>
      </c>
      <c r="AN53" s="17" cm="1">
        <f t="array" ref="AN53">STOWA2024_NDJF_V(AN$34*60,$C53,2100,"H","")</f>
        <v>18.669717593246567</v>
      </c>
      <c r="AO53" s="17" cm="1">
        <f t="array" ref="AO53">STOWA2024_NDJF_V(AO$34*60,$C53,2100,"H","")</f>
        <v>24.608920019405268</v>
      </c>
      <c r="AP53" s="17" cm="1">
        <f t="array" ref="AP53">STOWA2024_NDJF_V(AP$34*60,$C53,2100,"H","")</f>
        <v>28.558886475375083</v>
      </c>
      <c r="AQ53" s="17" cm="1">
        <f t="array" ref="AQ53">STOWA2024_NDJF_V(AQ$34*60,$C53,2100,"H","")</f>
        <v>37.219489373708996</v>
      </c>
      <c r="AR53" s="17" cm="1">
        <f t="array" ref="AR53">STOWA2024_NDJF_V(AR$34*60,$C53,2100,"H","")</f>
        <v>48.874014769091033</v>
      </c>
      <c r="AS53" s="17" cm="1">
        <f t="array" ref="AS53">STOWA2024_NDJF_V(AS$34*60,$C53,2100,"H","")</f>
        <v>57.558033695777056</v>
      </c>
      <c r="AT53" s="17" cm="1">
        <f t="array" ref="AT53">STOWA2024_NDJF_V(AT$34*60,$C53,2100,"H","")</f>
        <v>64.937721561188567</v>
      </c>
      <c r="AU53" s="17" cm="1">
        <f t="array" ref="AU53">STOWA2024_NDJF_V(AU$34*60,$C53,2100,"H","")</f>
        <v>89.812184257864786</v>
      </c>
      <c r="AV53" s="17" cm="1">
        <f t="array" ref="AV53">STOWA2024_NDJF_V(AV$34*60,$C53,2100,"H","")</f>
        <v>100.25713712598646</v>
      </c>
    </row>
    <row r="54" spans="2:48" x14ac:dyDescent="0.3">
      <c r="B54" s="15" t="s">
        <v>65</v>
      </c>
      <c r="C54">
        <v>5</v>
      </c>
      <c r="D54" s="17" cm="1">
        <f t="array" ref="D54">STOWA2024_NDJF_V(D$2*60,$C54,2100,"L","")</f>
        <v>5.1538018406425836</v>
      </c>
      <c r="E54" s="17" cm="1">
        <f t="array" ref="E54">STOWA2024_NDJF_V(E$2*60,$C54,2100,"L","")</f>
        <v>7.4664604984833893</v>
      </c>
      <c r="F54" s="17" cm="1">
        <f t="array" ref="F54">STOWA2024_NDJF_V(F$2*60,$C54,2100,"L","")</f>
        <v>10.180830248966119</v>
      </c>
      <c r="G54" s="17" cm="1">
        <f t="array" ref="G54">STOWA2024_NDJF_V(G$2*60,$C54,2100,"L","")</f>
        <v>13.902641974471523</v>
      </c>
      <c r="H54" s="17" cm="1">
        <f t="array" ref="H54">STOWA2024_NDJF_V(H$2*60,$C54,2100,"L","")</f>
        <v>18.798602503253228</v>
      </c>
      <c r="I54" s="17" cm="1">
        <f t="array" ref="I54">STOWA2024_NDJF_V(I$2*60,$C54,2100,"L","")</f>
        <v>24.70530826280098</v>
      </c>
      <c r="J54" s="17" cm="1">
        <f t="array" ref="J54">STOWA2024_NDJF_V(J$2*60,$C54,2100,"L","")</f>
        <v>28.63047072203635</v>
      </c>
      <c r="K54" s="17" cm="1">
        <f t="array" ref="K54">STOWA2024_NDJF_V(K$2*60,$C54,2100,"L","")</f>
        <v>36.875902745661961</v>
      </c>
      <c r="L54" s="17" cm="1">
        <f t="array" ref="L54">STOWA2024_NDJF_V(L$2*60,$C54,2100,"L","")</f>
        <v>49.164518118945331</v>
      </c>
      <c r="M54" s="17" cm="1">
        <f t="array" ref="M54">STOWA2024_NDJF_V(M$2*60,$C54,2100,"L","")</f>
        <v>58.526454534266939</v>
      </c>
      <c r="N54" s="17" cm="1">
        <f t="array" ref="N54">STOWA2024_NDJF_V(N$2*60,$C54,2100,"L","")</f>
        <v>66.428486009664155</v>
      </c>
      <c r="O54" s="17" cm="1">
        <f t="array" ref="O54">STOWA2024_NDJF_V(O$2*60,$C54,2100,"L","")</f>
        <v>91.181761274928775</v>
      </c>
      <c r="P54" s="17" cm="1">
        <f t="array" ref="P54">STOWA2024_NDJF_V(P$2*60,$C54,2100,"L","")</f>
        <v>101.22860877479556</v>
      </c>
      <c r="R54" s="15" t="s">
        <v>65</v>
      </c>
      <c r="S54">
        <v>5</v>
      </c>
      <c r="T54" s="17" cm="1">
        <f t="array" ref="T54">STOWA2024_NDJF_V(T$34*60,$C54,2100,"M","")</f>
        <v>5.5279040729090445</v>
      </c>
      <c r="U54" s="17" cm="1">
        <f t="array" ref="U54">STOWA2024_NDJF_V(U$34*60,$C54,2100,"M","")</f>
        <v>8.0084331287822152</v>
      </c>
      <c r="V54" s="17" cm="1">
        <f t="array" ref="V54">STOWA2024_NDJF_V(V$34*60,$C54,2100,"M","")</f>
        <v>10.919832531209332</v>
      </c>
      <c r="W54" s="17" cm="1">
        <f t="array" ref="W54">STOWA2024_NDJF_V(W$34*60,$C54,2100,"M","")</f>
        <v>14.91180172835192</v>
      </c>
      <c r="X54" s="17" cm="1">
        <f t="array" ref="X54">STOWA2024_NDJF_V(X$34*60,$C54,2100,"M","")</f>
        <v>20.163148401098631</v>
      </c>
      <c r="Y54" s="17" cm="1">
        <f t="array" ref="Y54">STOWA2024_NDJF_V(Y$34*60,$C54,2100,"M","")</f>
        <v>26.498607899791399</v>
      </c>
      <c r="Z54" s="17" cm="1">
        <f t="array" ref="Z54">STOWA2024_NDJF_V(Z$34*60,$C54,2100,"M","")</f>
        <v>30.708688577346429</v>
      </c>
      <c r="AA54" s="17" cm="1">
        <f t="array" ref="AA54">STOWA2024_NDJF_V(AA$34*60,$C54,2100,"M","")</f>
        <v>39.552636923760097</v>
      </c>
      <c r="AB54" s="17" cm="1">
        <f t="array" ref="AB54">STOWA2024_NDJF_V(AB$34*60,$C54,2100,"M","")</f>
        <v>52.361877463154059</v>
      </c>
      <c r="AC54" s="17" cm="1">
        <f t="array" ref="AC54">STOWA2024_NDJF_V(AC$34*60,$C54,2100,"M","")</f>
        <v>62.004354086660534</v>
      </c>
      <c r="AD54" s="17" cm="1">
        <f t="array" ref="AD54">STOWA2024_NDJF_V(AD$34*60,$C54,2100,"M","")</f>
        <v>70.135453011565147</v>
      </c>
      <c r="AE54" s="17" cm="1">
        <f t="array" ref="AE54">STOWA2024_NDJF_V(AE$34*60,$C54,2100,"M","")</f>
        <v>96.125201169776361</v>
      </c>
      <c r="AF54" s="17" cm="1">
        <f t="array" ref="AF54">STOWA2024_NDJF_V(AF$34*60,$C54,2100,"M","")</f>
        <v>106.71674078848191</v>
      </c>
      <c r="AH54" s="15" t="s">
        <v>65</v>
      </c>
      <c r="AI54">
        <v>5</v>
      </c>
      <c r="AJ54" s="17" cm="1">
        <f t="array" ref="AJ54">STOWA2024_NDJF_V(AJ$34*60,$C54,2100,"H","")</f>
        <v>6.2420992435995633</v>
      </c>
      <c r="AK54" s="17" cm="1">
        <f t="array" ref="AK54">STOWA2024_NDJF_V(AK$34*60,$C54,2100,"H","")</f>
        <v>9.0431081502617943</v>
      </c>
      <c r="AL54" s="17" cm="1">
        <f t="array" ref="AL54">STOWA2024_NDJF_V(AL$34*60,$C54,2100,"H","")</f>
        <v>12.330655070037286</v>
      </c>
      <c r="AM54" s="17" cm="1">
        <f t="array" ref="AM54">STOWA2024_NDJF_V(AM$34*60,$C54,2100,"H","")</f>
        <v>16.838379440305406</v>
      </c>
      <c r="AN54" s="17" cm="1">
        <f t="array" ref="AN54">STOWA2024_NDJF_V(AN$34*60,$C54,2100,"H","")</f>
        <v>22.768190569712587</v>
      </c>
      <c r="AO54" s="17" cm="1">
        <f t="array" ref="AO54">STOWA2024_NDJF_V(AO$34*60,$C54,2100,"H","")</f>
        <v>29.922179934045843</v>
      </c>
      <c r="AP54" s="17" cm="1">
        <f t="array" ref="AP54">STOWA2024_NDJF_V(AP$34*60,$C54,2100,"H","")</f>
        <v>34.676195392029314</v>
      </c>
      <c r="AQ54" s="17" cm="1">
        <f t="array" ref="AQ54">STOWA2024_NDJF_V(AQ$34*60,$C54,2100,"H","")</f>
        <v>44.662765809220176</v>
      </c>
      <c r="AR54" s="17" cm="1">
        <f t="array" ref="AR54">STOWA2024_NDJF_V(AR$34*60,$C54,2100,"H","")</f>
        <v>58.465927120279815</v>
      </c>
      <c r="AS54" s="17" cm="1">
        <f t="array" ref="AS54">STOWA2024_NDJF_V(AS$34*60,$C54,2100,"H","")</f>
        <v>68.643980504866477</v>
      </c>
      <c r="AT54" s="17" cm="1">
        <f t="array" ref="AT54">STOWA2024_NDJF_V(AT$34*60,$C54,2100,"H","")</f>
        <v>77.212390015194288</v>
      </c>
      <c r="AU54" s="17" cm="1">
        <f t="array" ref="AU54">STOWA2024_NDJF_V(AU$34*60,$C54,2100,"H","")</f>
        <v>105.56267733266723</v>
      </c>
      <c r="AV54" s="17" cm="1">
        <f t="array" ref="AV54">STOWA2024_NDJF_V(AV$34*60,$C54,2100,"H","")</f>
        <v>117.19408372370134</v>
      </c>
    </row>
    <row r="55" spans="2:48" x14ac:dyDescent="0.3">
      <c r="B55" s="15" t="s">
        <v>66</v>
      </c>
      <c r="C55">
        <v>10</v>
      </c>
      <c r="D55" s="17" cm="1">
        <f t="array" ref="D55">STOWA2024_NDJF_V(D$2*60,$C55,2100,"L","")</f>
        <v>6.1887924722286627</v>
      </c>
      <c r="E55" s="17" cm="1">
        <f t="array" ref="E55">STOWA2024_NDJF_V(E$2*60,$C55,2100,"L","")</f>
        <v>8.7575313701043971</v>
      </c>
      <c r="F55" s="17" cm="1">
        <f t="array" ref="F55">STOWA2024_NDJF_V(F$2*60,$C55,2100,"L","")</f>
        <v>11.782845403340712</v>
      </c>
      <c r="G55" s="17" cm="1">
        <f t="array" ref="G55">STOWA2024_NDJF_V(G$2*60,$C55,2100,"L","")</f>
        <v>15.940015418795795</v>
      </c>
      <c r="H55" s="17" cm="1">
        <f t="array" ref="H55">STOWA2024_NDJF_V(H$2*60,$C55,2100,"L","")</f>
        <v>21.467570988004361</v>
      </c>
      <c r="I55" s="17" cm="1">
        <f t="array" ref="I55">STOWA2024_NDJF_V(I$2*60,$C55,2100,"L","")</f>
        <v>28.123588934860521</v>
      </c>
      <c r="J55" s="17" cm="1">
        <f t="array" ref="J55">STOWA2024_NDJF_V(J$2*60,$C55,2100,"L","")</f>
        <v>32.543231932011729</v>
      </c>
      <c r="K55" s="17" cm="1">
        <f t="array" ref="K55">STOWA2024_NDJF_V(K$2*60,$C55,2100,"L","")</f>
        <v>41.805723604187804</v>
      </c>
      <c r="L55" s="17" cm="1">
        <f t="array" ref="L55">STOWA2024_NDJF_V(L$2*60,$C55,2100,"L","")</f>
        <v>55.547110294912038</v>
      </c>
      <c r="M55" s="17" cm="1">
        <f t="array" ref="M55">STOWA2024_NDJF_V(M$2*60,$C55,2100,"L","")</f>
        <v>65.904388178221993</v>
      </c>
      <c r="N55" s="17" cm="1">
        <f t="array" ref="N55">STOWA2024_NDJF_V(N$2*60,$C55,2100,"L","")</f>
        <v>74.559689336195504</v>
      </c>
      <c r="O55" s="17" cm="1">
        <f t="array" ref="O55">STOWA2024_NDJF_V(O$2*60,$C55,2100,"L","")</f>
        <v>101.09907017135858</v>
      </c>
      <c r="P55" s="17" cm="1">
        <f t="array" ref="P55">STOWA2024_NDJF_V(P$2*60,$C55,2100,"L","")</f>
        <v>111.60447768980691</v>
      </c>
      <c r="R55" s="15" t="s">
        <v>66</v>
      </c>
      <c r="S55">
        <v>10</v>
      </c>
      <c r="T55" s="17" cm="1">
        <f t="array" ref="T55">STOWA2024_NDJF_V(T$34*60,$C55,2100,"M","")</f>
        <v>6.6380222157234092</v>
      </c>
      <c r="U55" s="17" cm="1">
        <f t="array" ref="U55">STOWA2024_NDJF_V(U$34*60,$C55,2100,"M","")</f>
        <v>9.3932197679127096</v>
      </c>
      <c r="V55" s="17" cm="1">
        <f t="array" ref="V55">STOWA2024_NDJF_V(V$34*60,$C55,2100,"M","")</f>
        <v>12.638134159900817</v>
      </c>
      <c r="W55" s="17" cm="1">
        <f t="array" ref="W55">STOWA2024_NDJF_V(W$34*60,$C55,2100,"M","")</f>
        <v>17.097063271025561</v>
      </c>
      <c r="X55" s="17" cm="1">
        <f t="array" ref="X55">STOWA2024_NDJF_V(X$34*60,$C55,2100,"M","")</f>
        <v>23.025850967769713</v>
      </c>
      <c r="Y55" s="17" cm="1">
        <f t="array" ref="Y55">STOWA2024_NDJF_V(Y$34*60,$C55,2100,"M","")</f>
        <v>30.165013445385334</v>
      </c>
      <c r="Z55" s="17" cm="1">
        <f t="array" ref="Z55">STOWA2024_NDJF_V(Z$34*60,$C55,2100,"M","")</f>
        <v>34.905467828418026</v>
      </c>
      <c r="AA55" s="17" cm="1">
        <f t="array" ref="AA55">STOWA2024_NDJF_V(AA$34*60,$C55,2100,"M","")</f>
        <v>44.840301767148645</v>
      </c>
      <c r="AB55" s="17" cm="1">
        <f t="array" ref="AB55">STOWA2024_NDJF_V(AB$34*60,$C55,2100,"M","")</f>
        <v>59.159554369224864</v>
      </c>
      <c r="AC55" s="17" cm="1">
        <f t="array" ref="AC55">STOWA2024_NDJF_V(AC$34*60,$C55,2100,"M","")</f>
        <v>69.820717024207553</v>
      </c>
      <c r="AD55" s="17" cm="1">
        <f t="array" ref="AD55">STOWA2024_NDJF_V(AD$34*60,$C55,2100,"M","")</f>
        <v>78.720409000964864</v>
      </c>
      <c r="AE55" s="17" cm="1">
        <f t="array" ref="AE55">STOWA2024_NDJF_V(AE$34*60,$C55,2100,"M","")</f>
        <v>106.58017922024145</v>
      </c>
      <c r="AF55" s="17" cm="1">
        <f t="array" ref="AF55">STOWA2024_NDJF_V(AF$34*60,$C55,2100,"M","")</f>
        <v>117.65513979307467</v>
      </c>
      <c r="AH55" s="15" t="s">
        <v>66</v>
      </c>
      <c r="AI55">
        <v>10</v>
      </c>
      <c r="AJ55" s="17" cm="1">
        <f t="array" ref="AJ55">STOWA2024_NDJF_V(AJ$34*60,$C55,2100,"H","")</f>
        <v>7.4956426351224703</v>
      </c>
      <c r="AK55" s="17" cm="1">
        <f t="array" ref="AK55">STOWA2024_NDJF_V(AK$34*60,$C55,2100,"H","")</f>
        <v>10.606806709183127</v>
      </c>
      <c r="AL55" s="17" cm="1">
        <f t="array" ref="AL55">STOWA2024_NDJF_V(AL$34*60,$C55,2100,"H","")</f>
        <v>14.270958149697385</v>
      </c>
      <c r="AM55" s="17" cm="1">
        <f t="array" ref="AM55">STOWA2024_NDJF_V(AM$34*60,$C55,2100,"H","")</f>
        <v>19.305972807100577</v>
      </c>
      <c r="AN55" s="17" cm="1">
        <f t="array" ref="AN55">STOWA2024_NDJF_V(AN$34*60,$C55,2100,"H","")</f>
        <v>26.000749110958115</v>
      </c>
      <c r="AO55" s="17" cm="1">
        <f t="array" ref="AO55">STOWA2024_NDJF_V(AO$34*60,$C55,2100,"H","")</f>
        <v>34.062278420023624</v>
      </c>
      <c r="AP55" s="17" cm="1">
        <f t="array" ref="AP55">STOWA2024_NDJF_V(AP$34*60,$C55,2100,"H","")</f>
        <v>39.415190903375517</v>
      </c>
      <c r="AQ55" s="17" cm="1">
        <f t="array" ref="AQ55">STOWA2024_NDJF_V(AQ$34*60,$C55,2100,"H","")</f>
        <v>50.633587350982978</v>
      </c>
      <c r="AR55" s="17" cm="1">
        <f t="array" ref="AR55">STOWA2024_NDJF_V(AR$34*60,$C55,2100,"H","")</f>
        <v>66.056038511094812</v>
      </c>
      <c r="AS55" s="17" cm="1">
        <f t="array" ref="AS55">STOWA2024_NDJF_V(AS$34*60,$C55,2100,"H","")</f>
        <v>77.297344821089069</v>
      </c>
      <c r="AT55" s="17" cm="1">
        <f t="array" ref="AT55">STOWA2024_NDJF_V(AT$34*60,$C55,2100,"H","")</f>
        <v>86.663601088251809</v>
      </c>
      <c r="AU55" s="17" cm="1">
        <f t="array" ref="AU55">STOWA2024_NDJF_V(AU$34*60,$C55,2100,"H","")</f>
        <v>117.04411467719967</v>
      </c>
      <c r="AV55" s="17" cm="1">
        <f t="array" ref="AV55">STOWA2024_NDJF_V(AV$34*60,$C55,2100,"H","")</f>
        <v>129.20640380840405</v>
      </c>
    </row>
    <row r="56" spans="2:48" x14ac:dyDescent="0.3">
      <c r="B56" s="15" t="s">
        <v>67</v>
      </c>
      <c r="C56">
        <v>20</v>
      </c>
      <c r="D56" s="17" cm="1">
        <f t="array" ref="D56">STOWA2024_NDJF_V(D$2*60,$C56,2100,"L","")</f>
        <v>7.3498324982656653</v>
      </c>
      <c r="E56" s="17" cm="1">
        <f t="array" ref="E56">STOWA2024_NDJF_V(E$2*60,$C56,2100,"L","")</f>
        <v>10.158799227968917</v>
      </c>
      <c r="F56" s="17" cm="1">
        <f t="array" ref="F56">STOWA2024_NDJF_V(F$2*60,$C56,2100,"L","")</f>
        <v>13.491067168102393</v>
      </c>
      <c r="G56" s="17" cm="1">
        <f t="array" ref="G56">STOWA2024_NDJF_V(G$2*60,$C56,2100,"L","")</f>
        <v>18.079466404899652</v>
      </c>
      <c r="H56" s="17" cm="1">
        <f t="array" ref="H56">STOWA2024_NDJF_V(H$2*60,$C56,2100,"L","")</f>
        <v>24.234364387513892</v>
      </c>
      <c r="I56" s="17" cm="1">
        <f t="array" ref="I56">STOWA2024_NDJF_V(I$2*60,$C56,2100,"L","")</f>
        <v>31.630220238214122</v>
      </c>
      <c r="J56" s="17" cm="1">
        <f t="array" ref="J56">STOWA2024_NDJF_V(J$2*60,$C56,2100,"L","")</f>
        <v>36.537058702195388</v>
      </c>
      <c r="K56" s="17" cm="1">
        <f t="array" ref="K56">STOWA2024_NDJF_V(K$2*60,$C56,2100,"L","")</f>
        <v>46.991410936427506</v>
      </c>
      <c r="L56" s="17" cm="1">
        <f t="array" ref="L56">STOWA2024_NDJF_V(L$2*60,$C56,2100,"L","")</f>
        <v>62.182321864157636</v>
      </c>
      <c r="M56" s="17" cm="1">
        <f t="array" ref="M56">STOWA2024_NDJF_V(M$2*60,$C56,2100,"L","")</f>
        <v>73.484487823663954</v>
      </c>
      <c r="N56" s="17" cm="1">
        <f t="array" ref="N56">STOWA2024_NDJF_V(N$2*60,$C56,2100,"L","")</f>
        <v>82.815837553232285</v>
      </c>
      <c r="O56" s="17" cm="1">
        <f t="array" ref="O56">STOWA2024_NDJF_V(O$2*60,$C56,2100,"L","")</f>
        <v>110.70515595661958</v>
      </c>
      <c r="P56" s="17" cm="1">
        <f t="array" ref="P56">STOWA2024_NDJF_V(P$2*60,$C56,2100,"L","")</f>
        <v>121.42064781827582</v>
      </c>
      <c r="R56" s="15" t="s">
        <v>67</v>
      </c>
      <c r="S56">
        <v>20</v>
      </c>
      <c r="T56" s="17" cm="1">
        <f t="array" ref="T56">STOWA2024_NDJF_V(T$34*60,$C56,2100,"M","")</f>
        <v>7.8833393790895787</v>
      </c>
      <c r="U56" s="17" cm="1">
        <f t="array" ref="U56">STOWA2024_NDJF_V(U$34*60,$C56,2100,"M","")</f>
        <v>10.896202330734726</v>
      </c>
      <c r="V56" s="17" cm="1">
        <f t="array" ref="V56">STOWA2024_NDJF_V(V$34*60,$C56,2100,"M","")</f>
        <v>14.4703516845235</v>
      </c>
      <c r="W56" s="17" cm="1">
        <f t="array" ref="W56">STOWA2024_NDJF_V(W$34*60,$C56,2100,"M","")</f>
        <v>19.391811921741674</v>
      </c>
      <c r="X56" s="17" cm="1">
        <f t="array" ref="X56">STOWA2024_NDJF_V(X$34*60,$C56,2100,"M","")</f>
        <v>25.99347932736913</v>
      </c>
      <c r="Y56" s="17" cm="1">
        <f t="array" ref="Y56">STOWA2024_NDJF_V(Y$34*60,$C56,2100,"M","")</f>
        <v>33.926182784713653</v>
      </c>
      <c r="Z56" s="17" cm="1">
        <f t="array" ref="Z56">STOWA2024_NDJF_V(Z$34*60,$C56,2100,"M","")</f>
        <v>39.189196996134491</v>
      </c>
      <c r="AA56" s="17" cm="1">
        <f t="array" ref="AA56">STOWA2024_NDJF_V(AA$34*60,$C56,2100,"M","")</f>
        <v>50.402405823742825</v>
      </c>
      <c r="AB56" s="17" cm="1">
        <f t="array" ref="AB56">STOWA2024_NDJF_V(AB$34*60,$C56,2100,"M","")</f>
        <v>66.226279487741962</v>
      </c>
      <c r="AC56" s="17" cm="1">
        <f t="array" ref="AC56">STOWA2024_NDJF_V(AC$34*60,$C56,2100,"M","")</f>
        <v>77.851259556951803</v>
      </c>
      <c r="AD56" s="17" cm="1">
        <f t="array" ref="AD56">STOWA2024_NDJF_V(AD$34*60,$C56,2100,"M","")</f>
        <v>87.437282290057425</v>
      </c>
      <c r="AE56" s="17" cm="1">
        <f t="array" ref="AE56">STOWA2024_NDJF_V(AE$34*60,$C56,2100,"M","")</f>
        <v>116.70706112788713</v>
      </c>
      <c r="AF56" s="17" cm="1">
        <f t="array" ref="AF56">STOWA2024_NDJF_V(AF$34*60,$C56,2100,"M","")</f>
        <v>128.0034958143053</v>
      </c>
      <c r="AH56" s="15" t="s">
        <v>67</v>
      </c>
      <c r="AI56">
        <v>20</v>
      </c>
      <c r="AJ56" s="17" cm="1">
        <f t="array" ref="AJ56">STOWA2024_NDJF_V(AJ$34*60,$C56,2100,"H","")</f>
        <v>8.9018525152079615</v>
      </c>
      <c r="AK56" s="17" cm="1">
        <f t="array" ref="AK56">STOWA2024_NDJF_V(AK$34*60,$C56,2100,"H","")</f>
        <v>12.303971890560362</v>
      </c>
      <c r="AL56" s="17" cm="1">
        <f t="array" ref="AL56">STOWA2024_NDJF_V(AL$34*60,$C56,2100,"H","")</f>
        <v>16.339894852236522</v>
      </c>
      <c r="AM56" s="17" cm="1">
        <f t="array" ref="AM56">STOWA2024_NDJF_V(AM$34*60,$C56,2100,"H","")</f>
        <v>21.897198817530995</v>
      </c>
      <c r="AN56" s="17" cm="1">
        <f t="array" ref="AN56">STOWA2024_NDJF_V(AN$34*60,$C56,2100,"H","")</f>
        <v>29.351789667092767</v>
      </c>
      <c r="AO56" s="17" cm="1">
        <f t="array" ref="AO56">STOWA2024_NDJF_V(AO$34*60,$C56,2100,"H","")</f>
        <v>38.309384009849126</v>
      </c>
      <c r="AP56" s="17" cm="1">
        <f t="array" ref="AP56">STOWA2024_NDJF_V(AP$34*60,$C56,2100,"H","")</f>
        <v>44.252370102745516</v>
      </c>
      <c r="AQ56" s="17" cm="1">
        <f t="array" ref="AQ56">STOWA2024_NDJF_V(AQ$34*60,$C56,2100,"H","")</f>
        <v>56.914305154072089</v>
      </c>
      <c r="AR56" s="17" cm="1">
        <f t="array" ref="AR56">STOWA2024_NDJF_V(AR$34*60,$C56,2100,"H","")</f>
        <v>73.946562223675699</v>
      </c>
      <c r="AS56" s="17" cm="1">
        <f t="array" ref="AS56">STOWA2024_NDJF_V(AS$34*60,$C56,2100,"H","")</f>
        <v>86.18782377504678</v>
      </c>
      <c r="AT56" s="17" cm="1">
        <f t="array" ref="AT56">STOWA2024_NDJF_V(AT$34*60,$C56,2100,"H","")</f>
        <v>96.260040423996301</v>
      </c>
      <c r="AU56" s="17" cm="1">
        <f t="array" ref="AU56">STOWA2024_NDJF_V(AU$34*60,$C56,2100,"H","")</f>
        <v>128.16524372757974</v>
      </c>
      <c r="AV56" s="17" cm="1">
        <f t="array" ref="AV56">STOWA2024_NDJF_V(AV$34*60,$C56,2100,"H","")</f>
        <v>140.57075107945252</v>
      </c>
    </row>
    <row r="57" spans="2:48" x14ac:dyDescent="0.3">
      <c r="B57" s="15" t="s">
        <v>68</v>
      </c>
      <c r="C57">
        <v>25</v>
      </c>
      <c r="D57" s="17" cm="1">
        <f t="array" ref="D57">STOWA2024_NDJF_V(D$2*60,$C57,2100,"L","")</f>
        <v>7.7529030743366567</v>
      </c>
      <c r="E57" s="17" cm="1">
        <f t="array" ref="E57">STOWA2024_NDJF_V(E$2*60,$C57,2100,"L","")</f>
        <v>10.634881967692678</v>
      </c>
      <c r="F57" s="17" cm="1">
        <f t="array" ref="F57">STOWA2024_NDJF_V(F$2*60,$C57,2100,"L","")</f>
        <v>14.064737526592967</v>
      </c>
      <c r="G57" s="17" cm="1">
        <f t="array" ref="G57">STOWA2024_NDJF_V(G$2*60,$C57,2100,"L","")</f>
        <v>18.790771379128874</v>
      </c>
      <c r="H57" s="17" cm="1">
        <f t="array" ref="H57">STOWA2024_NDJF_V(H$2*60,$C57,2100,"L","")</f>
        <v>25.146475259523665</v>
      </c>
      <c r="I57" s="17" cm="1">
        <f t="array" ref="I57">STOWA2024_NDJF_V(I$2*60,$C57,2100,"L","")</f>
        <v>32.778277318965799</v>
      </c>
      <c r="J57" s="17" cm="1">
        <f t="array" ref="J57">STOWA2024_NDJF_V(J$2*60,$C57,2100,"L","")</f>
        <v>37.840308746529104</v>
      </c>
      <c r="K57" s="17" cm="1">
        <f t="array" ref="K57">STOWA2024_NDJF_V(K$2*60,$C57,2100,"L","")</f>
        <v>48.717441530447005</v>
      </c>
      <c r="L57" s="17" cm="1">
        <f t="array" ref="L57">STOWA2024_NDJF_V(L$2*60,$C57,2100,"L","")</f>
        <v>64.373771713218559</v>
      </c>
      <c r="M57" s="17" cm="1">
        <f t="array" ref="M57">STOWA2024_NDJF_V(M$2*60,$C57,2100,"L","")</f>
        <v>75.968660446634416</v>
      </c>
      <c r="N57" s="17" cm="1">
        <f t="array" ref="N57">STOWA2024_NDJF_V(N$2*60,$C57,2100,"L","")</f>
        <v>85.500625124912531</v>
      </c>
      <c r="O57" s="17" cm="1">
        <f t="array" ref="O57">STOWA2024_NDJF_V(O$2*60,$C57,2100,"L","")</f>
        <v>113.73301901993254</v>
      </c>
      <c r="P57" s="17" cm="1">
        <f t="array" ref="P57">STOWA2024_NDJF_V(P$2*60,$C57,2100,"L","")</f>
        <v>124.46667294688278</v>
      </c>
      <c r="R57" s="15" t="s">
        <v>68</v>
      </c>
      <c r="S57">
        <v>25</v>
      </c>
      <c r="T57" s="17" cm="1">
        <f t="array" ref="T57">STOWA2024_NDJF_V(T$34*60,$C57,2100,"M","")</f>
        <v>8.3156678907451269</v>
      </c>
      <c r="U57" s="17" cm="1">
        <f t="array" ref="U57">STOWA2024_NDJF_V(U$34*60,$C57,2100,"M","")</f>
        <v>11.406842785555268</v>
      </c>
      <c r="V57" s="17" cm="1">
        <f t="array" ref="V57">STOWA2024_NDJF_V(V$34*60,$C57,2100,"M","")</f>
        <v>15.085663411528479</v>
      </c>
      <c r="W57" s="17" cm="1">
        <f t="array" ref="W57">STOWA2024_NDJF_V(W$34*60,$C57,2100,"M","")</f>
        <v>20.154748834277669</v>
      </c>
      <c r="X57" s="17" cm="1">
        <f t="array" ref="X57">STOWA2024_NDJF_V(X$34*60,$C57,2100,"M","")</f>
        <v>26.971798160772082</v>
      </c>
      <c r="Y57" s="17" cm="1">
        <f t="array" ref="Y57">STOWA2024_NDJF_V(Y$34*60,$C57,2100,"M","")</f>
        <v>35.157574601638458</v>
      </c>
      <c r="Z57" s="17" cm="1">
        <f t="array" ref="Z57">STOWA2024_NDJF_V(Z$34*60,$C57,2100,"M","")</f>
        <v>40.587046865192129</v>
      </c>
      <c r="AA57" s="17" cm="1">
        <f t="array" ref="AA57">STOWA2024_NDJF_V(AA$34*60,$C57,2100,"M","")</f>
        <v>52.253724878232582</v>
      </c>
      <c r="AB57" s="17" cm="1">
        <f t="array" ref="AB57">STOWA2024_NDJF_V(AB$34*60,$C57,2100,"M","")</f>
        <v>68.560247822091569</v>
      </c>
      <c r="AC57" s="17" cm="1">
        <f t="array" ref="AC57">STOWA2024_NDJF_V(AC$34*60,$C57,2100,"M","")</f>
        <v>80.483052652104448</v>
      </c>
      <c r="AD57" s="17" cm="1">
        <f t="array" ref="AD57">STOWA2024_NDJF_V(AD$34*60,$C57,2100,"M","")</f>
        <v>90.271891414706445</v>
      </c>
      <c r="AE57" s="17" cm="1">
        <f t="array" ref="AE57">STOWA2024_NDJF_V(AE$34*60,$C57,2100,"M","")</f>
        <v>119.89908047480363</v>
      </c>
      <c r="AF57" s="17" cm="1">
        <f t="array" ref="AF57">STOWA2024_NDJF_V(AF$34*60,$C57,2100,"M","")</f>
        <v>131.21466188701029</v>
      </c>
      <c r="AH57" s="15" t="s">
        <v>68</v>
      </c>
      <c r="AI57">
        <v>25</v>
      </c>
      <c r="AJ57" s="17" cm="1">
        <f t="array" ref="AJ57">STOWA2024_NDJF_V(AJ$34*60,$C57,2100,"H","")</f>
        <v>9.3900370857067514</v>
      </c>
      <c r="AK57" s="17" cm="1">
        <f t="array" ref="AK57">STOWA2024_NDJF_V(AK$34*60,$C57,2100,"H","")</f>
        <v>12.880586165111122</v>
      </c>
      <c r="AL57" s="17" cm="1">
        <f t="array" ref="AL57">STOWA2024_NDJF_V(AL$34*60,$C57,2100,"H","")</f>
        <v>17.034703737314459</v>
      </c>
      <c r="AM57" s="17" cm="1">
        <f t="array" ref="AM57">STOWA2024_NDJF_V(AM$34*60,$C57,2100,"H","")</f>
        <v>22.75870579410719</v>
      </c>
      <c r="AN57" s="17" cm="1">
        <f t="array" ref="AN57">STOWA2024_NDJF_V(AN$34*60,$C57,2100,"H","")</f>
        <v>30.456505517700883</v>
      </c>
      <c r="AO57" s="17" cm="1">
        <f t="array" ref="AO57">STOWA2024_NDJF_V(AO$34*60,$C57,2100,"H","")</f>
        <v>39.699869414013534</v>
      </c>
      <c r="AP57" s="17" cm="1">
        <f t="array" ref="AP57">STOWA2024_NDJF_V(AP$34*60,$C57,2100,"H","")</f>
        <v>45.830819637185186</v>
      </c>
      <c r="AQ57" s="17" cm="1">
        <f t="array" ref="AQ57">STOWA2024_NDJF_V(AQ$34*60,$C57,2100,"H","")</f>
        <v>59.004811269459616</v>
      </c>
      <c r="AR57" s="17" cm="1">
        <f t="array" ref="AR57">STOWA2024_NDJF_V(AR$34*60,$C57,2100,"H","")</f>
        <v>76.552611302667316</v>
      </c>
      <c r="AS57" s="17" cm="1">
        <f t="array" ref="AS57">STOWA2024_NDJF_V(AS$34*60,$C57,2100,"H","")</f>
        <v>89.101437771638132</v>
      </c>
      <c r="AT57" s="17" cm="1">
        <f t="array" ref="AT57">STOWA2024_NDJF_V(AT$34*60,$C57,2100,"H","")</f>
        <v>99.380672513403894</v>
      </c>
      <c r="AU57" s="17" cm="1">
        <f t="array" ref="AU57">STOWA2024_NDJF_V(AU$34*60,$C57,2100,"H","")</f>
        <v>131.67065234319386</v>
      </c>
      <c r="AV57" s="17" cm="1">
        <f t="array" ref="AV57">STOWA2024_NDJF_V(AV$34*60,$C57,2100,"H","")</f>
        <v>144.09718622725379</v>
      </c>
    </row>
    <row r="58" spans="2:48" x14ac:dyDescent="0.3">
      <c r="B58" s="15" t="s">
        <v>69</v>
      </c>
      <c r="C58">
        <v>50</v>
      </c>
      <c r="D58" s="17" cm="1">
        <f t="array" ref="D58">STOWA2024_NDJF_V(D$2*60,$C58,2100,"L","")</f>
        <v>9.1044329349993482</v>
      </c>
      <c r="E58" s="17" cm="1">
        <f t="array" ref="E58">STOWA2024_NDJF_V(E$2*60,$C58,2100,"L","")</f>
        <v>12.196387642492008</v>
      </c>
      <c r="F58" s="17" cm="1">
        <f t="array" ref="F58">STOWA2024_NDJF_V(F$2*60,$C58,2100,"L","")</f>
        <v>15.924238776456786</v>
      </c>
      <c r="G58" s="17" cm="1">
        <f t="array" ref="G58">STOWA2024_NDJF_V(G$2*60,$C58,2100,"L","")</f>
        <v>21.073052420004945</v>
      </c>
      <c r="H58" s="17" cm="1">
        <f t="array" ref="H58">STOWA2024_NDJF_V(H$2*60,$C58,2100,"L","")</f>
        <v>28.048110452340914</v>
      </c>
      <c r="I58" s="17" cm="1">
        <f t="array" ref="I58">STOWA2024_NDJF_V(I$2*60,$C58,2100,"L","")</f>
        <v>36.405216079976178</v>
      </c>
      <c r="J58" s="17" cm="1">
        <f t="array" ref="J58">STOWA2024_NDJF_V(J$2*60,$C58,2100,"L","")</f>
        <v>41.943881672021227</v>
      </c>
      <c r="K58" s="17" cm="1">
        <f t="array" ref="K58">STOWA2024_NDJF_V(K$2*60,$C58,2100,"L","")</f>
        <v>54.261859320414835</v>
      </c>
      <c r="L58" s="17" cm="1">
        <f t="array" ref="L58">STOWA2024_NDJF_V(L$2*60,$C58,2100,"L","")</f>
        <v>71.358337555884148</v>
      </c>
      <c r="M58" s="17" cm="1">
        <f t="array" ref="M58">STOWA2024_NDJF_V(M$2*60,$C58,2100,"L","")</f>
        <v>83.824535638532637</v>
      </c>
      <c r="N58" s="17" cm="1">
        <f t="array" ref="N58">STOWA2024_NDJF_V(N$2*60,$C58,2100,"L","")</f>
        <v>93.924892864884526</v>
      </c>
      <c r="O58" s="17" cm="1">
        <f t="array" ref="O58">STOWA2024_NDJF_V(O$2*60,$C58,2100,"L","")</f>
        <v>122.9426286131071</v>
      </c>
      <c r="P58" s="17" cm="1">
        <f t="array" ref="P58">STOWA2024_NDJF_V(P$2*60,$C58,2100,"L","")</f>
        <v>133.58902599491012</v>
      </c>
      <c r="R58" s="15" t="s">
        <v>69</v>
      </c>
      <c r="S58">
        <v>50</v>
      </c>
      <c r="T58" s="17" cm="1">
        <f t="array" ref="T58">STOWA2024_NDJF_V(T$34*60,$C58,2100,"M","")</f>
        <v>9.7653020933057686</v>
      </c>
      <c r="U58" s="17" cm="1">
        <f t="array" ref="U58">STOWA2024_NDJF_V(U$34*60,$C58,2100,"M","")</f>
        <v>13.081694447783237</v>
      </c>
      <c r="V58" s="17" cm="1">
        <f t="array" ref="V58">STOWA2024_NDJF_V(V$34*60,$C58,2100,"M","")</f>
        <v>17.080141439698075</v>
      </c>
      <c r="W58" s="17" cm="1">
        <f t="array" ref="W58">STOWA2024_NDJF_V(W$34*60,$C58,2100,"M","")</f>
        <v>22.602695234135549</v>
      </c>
      <c r="X58" s="17" cm="1">
        <f t="array" ref="X58">STOWA2024_NDJF_V(X$34*60,$C58,2100,"M","")</f>
        <v>30.084056159125932</v>
      </c>
      <c r="Y58" s="17" cm="1">
        <f t="array" ref="Y58">STOWA2024_NDJF_V(Y$34*60,$C58,2100,"M","")</f>
        <v>39.047784231173061</v>
      </c>
      <c r="Z58" s="17" cm="1">
        <f t="array" ref="Z58">STOWA2024_NDJF_V(Z$34*60,$C58,2100,"M","")</f>
        <v>44.988488400918484</v>
      </c>
      <c r="AA58" s="17" cm="1">
        <f t="array" ref="AA58">STOWA2024_NDJF_V(AA$34*60,$C58,2100,"M","")</f>
        <v>58.200598784283109</v>
      </c>
      <c r="AB58" s="17" cm="1">
        <f t="array" ref="AB58">STOWA2024_NDJF_V(AB$34*60,$C58,2100,"M","")</f>
        <v>75.999047077729074</v>
      </c>
      <c r="AC58" s="17" cm="1">
        <f t="array" ref="AC58">STOWA2024_NDJF_V(AC$34*60,$C58,2100,"M","")</f>
        <v>88.805758528194644</v>
      </c>
      <c r="AD58" s="17" cm="1">
        <f t="array" ref="AD58">STOWA2024_NDJF_V(AD$34*60,$C58,2100,"M","")</f>
        <v>99.16626594775984</v>
      </c>
      <c r="AE58" s="17" cm="1">
        <f t="array" ref="AE58">STOWA2024_NDJF_V(AE$34*60,$C58,2100,"M","")</f>
        <v>129.60799114356936</v>
      </c>
      <c r="AF58" s="17" cm="1">
        <f t="array" ref="AF58">STOWA2024_NDJF_V(AF$34*60,$C58,2100,"M","")</f>
        <v>140.83158537721775</v>
      </c>
      <c r="AH58" s="15" t="s">
        <v>69</v>
      </c>
      <c r="AI58">
        <v>50</v>
      </c>
      <c r="AJ58" s="17" cm="1">
        <f t="array" ref="AJ58">STOWA2024_NDJF_V(AJ$34*60,$C58,2100,"H","")</f>
        <v>11.02696139552712</v>
      </c>
      <c r="AK58" s="17" cm="1">
        <f t="array" ref="AK58">STOWA2024_NDJF_V(AK$34*60,$C58,2100,"H","")</f>
        <v>14.771825621521042</v>
      </c>
      <c r="AL58" s="17" cm="1">
        <f t="array" ref="AL58">STOWA2024_NDJF_V(AL$34*60,$C58,2100,"H","")</f>
        <v>19.286864705886</v>
      </c>
      <c r="AM58" s="17" cm="1">
        <f t="array" ref="AM58">STOWA2024_NDJF_V(AM$34*60,$C58,2100,"H","")</f>
        <v>25.522922424748526</v>
      </c>
      <c r="AN58" s="17" cm="1">
        <f t="array" ref="AN58">STOWA2024_NDJF_V(AN$34*60,$C58,2100,"H","")</f>
        <v>33.970861599351892</v>
      </c>
      <c r="AO58" s="17" cm="1">
        <f t="array" ref="AO58">STOWA2024_NDJF_V(AO$34*60,$C58,2100,"H","")</f>
        <v>44.092687065276209</v>
      </c>
      <c r="AP58" s="17" cm="1">
        <f t="array" ref="AP58">STOWA2024_NDJF_V(AP$34*60,$C58,2100,"H","")</f>
        <v>50.800919428813252</v>
      </c>
      <c r="AQ58" s="17" cm="1">
        <f t="array" ref="AQ58">STOWA2024_NDJF_V(AQ$34*60,$C58,2100,"H","")</f>
        <v>65.720010488031647</v>
      </c>
      <c r="AR58" s="17" cm="1">
        <f t="array" ref="AR58">STOWA2024_NDJF_V(AR$34*60,$C58,2100,"H","")</f>
        <v>84.85858343761484</v>
      </c>
      <c r="AS58" s="17" cm="1">
        <f t="array" ref="AS58">STOWA2024_NDJF_V(AS$34*60,$C58,2100,"H","")</f>
        <v>98.315365863003947</v>
      </c>
      <c r="AT58" s="17" cm="1">
        <f t="array" ref="AT58">STOWA2024_NDJF_V(AT$34*60,$C58,2100,"H","")</f>
        <v>109.17252365143085</v>
      </c>
      <c r="AU58" s="17" cm="1">
        <f t="array" ref="AU58">STOWA2024_NDJF_V(AU$34*60,$C58,2100,"H","")</f>
        <v>142.33277415627006</v>
      </c>
      <c r="AV58" s="17" cm="1">
        <f t="array" ref="AV58">STOWA2024_NDJF_V(AV$34*60,$C58,2100,"H","")</f>
        <v>154.65828965253237</v>
      </c>
    </row>
    <row r="59" spans="2:48" x14ac:dyDescent="0.3">
      <c r="B59" s="15" t="s">
        <v>70</v>
      </c>
      <c r="C59">
        <v>100</v>
      </c>
      <c r="D59" s="17" cm="1">
        <f t="array" ref="D59">STOWA2024_NDJF_V(D$2*60,$C59,2100,"L","")</f>
        <v>10.620562856106858</v>
      </c>
      <c r="E59" s="17" cm="1">
        <f t="array" ref="E59">STOWA2024_NDJF_V(E$2*60,$C59,2100,"L","")</f>
        <v>13.891172770145081</v>
      </c>
      <c r="F59" s="17" cm="1">
        <f t="array" ref="F59">STOWA2024_NDJF_V(F$2*60,$C59,2100,"L","")</f>
        <v>17.907016840662436</v>
      </c>
      <c r="G59" s="17" cm="1">
        <f t="array" ref="G59">STOWA2024_NDJF_V(G$2*60,$C59,2100,"L","")</f>
        <v>23.469681490179163</v>
      </c>
      <c r="H59" s="17" cm="1">
        <f t="array" ref="H59">STOWA2024_NDJF_V(H$2*60,$C59,2100,"L","")</f>
        <v>31.056098424150949</v>
      </c>
      <c r="I59" s="17" cm="1">
        <f t="array" ref="I59">STOWA2024_NDJF_V(I$2*60,$C59,2100,"L","")</f>
        <v>40.125898556012544</v>
      </c>
      <c r="J59" s="17" cm="1">
        <f t="array" ref="J59">STOWA2024_NDJF_V(J$2*60,$C59,2100,"L","")</f>
        <v>46.132473442315984</v>
      </c>
      <c r="K59" s="17" cm="1">
        <f t="array" ref="K59">STOWA2024_NDJF_V(K$2*60,$C59,2100,"L","")</f>
        <v>60.094042258331683</v>
      </c>
      <c r="L59" s="17" cm="1">
        <f t="array" ref="L59">STOWA2024_NDJF_V(L$2*60,$C59,2100,"L","")</f>
        <v>78.619348569547057</v>
      </c>
      <c r="M59" s="17" cm="1">
        <f t="array" ref="M59">STOWA2024_NDJF_V(M$2*60,$C59,2100,"L","")</f>
        <v>91.895673118270437</v>
      </c>
      <c r="N59" s="17" cm="1">
        <f t="array" ref="N59">STOWA2024_NDJF_V(N$2*60,$C59,2100,"L","")</f>
        <v>102.47860875270031</v>
      </c>
      <c r="O59" s="17" cm="1">
        <f t="array" ref="O59">STOWA2024_NDJF_V(O$2*60,$C59,2100,"L","")</f>
        <v>131.86322398073213</v>
      </c>
      <c r="P59" s="17" cm="1">
        <f t="array" ref="P59">STOWA2024_NDJF_V(P$2*60,$C59,2100,"L","")</f>
        <v>142.21929785212703</v>
      </c>
      <c r="R59" s="15" t="s">
        <v>70</v>
      </c>
      <c r="S59">
        <v>100</v>
      </c>
      <c r="T59" s="17" cm="1">
        <f t="array" ref="T59">STOWA2024_NDJF_V(T$34*60,$C59,2100,"M","")</f>
        <v>11.391484283675842</v>
      </c>
      <c r="U59" s="17" cm="1">
        <f t="array" ref="U59">STOWA2024_NDJF_V(U$34*60,$C59,2100,"M","")</f>
        <v>14.899500001729606</v>
      </c>
      <c r="V59" s="17" cm="1">
        <f t="array" ref="V59">STOWA2024_NDJF_V(V$34*60,$C59,2100,"M","")</f>
        <v>19.206844653306799</v>
      </c>
      <c r="W59" s="17" cm="1">
        <f t="array" ref="W59">STOWA2024_NDJF_V(W$34*60,$C59,2100,"M","")</f>
        <v>25.173289915093722</v>
      </c>
      <c r="X59" s="17" cm="1">
        <f t="array" ref="X59">STOWA2024_NDJF_V(X$34*60,$C59,2100,"M","")</f>
        <v>33.310386832048536</v>
      </c>
      <c r="Y59" s="17" cm="1">
        <f t="array" ref="Y59">STOWA2024_NDJF_V(Y$34*60,$C59,2100,"M","")</f>
        <v>43.038542209310293</v>
      </c>
      <c r="Z59" s="17" cm="1">
        <f t="array" ref="Z59">STOWA2024_NDJF_V(Z$34*60,$C59,2100,"M","")</f>
        <v>49.481120097421346</v>
      </c>
      <c r="AA59" s="17" cm="1">
        <f t="array" ref="AA59">STOWA2024_NDJF_V(AA$34*60,$C59,2100,"M","")</f>
        <v>64.456126026758824</v>
      </c>
      <c r="AB59" s="17" cm="1">
        <f t="array" ref="AB59">STOWA2024_NDJF_V(AB$34*60,$C59,2100,"M","")</f>
        <v>83.732269806287064</v>
      </c>
      <c r="AC59" s="17" cm="1">
        <f t="array" ref="AC59">STOWA2024_NDJF_V(AC$34*60,$C59,2100,"M","")</f>
        <v>97.35651852481756</v>
      </c>
      <c r="AD59" s="17" cm="1">
        <f t="array" ref="AD59">STOWA2024_NDJF_V(AD$34*60,$C59,2100,"M","")</f>
        <v>108.19731233705893</v>
      </c>
      <c r="AE59" s="17" cm="1">
        <f t="array" ref="AE59">STOWA2024_NDJF_V(AE$34*60,$C59,2100,"M","")</f>
        <v>139.01221861491243</v>
      </c>
      <c r="AF59" s="17" cm="1">
        <f t="array" ref="AF59">STOWA2024_NDJF_V(AF$34*60,$C59,2100,"M","")</f>
        <v>149.92974938310363</v>
      </c>
      <c r="AH59" s="15" t="s">
        <v>70</v>
      </c>
      <c r="AI59">
        <v>100</v>
      </c>
      <c r="AJ59" s="17" cm="1">
        <f t="array" ref="AJ59">STOWA2024_NDJF_V(AJ$34*60,$C59,2100,"H","")</f>
        <v>12.86324337267118</v>
      </c>
      <c r="AK59" s="17" cm="1">
        <f t="array" ref="AK59">STOWA2024_NDJF_V(AK$34*60,$C59,2100,"H","")</f>
        <v>16.824488352936427</v>
      </c>
      <c r="AL59" s="17" cm="1">
        <f t="array" ref="AL59">STOWA2024_NDJF_V(AL$34*60,$C59,2100,"H","")</f>
        <v>21.688334113809674</v>
      </c>
      <c r="AM59" s="17" cm="1">
        <f t="array" ref="AM59">STOWA2024_NDJF_V(AM$34*60,$C59,2100,"H","")</f>
        <v>28.425633271748801</v>
      </c>
      <c r="AN59" s="17" cm="1">
        <f t="array" ref="AN59">STOWA2024_NDJF_V(AN$34*60,$C59,2100,"H","")</f>
        <v>37.614028338034842</v>
      </c>
      <c r="AO59" s="17" cm="1">
        <f t="array" ref="AO59">STOWA2024_NDJF_V(AO$34*60,$C59,2100,"H","")</f>
        <v>48.599043729242368</v>
      </c>
      <c r="AP59" s="17" cm="1">
        <f t="array" ref="AP59">STOWA2024_NDJF_V(AP$34*60,$C59,2100,"H","")</f>
        <v>55.873990984440688</v>
      </c>
      <c r="AQ59" s="17" cm="1">
        <f t="array" ref="AQ59">STOWA2024_NDJF_V(AQ$34*60,$C59,2100,"H","")</f>
        <v>72.783740493756113</v>
      </c>
      <c r="AR59" s="17" cm="1">
        <f t="array" ref="AR59">STOWA2024_NDJF_V(AR$34*60,$C59,2100,"H","")</f>
        <v>93.493301258245253</v>
      </c>
      <c r="AS59" s="17" cm="1">
        <f t="array" ref="AS59">STOWA2024_NDJF_V(AS$34*60,$C59,2100,"H","")</f>
        <v>107.78176884640753</v>
      </c>
      <c r="AT59" s="17" cm="1">
        <f t="array" ref="AT59">STOWA2024_NDJF_V(AT$34*60,$C59,2100,"H","")</f>
        <v>119.11483736174351</v>
      </c>
      <c r="AU59" s="17" cm="1">
        <f t="array" ref="AU59">STOWA2024_NDJF_V(AU$34*60,$C59,2100,"H","")</f>
        <v>152.66029928016573</v>
      </c>
      <c r="AV59" s="17" cm="1">
        <f t="array" ref="AV59">STOWA2024_NDJF_V(AV$34*60,$C59,2100,"H","")</f>
        <v>164.64970230587716</v>
      </c>
    </row>
    <row r="60" spans="2:48" x14ac:dyDescent="0.3">
      <c r="B60" s="15" t="s">
        <v>71</v>
      </c>
      <c r="C60">
        <v>200</v>
      </c>
      <c r="D60" s="17" cm="1">
        <f t="array" ref="D60">STOWA2024_NDJF_V(D$2*60,$C60,2100,"L","")</f>
        <v>12.321339142729414</v>
      </c>
      <c r="E60" s="17" cm="1">
        <f t="array" ref="E60">STOWA2024_NDJF_V(E$2*60,$C60,2100,"L","")</f>
        <v>15.730613173897105</v>
      </c>
      <c r="F60" s="17" cm="1">
        <f t="array" ref="F60">STOWA2024_NDJF_V(F$2*60,$C60,2100,"L","")</f>
        <v>20.021244433778016</v>
      </c>
      <c r="G60" s="17" cm="1">
        <f t="array" ref="G60">STOWA2024_NDJF_V(G$2*60,$C60,2100,"L","")</f>
        <v>25.986387713966199</v>
      </c>
      <c r="H60" s="17" cm="1">
        <f t="array" ref="H60">STOWA2024_NDJF_V(H$2*60,$C60,2100,"L","")</f>
        <v>34.174337291997297</v>
      </c>
      <c r="I60" s="17" cm="1">
        <f t="array" ref="I60">STOWA2024_NDJF_V(I$2*60,$C60,2100,"L","")</f>
        <v>43.942747695099492</v>
      </c>
      <c r="J60" s="17" cm="1">
        <f t="array" ref="J60">STOWA2024_NDJF_V(J$2*60,$C60,2100,"L","")</f>
        <v>50.407845498991776</v>
      </c>
      <c r="K60" s="17" cm="1">
        <f t="array" ref="K60">STOWA2024_NDJF_V(K$2*60,$C60,2100,"L","")</f>
        <v>66.228925867368801</v>
      </c>
      <c r="L60" s="17" cm="1">
        <f t="array" ref="L60">STOWA2024_NDJF_V(L$2*60,$C60,2100,"L","")</f>
        <v>86.167746297932126</v>
      </c>
      <c r="M60" s="17" cm="1">
        <f t="array" ref="M60">STOWA2024_NDJF_V(M$2*60,$C60,2100,"L","")</f>
        <v>100.18797138237846</v>
      </c>
      <c r="N60" s="17" cm="1">
        <f t="array" ref="N60">STOWA2024_NDJF_V(N$2*60,$C60,2100,"L","")</f>
        <v>111.16376190165646</v>
      </c>
      <c r="O60" s="17" cm="1">
        <f t="array" ref="O60">STOWA2024_NDJF_V(O$2*60,$C60,2100,"L","")</f>
        <v>140.5038749125444</v>
      </c>
      <c r="P60" s="17" cm="1">
        <f t="array" ref="P60">STOWA2024_NDJF_V(P$2*60,$C60,2100,"L","")</f>
        <v>150.38403253596766</v>
      </c>
      <c r="R60" s="15" t="s">
        <v>71</v>
      </c>
      <c r="S60">
        <v>200</v>
      </c>
      <c r="T60" s="17" cm="1">
        <f t="array" ref="T60">STOWA2024_NDJF_V(T$34*60,$C60,2100,"M","")</f>
        <v>13.21571588058872</v>
      </c>
      <c r="U60" s="17" cm="1">
        <f t="array" ref="U60">STOWA2024_NDJF_V(U$34*60,$C60,2100,"M","")</f>
        <v>16.872461014624598</v>
      </c>
      <c r="V60" s="17" cm="1">
        <f t="array" ref="V60">STOWA2024_NDJF_V(V$34*60,$C60,2100,"M","")</f>
        <v>21.47453900485818</v>
      </c>
      <c r="W60" s="17" cm="1">
        <f t="array" ref="W60">STOWA2024_NDJF_V(W$34*60,$C60,2100,"M","")</f>
        <v>27.872677864990788</v>
      </c>
      <c r="X60" s="17" cm="1">
        <f t="array" ref="X60">STOWA2024_NDJF_V(X$34*60,$C60,2100,"M","")</f>
        <v>36.654971251639246</v>
      </c>
      <c r="Y60" s="17" cm="1">
        <f t="array" ref="Y60">STOWA2024_NDJF_V(Y$34*60,$C60,2100,"M","")</f>
        <v>47.132447360115904</v>
      </c>
      <c r="Z60" s="17" cm="1">
        <f t="array" ref="Z60">STOWA2024_NDJF_V(Z$34*60,$C60,2100,"M","")</f>
        <v>54.066831255138844</v>
      </c>
      <c r="AA60" s="17" cm="1">
        <f t="array" ref="AA60">STOWA2024_NDJF_V(AA$34*60,$C60,2100,"M","")</f>
        <v>71.036326262977241</v>
      </c>
      <c r="AB60" s="17" cm="1">
        <f t="array" ref="AB60">STOWA2024_NDJF_V(AB$34*60,$C60,2100,"M","")</f>
        <v>91.771569122525918</v>
      </c>
      <c r="AC60" s="17" cm="1">
        <f t="array" ref="AC60">STOWA2024_NDJF_V(AC$34*60,$C60,2100,"M","")</f>
        <v>106.14158165313191</v>
      </c>
      <c r="AD60" s="17" cm="1">
        <f t="array" ref="AD60">STOWA2024_NDJF_V(AD$34*60,$C60,2100,"M","")</f>
        <v>117.36713069613221</v>
      </c>
      <c r="AE60" s="17" cm="1">
        <f t="array" ref="AE60">STOWA2024_NDJF_V(AE$34*60,$C60,2100,"M","")</f>
        <v>148.12132439927993</v>
      </c>
      <c r="AF60" s="17" cm="1">
        <f t="array" ref="AF60">STOWA2024_NDJF_V(AF$34*60,$C60,2100,"M","")</f>
        <v>158.5371370120354</v>
      </c>
      <c r="AH60" s="15" t="s">
        <v>71</v>
      </c>
      <c r="AI60">
        <v>200</v>
      </c>
      <c r="AJ60" s="17" cm="1">
        <f t="array" ref="AJ60">STOWA2024_NDJF_V(AJ$34*60,$C60,2100,"H","")</f>
        <v>14.923162380138308</v>
      </c>
      <c r="AK60" s="17" cm="1">
        <f t="array" ref="AK60">STOWA2024_NDJF_V(AK$34*60,$C60,2100,"H","")</f>
        <v>19.052352346922543</v>
      </c>
      <c r="AL60" s="17" cm="1">
        <f t="array" ref="AL60">STOWA2024_NDJF_V(AL$34*60,$C60,2100,"H","")</f>
        <v>24.249010458738496</v>
      </c>
      <c r="AM60" s="17" cm="1">
        <f t="array" ref="AM60">STOWA2024_NDJF_V(AM$34*60,$C60,2100,"H","")</f>
        <v>31.473777244219555</v>
      </c>
      <c r="AN60" s="17" cm="1">
        <f t="array" ref="AN60">STOWA2024_NDJF_V(AN$34*60,$C60,2100,"H","")</f>
        <v>41.390726992773878</v>
      </c>
      <c r="AO60" s="17" cm="1">
        <f t="array" ref="AO60">STOWA2024_NDJF_V(AO$34*60,$C60,2100,"H","")</f>
        <v>53.221873993329069</v>
      </c>
      <c r="AP60" s="17" cm="1">
        <f t="array" ref="AP60">STOWA2024_NDJF_V(AP$34*60,$C60,2100,"H","")</f>
        <v>61.052167698692337</v>
      </c>
      <c r="AQ60" s="17" cm="1">
        <f t="array" ref="AQ60">STOWA2024_NDJF_V(AQ$34*60,$C60,2100,"H","")</f>
        <v>80.214090654593363</v>
      </c>
      <c r="AR60" s="17" cm="1">
        <f t="array" ref="AR60">STOWA2024_NDJF_V(AR$34*60,$C60,2100,"H","")</f>
        <v>102.46977633311404</v>
      </c>
      <c r="AS60" s="17" cm="1">
        <f t="array" ref="AS60">STOWA2024_NDJF_V(AS$34*60,$C60,2100,"H","")</f>
        <v>117.50756489729757</v>
      </c>
      <c r="AT60" s="17" cm="1">
        <f t="array" ref="AT60">STOWA2024_NDJF_V(AT$34*60,$C60,2100,"H","")</f>
        <v>129.20992566740404</v>
      </c>
      <c r="AU60" s="17" cm="1">
        <f t="array" ref="AU60">STOWA2024_NDJF_V(AU$34*60,$C60,2100,"H","")</f>
        <v>162.66372796486596</v>
      </c>
      <c r="AV60" s="17" cm="1">
        <f t="array" ref="AV60">STOWA2024_NDJF_V(AV$34*60,$C60,2100,"H","")</f>
        <v>174.10215464816471</v>
      </c>
    </row>
    <row r="61" spans="2:48" x14ac:dyDescent="0.3">
      <c r="B61" s="15" t="s">
        <v>72</v>
      </c>
      <c r="C61">
        <v>250</v>
      </c>
      <c r="D61" s="17" cm="1">
        <f t="array" ref="D61">STOWA2024_NDJF_V(D$2*60,$C61,2100,"L","")</f>
        <v>12.911786381621589</v>
      </c>
      <c r="E61" s="17" cm="1">
        <f t="array" ref="E61">STOWA2024_NDJF_V(E$2*60,$C61,2100,"L","")</f>
        <v>16.355565656794589</v>
      </c>
      <c r="F61" s="17" cm="1">
        <f t="array" ref="F61">STOWA2024_NDJF_V(F$2*60,$C61,2100,"L","")</f>
        <v>20.731263312060197</v>
      </c>
      <c r="G61" s="17" cm="1">
        <f t="array" ref="G61">STOWA2024_NDJF_V(G$2*60,$C61,2100,"L","")</f>
        <v>26.823119037693971</v>
      </c>
      <c r="H61" s="17" cm="1">
        <f t="array" ref="H61">STOWA2024_NDJF_V(H$2*60,$C61,2100,"L","")</f>
        <v>35.202306916830992</v>
      </c>
      <c r="I61" s="17" cm="1">
        <f t="array" ref="I61">STOWA2024_NDJF_V(I$2*60,$C61,2100,"L","")</f>
        <v>45.192368856040808</v>
      </c>
      <c r="J61" s="17" cm="1">
        <f t="array" ref="J61">STOWA2024_NDJF_V(J$2*60,$C61,2100,"L","")</f>
        <v>51.802968308023871</v>
      </c>
      <c r="K61" s="17" cm="1">
        <f t="array" ref="K61">STOWA2024_NDJF_V(K$2*60,$C61,2100,"L","")</f>
        <v>68.270891786546869</v>
      </c>
      <c r="L61" s="17" cm="1">
        <f t="array" ref="L61">STOWA2024_NDJF_V(L$2*60,$C61,2100,"L","")</f>
        <v>88.660799441737495</v>
      </c>
      <c r="M61" s="17" cm="1">
        <f t="array" ref="M61">STOWA2024_NDJF_V(M$2*60,$C61,2100,"L","")</f>
        <v>102.9055478381959</v>
      </c>
      <c r="N61" s="17" cm="1">
        <f t="array" ref="N61">STOWA2024_NDJF_V(N$2*60,$C61,2100,"L","")</f>
        <v>113.9880560663785</v>
      </c>
      <c r="O61" s="17" cm="1">
        <f t="array" ref="O61">STOWA2024_NDJF_V(O$2*60,$C61,2100,"L","")</f>
        <v>143.22743041519854</v>
      </c>
      <c r="P61" s="17" cm="1">
        <f t="array" ref="P61">STOWA2024_NDJF_V(P$2*60,$C61,2100,"L","")</f>
        <v>152.91760588381135</v>
      </c>
      <c r="R61" s="15" t="s">
        <v>72</v>
      </c>
      <c r="S61">
        <v>250</v>
      </c>
      <c r="T61" s="17" cm="1">
        <f t="array" ref="T61">STOWA2024_NDJF_V(T$34*60,$C61,2100,"M","")</f>
        <v>13.849022281888582</v>
      </c>
      <c r="U61" s="17" cm="1">
        <f t="array" ref="U61">STOWA2024_NDJF_V(U$34*60,$C61,2100,"M","")</f>
        <v>17.542777313621627</v>
      </c>
      <c r="V61" s="17" cm="1">
        <f t="array" ref="V61">STOWA2024_NDJF_V(V$34*60,$C61,2100,"M","")</f>
        <v>22.23609646679758</v>
      </c>
      <c r="W61" s="17" cm="1">
        <f t="array" ref="W61">STOWA2024_NDJF_V(W$34*60,$C61,2100,"M","")</f>
        <v>28.770145527773227</v>
      </c>
      <c r="X61" s="17" cm="1">
        <f t="array" ref="X61">STOWA2024_NDJF_V(X$34*60,$C61,2100,"M","")</f>
        <v>37.757558749500134</v>
      </c>
      <c r="Y61" s="17" cm="1">
        <f t="array" ref="Y61">STOWA2024_NDJF_V(Y$34*60,$C61,2100,"M","")</f>
        <v>48.472775552536199</v>
      </c>
      <c r="Z61" s="17" cm="1">
        <f t="array" ref="Z61">STOWA2024_NDJF_V(Z$34*60,$C61,2100,"M","")</f>
        <v>55.563222714631834</v>
      </c>
      <c r="AA61" s="17" cm="1">
        <f t="array" ref="AA61">STOWA2024_NDJF_V(AA$34*60,$C61,2100,"M","")</f>
        <v>73.226513637344453</v>
      </c>
      <c r="AB61" s="17" cm="1">
        <f t="array" ref="AB61">STOWA2024_NDJF_V(AB$34*60,$C61,2100,"M","")</f>
        <v>94.426755183929899</v>
      </c>
      <c r="AC61" s="17" cm="1">
        <f t="array" ref="AC61">STOWA2024_NDJF_V(AC$34*60,$C61,2100,"M","")</f>
        <v>109.02064846428513</v>
      </c>
      <c r="AD61" s="17" cm="1">
        <f t="array" ref="AD61">STOWA2024_NDJF_V(AD$34*60,$C61,2100,"M","")</f>
        <v>120.34903142245439</v>
      </c>
      <c r="AE61" s="17" cm="1">
        <f t="array" ref="AE61">STOWA2024_NDJF_V(AE$34*60,$C61,2100,"M","")</f>
        <v>150.9925380820284</v>
      </c>
      <c r="AF61" s="17" cm="1">
        <f t="array" ref="AF61">STOWA2024_NDJF_V(AF$34*60,$C61,2100,"M","")</f>
        <v>161.20806861430552</v>
      </c>
      <c r="AH61" s="15" t="s">
        <v>72</v>
      </c>
      <c r="AI61">
        <v>250</v>
      </c>
      <c r="AJ61" s="17" cm="1">
        <f t="array" ref="AJ61">STOWA2024_NDJF_V(AJ$34*60,$C61,2100,"H","")</f>
        <v>15.638290818761934</v>
      </c>
      <c r="AK61" s="17" cm="1">
        <f t="array" ref="AK61">STOWA2024_NDJF_V(AK$34*60,$C61,2100,"H","")</f>
        <v>19.809272294836891</v>
      </c>
      <c r="AL61" s="17" cm="1">
        <f t="array" ref="AL61">STOWA2024_NDJF_V(AL$34*60,$C61,2100,"H","")</f>
        <v>25.108959762205316</v>
      </c>
      <c r="AM61" s="17" cm="1">
        <f t="array" ref="AM61">STOWA2024_NDJF_V(AM$34*60,$C61,2100,"H","")</f>
        <v>32.487196099742718</v>
      </c>
      <c r="AN61" s="17" cm="1">
        <f t="array" ref="AN61">STOWA2024_NDJF_V(AN$34*60,$C61,2100,"H","")</f>
        <v>42.635766793686692</v>
      </c>
      <c r="AO61" s="17" cm="1">
        <f t="array" ref="AO61">STOWA2024_NDJF_V(AO$34*60,$C61,2100,"H","")</f>
        <v>54.73537015493649</v>
      </c>
      <c r="AP61" s="17" cm="1">
        <f t="array" ref="AP61">STOWA2024_NDJF_V(AP$34*60,$C61,2100,"H","")</f>
        <v>62.741890218156129</v>
      </c>
      <c r="AQ61" s="17" cm="1">
        <f t="array" ref="AQ61">STOWA2024_NDJF_V(AQ$34*60,$C61,2100,"H","")</f>
        <v>82.68724626159441</v>
      </c>
      <c r="AR61" s="17" cm="1">
        <f t="array" ref="AR61">STOWA2024_NDJF_V(AR$34*60,$C61,2100,"H","")</f>
        <v>105.43448887356995</v>
      </c>
      <c r="AS61" s="17" cm="1">
        <f t="array" ref="AS61">STOWA2024_NDJF_V(AS$34*60,$C61,2100,"H","")</f>
        <v>120.69493147772822</v>
      </c>
      <c r="AT61" s="17" cm="1">
        <f t="array" ref="AT61">STOWA2024_NDJF_V(AT$34*60,$C61,2100,"H","")</f>
        <v>132.49271164769013</v>
      </c>
      <c r="AU61" s="17" cm="1">
        <f t="array" ref="AU61">STOWA2024_NDJF_V(AU$34*60,$C61,2100,"H","")</f>
        <v>165.81683453688544</v>
      </c>
      <c r="AV61" s="17" cm="1">
        <f t="array" ref="AV61">STOWA2024_NDJF_V(AV$34*60,$C61,2100,"H","")</f>
        <v>177.03531564524897</v>
      </c>
    </row>
    <row r="62" spans="2:48" x14ac:dyDescent="0.3">
      <c r="B62" s="15" t="s">
        <v>73</v>
      </c>
      <c r="C62">
        <v>500</v>
      </c>
      <c r="D62" s="17" cm="1">
        <f t="array" ref="D62">STOWA2024_NDJF_V(D$2*60,$C62,2100,"L","")</f>
        <v>14.891606100260784</v>
      </c>
      <c r="E62" s="17" cm="1">
        <f t="array" ref="E62">STOWA2024_NDJF_V(E$2*60,$C62,2100,"L","")</f>
        <v>18.405349795346993</v>
      </c>
      <c r="F62" s="17" cm="1">
        <f t="array" ref="F62">STOWA2024_NDJF_V(F$2*60,$C62,2100,"L","")</f>
        <v>23.032726115657901</v>
      </c>
      <c r="G62" s="17" cm="1">
        <f t="array" ref="G62">STOWA2024_NDJF_V(G$2*60,$C62,2100,"L","")</f>
        <v>29.507840930044541</v>
      </c>
      <c r="H62" s="17" cm="1">
        <f t="array" ref="H62">STOWA2024_NDJF_V(H$2*60,$C62,2100,"L","")</f>
        <v>38.472515541789278</v>
      </c>
      <c r="I62" s="17" cm="1">
        <f t="array" ref="I62">STOWA2024_NDJF_V(I$2*60,$C62,2100,"L","")</f>
        <v>49.140168578881472</v>
      </c>
      <c r="J62" s="17" cm="1">
        <f t="array" ref="J62">STOWA2024_NDJF_V(J$2*60,$C62,2100,"L","")</f>
        <v>56.195823088095821</v>
      </c>
      <c r="K62" s="17" cm="1">
        <f t="array" ref="K62">STOWA2024_NDJF_V(K$2*60,$C62,2100,"L","")</f>
        <v>74.830168434380752</v>
      </c>
      <c r="L62" s="17" cm="1">
        <f t="array" ref="L62">STOWA2024_NDJF_V(L$2*60,$C62,2100,"L","")</f>
        <v>96.606632123984255</v>
      </c>
      <c r="M62" s="17" cm="1">
        <f t="array" ref="M62">STOWA2024_NDJF_V(M$2*60,$C62,2100,"L","")</f>
        <v>111.49953251701197</v>
      </c>
      <c r="N62" s="17" cm="1">
        <f t="array" ref="N62">STOWA2024_NDJF_V(N$2*60,$C62,2100,"L","")</f>
        <v>122.8500645437082</v>
      </c>
      <c r="O62" s="17" cm="1">
        <f t="array" ref="O62">STOWA2024_NDJF_V(O$2*60,$C62,2100,"L","")</f>
        <v>151.51145197109491</v>
      </c>
      <c r="P62" s="17" cm="1">
        <f t="array" ref="P62">STOWA2024_NDJF_V(P$2*60,$C62,2100,"L","")</f>
        <v>160.50524865636854</v>
      </c>
      <c r="R62" s="15" t="s">
        <v>73</v>
      </c>
      <c r="S62">
        <v>500</v>
      </c>
      <c r="T62" s="17" cm="1">
        <f t="array" ref="T62">STOWA2024_NDJF_V(T$34*60,$C62,2100,"M","")</f>
        <v>15.972552410654009</v>
      </c>
      <c r="U62" s="17" cm="1">
        <f t="array" ref="U62">STOWA2024_NDJF_V(U$34*60,$C62,2100,"M","")</f>
        <v>19.74135041333464</v>
      </c>
      <c r="V62" s="17" cm="1">
        <f t="array" ref="V62">STOWA2024_NDJF_V(V$34*60,$C62,2100,"M","")</f>
        <v>24.704616987964961</v>
      </c>
      <c r="W62" s="17" cm="1">
        <f t="array" ref="W62">STOWA2024_NDJF_V(W$34*60,$C62,2100,"M","")</f>
        <v>31.649745004477673</v>
      </c>
      <c r="X62" s="17" cm="1">
        <f t="array" ref="X62">STOWA2024_NDJF_V(X$34*60,$C62,2100,"M","")</f>
        <v>41.26514404985295</v>
      </c>
      <c r="Y62" s="17" cm="1">
        <f t="array" ref="Y62">STOWA2024_NDJF_V(Y$34*60,$C62,2100,"M","")</f>
        <v>52.707136678884652</v>
      </c>
      <c r="Z62" s="17" cm="1">
        <f t="array" ref="Z62">STOWA2024_NDJF_V(Z$34*60,$C62,2100,"M","")</f>
        <v>60.274944387545439</v>
      </c>
      <c r="AA62" s="17" cm="1">
        <f t="array" ref="AA62">STOWA2024_NDJF_V(AA$34*60,$C62,2100,"M","")</f>
        <v>80.261912594859922</v>
      </c>
      <c r="AB62" s="17" cm="1">
        <f t="array" ref="AB62">STOWA2024_NDJF_V(AB$34*60,$C62,2100,"M","")</f>
        <v>102.88933619090621</v>
      </c>
      <c r="AC62" s="17" cm="1">
        <f t="array" ref="AC62">STOWA2024_NDJF_V(AC$34*60,$C62,2100,"M","")</f>
        <v>118.12532554204418</v>
      </c>
      <c r="AD62" s="17" cm="1">
        <f t="array" ref="AD62">STOWA2024_NDJF_V(AD$34*60,$C62,2100,"M","")</f>
        <v>129.70557432273102</v>
      </c>
      <c r="AE62" s="17" cm="1">
        <f t="array" ref="AE62">STOWA2024_NDJF_V(AE$34*60,$C62,2100,"M","")</f>
        <v>159.72567974787438</v>
      </c>
      <c r="AF62" s="17" cm="1">
        <f t="array" ref="AF62">STOWA2024_NDJF_V(AF$34*60,$C62,2100,"M","")</f>
        <v>169.20707716292637</v>
      </c>
      <c r="AH62" s="15" t="s">
        <v>73</v>
      </c>
      <c r="AI62">
        <v>500</v>
      </c>
      <c r="AJ62" s="17" cm="1">
        <f t="array" ref="AJ62">STOWA2024_NDJF_V(AJ$34*60,$C62,2100,"H","")</f>
        <v>18.03617718504108</v>
      </c>
      <c r="AK62" s="17" cm="1">
        <f t="array" ref="AK62">STOWA2024_NDJF_V(AK$34*60,$C62,2100,"H","")</f>
        <v>22.291897047674698</v>
      </c>
      <c r="AL62" s="17" cm="1">
        <f t="array" ref="AL62">STOWA2024_NDJF_V(AL$34*60,$C62,2100,"H","")</f>
        <v>27.896408653278439</v>
      </c>
      <c r="AM62" s="17" cm="1">
        <f t="array" ref="AM62">STOWA2024_NDJF_V(AM$34*60,$C62,2100,"H","")</f>
        <v>35.738834601122747</v>
      </c>
      <c r="AN62" s="17" cm="1">
        <f t="array" ref="AN62">STOWA2024_NDJF_V(AN$34*60,$C62,2100,"H","")</f>
        <v>46.596525747065421</v>
      </c>
      <c r="AO62" s="17" cm="1">
        <f t="array" ref="AO62">STOWA2024_NDJF_V(AO$34*60,$C62,2100,"H","")</f>
        <v>59.51680305161802</v>
      </c>
      <c r="AP62" s="17" cm="1">
        <f t="array" ref="AP62">STOWA2024_NDJF_V(AP$34*60,$C62,2100,"H","")</f>
        <v>68.062357777403818</v>
      </c>
      <c r="AQ62" s="17" cm="1">
        <f t="array" ref="AQ62">STOWA2024_NDJF_V(AQ$34*60,$C62,2100,"H","")</f>
        <v>90.631605992138347</v>
      </c>
      <c r="AR62" s="17" cm="1">
        <f t="array" ref="AR62">STOWA2024_NDJF_V(AR$34*60,$C62,2100,"H","")</f>
        <v>114.88358940957541</v>
      </c>
      <c r="AS62" s="17" cm="1">
        <f t="array" ref="AS62">STOWA2024_NDJF_V(AS$34*60,$C62,2100,"H","")</f>
        <v>130.77456677165114</v>
      </c>
      <c r="AT62" s="17" cm="1">
        <f t="array" ref="AT62">STOWA2024_NDJF_V(AT$34*60,$C62,2100,"H","")</f>
        <v>142.79336571904727</v>
      </c>
      <c r="AU62" s="17" cm="1">
        <f t="array" ref="AU62">STOWA2024_NDJF_V(AU$34*60,$C62,2100,"H","")</f>
        <v>175.40738732172613</v>
      </c>
      <c r="AV62" s="17" cm="1">
        <f t="array" ref="AV62">STOWA2024_NDJF_V(AV$34*60,$C62,2100,"H","")</f>
        <v>185.81965885726405</v>
      </c>
    </row>
    <row r="63" spans="2:48" x14ac:dyDescent="0.3">
      <c r="B63" s="15" t="s">
        <v>74</v>
      </c>
      <c r="C63">
        <v>1000</v>
      </c>
      <c r="D63" s="17" cm="1">
        <f t="array" ref="D63">STOWA2024_NDJF_V(D$2*60,$C63,2100,"L","")</f>
        <v>17.112544017500586</v>
      </c>
      <c r="E63" s="17" cm="1">
        <f t="array" ref="E63">STOWA2024_NDJF_V(E$2*60,$C63,2100,"L","")</f>
        <v>20.630089499456155</v>
      </c>
      <c r="F63" s="17" cm="1">
        <f t="array" ref="F63">STOWA2024_NDJF_V(F$2*60,$C63,2100,"L","")</f>
        <v>25.486765855019762</v>
      </c>
      <c r="G63" s="17" cm="1">
        <f t="array" ref="G63">STOWA2024_NDJF_V(G$2*60,$C63,2100,"L","")</f>
        <v>32.327074152115543</v>
      </c>
      <c r="H63" s="17" cm="1">
        <f t="array" ref="H63">STOWA2024_NDJF_V(H$2*60,$C63,2100,"L","")</f>
        <v>41.862586159051595</v>
      </c>
      <c r="I63" s="17" cm="1">
        <f t="array" ref="I63">STOWA2024_NDJF_V(I$2*60,$C63,2100,"L","")</f>
        <v>53.190005153343755</v>
      </c>
      <c r="J63" s="17" cm="1">
        <f t="array" ref="J63">STOWA2024_NDJF_V(J$2*60,$C63,2100,"L","")</f>
        <v>60.679690126404431</v>
      </c>
      <c r="K63" s="17" cm="1">
        <f t="array" ref="K63">STOWA2024_NDJF_V(K$2*60,$C63,2100,"L","")</f>
        <v>81.729883210527831</v>
      </c>
      <c r="L63" s="17" cm="1">
        <f t="array" ref="L63">STOWA2024_NDJF_V(L$2*60,$C63,2100,"L","")</f>
        <v>104.86695637579184</v>
      </c>
      <c r="M63" s="17" cm="1">
        <f t="array" ref="M63">STOWA2024_NDJF_V(M$2*60,$C63,2100,"L","")</f>
        <v>120.32900474602874</v>
      </c>
      <c r="N63" s="17" cm="1">
        <f t="array" ref="N63">STOWA2024_NDJF_V(N$2*60,$C63,2100,"L","")</f>
        <v>131.84824753720645</v>
      </c>
      <c r="O63" s="17" cm="1">
        <f t="array" ref="O63">STOWA2024_NDJF_V(O$2*60,$C63,2100,"L","")</f>
        <v>159.53550593008185</v>
      </c>
      <c r="P63" s="17" cm="1">
        <f t="array" ref="P63">STOWA2024_NDJF_V(P$2*60,$C63,2100,"L","")</f>
        <v>167.68359612196869</v>
      </c>
      <c r="R63" s="15" t="s">
        <v>74</v>
      </c>
      <c r="S63">
        <v>1000</v>
      </c>
      <c r="T63" s="17" cm="1">
        <f t="array" ref="T63">STOWA2024_NDJF_V(T$34*60,$C63,2100,"M","")</f>
        <v>18.354702935257279</v>
      </c>
      <c r="U63" s="17" cm="1">
        <f t="array" ref="U63">STOWA2024_NDJF_V(U$34*60,$C63,2100,"M","")</f>
        <v>22.127578687484615</v>
      </c>
      <c r="V63" s="17" cm="1">
        <f t="array" ref="V63">STOWA2024_NDJF_V(V$34*60,$C63,2100,"M","")</f>
        <v>27.336789642202607</v>
      </c>
      <c r="W63" s="17" cm="1">
        <f t="array" ref="W63">STOWA2024_NDJF_V(W$34*60,$C63,2100,"M","")</f>
        <v>34.673619668782514</v>
      </c>
      <c r="X63" s="17" cm="1">
        <f t="array" ref="X63">STOWA2024_NDJF_V(X$34*60,$C63,2100,"M","")</f>
        <v>44.901291839787596</v>
      </c>
      <c r="Y63" s="17" cm="1">
        <f t="array" ref="Y63">STOWA2024_NDJF_V(Y$34*60,$C63,2100,"M","")</f>
        <v>57.050941269515718</v>
      </c>
      <c r="Z63" s="17" cm="1">
        <f t="array" ref="Z63">STOWA2024_NDJF_V(Z$34*60,$C63,2100,"M","")</f>
        <v>65.084284682312841</v>
      </c>
      <c r="AA63" s="17" cm="1">
        <f t="array" ref="AA63">STOWA2024_NDJF_V(AA$34*60,$C63,2100,"M","")</f>
        <v>87.662461275679732</v>
      </c>
      <c r="AB63" s="17" cm="1">
        <f t="array" ref="AB63">STOWA2024_NDJF_V(AB$34*60,$C63,2100,"M","")</f>
        <v>111.68686137426393</v>
      </c>
      <c r="AC63" s="17" cm="1">
        <f t="array" ref="AC63">STOWA2024_NDJF_V(AC$34*60,$C63,2100,"M","")</f>
        <v>127.47948387681488</v>
      </c>
      <c r="AD63" s="17" cm="1">
        <f t="array" ref="AD63">STOWA2024_NDJF_V(AD$34*60,$C63,2100,"M","")</f>
        <v>139.20589080500261</v>
      </c>
      <c r="AE63" s="17" cm="1">
        <f t="array" ref="AE63">STOWA2024_NDJF_V(AE$34*60,$C63,2100,"M","")</f>
        <v>168.18475961450599</v>
      </c>
      <c r="AF63" s="17" cm="1">
        <f t="array" ref="AF63">STOWA2024_NDJF_V(AF$34*60,$C63,2100,"M","")</f>
        <v>176.77460036657274</v>
      </c>
      <c r="AH63" s="15" t="s">
        <v>74</v>
      </c>
      <c r="AI63">
        <v>1000</v>
      </c>
      <c r="AJ63" s="17" cm="1">
        <f t="array" ref="AJ63">STOWA2024_NDJF_V(AJ$34*60,$C63,2100,"H","")</f>
        <v>20.726097232792792</v>
      </c>
      <c r="AK63" s="17" cm="1">
        <f t="array" ref="AK63">STOWA2024_NDJF_V(AK$34*60,$C63,2100,"H","")</f>
        <v>24.986421682811674</v>
      </c>
      <c r="AL63" s="17" cm="1">
        <f t="array" ref="AL63">STOWA2024_NDJF_V(AL$34*60,$C63,2100,"H","")</f>
        <v>30.868653235915325</v>
      </c>
      <c r="AM63" s="17" cm="1">
        <f t="array" ref="AM63">STOWA2024_NDJF_V(AM$34*60,$C63,2100,"H","")</f>
        <v>39.153388382419472</v>
      </c>
      <c r="AN63" s="17" cm="1">
        <f t="array" ref="AN63">STOWA2024_NDJF_V(AN$34*60,$C63,2100,"H","")</f>
        <v>50.702457230283613</v>
      </c>
      <c r="AO63" s="17" cm="1">
        <f t="array" ref="AO63">STOWA2024_NDJF_V(AO$34*60,$C63,2100,"H","")</f>
        <v>64.421819309480384</v>
      </c>
      <c r="AP63" s="17" cm="1">
        <f t="array" ref="AP63">STOWA2024_NDJF_V(AP$34*60,$C63,2100,"H","")</f>
        <v>73.493056107228909</v>
      </c>
      <c r="AQ63" s="17" cm="1">
        <f t="array" ref="AQ63">STOWA2024_NDJF_V(AQ$34*60,$C63,2100,"H","")</f>
        <v>98.988292127333366</v>
      </c>
      <c r="AR63" s="17" cm="1">
        <f t="array" ref="AR63">STOWA2024_NDJF_V(AR$34*60,$C63,2100,"H","")</f>
        <v>124.70668000771066</v>
      </c>
      <c r="AS63" s="17" cm="1">
        <f t="array" ref="AS63">STOWA2024_NDJF_V(AS$34*60,$C63,2100,"H","")</f>
        <v>141.13039858104298</v>
      </c>
      <c r="AT63" s="17" cm="1">
        <f t="array" ref="AT63">STOWA2024_NDJF_V(AT$34*60,$C63,2100,"H","")</f>
        <v>153.25230067988619</v>
      </c>
      <c r="AU63" s="17" cm="1">
        <f t="array" ref="AU63">STOWA2024_NDJF_V(AU$34*60,$C63,2100,"H","")</f>
        <v>184.69697119386123</v>
      </c>
      <c r="AV63" s="17" cm="1">
        <f t="array" ref="AV63">STOWA2024_NDJF_V(AV$34*60,$C63,2100,"H","")</f>
        <v>194.13015392445323</v>
      </c>
    </row>
    <row r="65" spans="2:48" x14ac:dyDescent="0.3">
      <c r="B65" s="16" t="s">
        <v>79</v>
      </c>
      <c r="D65" s="15" t="s">
        <v>49</v>
      </c>
      <c r="E65" s="15" t="s">
        <v>50</v>
      </c>
      <c r="F65" s="15" t="s">
        <v>51</v>
      </c>
      <c r="G65" s="15" t="s">
        <v>52</v>
      </c>
      <c r="H65" s="15" t="s">
        <v>53</v>
      </c>
      <c r="I65" s="15" t="s">
        <v>54</v>
      </c>
      <c r="J65" s="15" t="s">
        <v>55</v>
      </c>
      <c r="K65" s="15" t="s">
        <v>56</v>
      </c>
      <c r="L65" s="15" t="s">
        <v>57</v>
      </c>
      <c r="M65" s="15" t="s">
        <v>58</v>
      </c>
      <c r="N65" s="15" t="s">
        <v>59</v>
      </c>
      <c r="O65" s="15" t="s">
        <v>60</v>
      </c>
      <c r="P65" s="15" t="s">
        <v>61</v>
      </c>
      <c r="R65" s="16" t="s">
        <v>82</v>
      </c>
      <c r="T65" s="15" t="s">
        <v>49</v>
      </c>
      <c r="U65" s="15" t="s">
        <v>50</v>
      </c>
      <c r="V65" s="15" t="s">
        <v>51</v>
      </c>
      <c r="W65" s="15" t="s">
        <v>52</v>
      </c>
      <c r="X65" s="15" t="s">
        <v>53</v>
      </c>
      <c r="Y65" s="15" t="s">
        <v>54</v>
      </c>
      <c r="Z65" s="15" t="s">
        <v>55</v>
      </c>
      <c r="AA65" s="15" t="s">
        <v>56</v>
      </c>
      <c r="AB65" s="15" t="s">
        <v>57</v>
      </c>
      <c r="AC65" s="15" t="s">
        <v>58</v>
      </c>
      <c r="AD65" s="15" t="s">
        <v>59</v>
      </c>
      <c r="AE65" s="15" t="s">
        <v>60</v>
      </c>
      <c r="AF65" s="15" t="s">
        <v>61</v>
      </c>
      <c r="AH65" s="16" t="s">
        <v>85</v>
      </c>
      <c r="AJ65" s="15" t="s">
        <v>49</v>
      </c>
      <c r="AK65" s="15" t="s">
        <v>50</v>
      </c>
      <c r="AL65" s="15" t="s">
        <v>51</v>
      </c>
      <c r="AM65" s="15" t="s">
        <v>52</v>
      </c>
      <c r="AN65" s="15" t="s">
        <v>53</v>
      </c>
      <c r="AO65" s="15" t="s">
        <v>54</v>
      </c>
      <c r="AP65" s="15" t="s">
        <v>55</v>
      </c>
      <c r="AQ65" s="15" t="s">
        <v>56</v>
      </c>
      <c r="AR65" s="15" t="s">
        <v>57</v>
      </c>
      <c r="AS65" s="15" t="s">
        <v>58</v>
      </c>
      <c r="AT65" s="15" t="s">
        <v>59</v>
      </c>
      <c r="AU65" s="15" t="s">
        <v>60</v>
      </c>
      <c r="AV65" s="15" t="s">
        <v>61</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62</v>
      </c>
      <c r="C67">
        <v>0.5</v>
      </c>
      <c r="D67" s="17" cm="1">
        <f t="array" ref="D67">STOWA2024_NDJF_V(D$2*60,$C67,2150,"L","")</f>
        <v>2.4568916915934027</v>
      </c>
      <c r="E67" s="17" cm="1">
        <f t="array" ref="E67">STOWA2024_NDJF_V(E$2*60,$C67,2150,"L","")</f>
        <v>3.8632478782643189</v>
      </c>
      <c r="F67" s="17" cm="1">
        <f t="array" ref="F67">STOWA2024_NDJF_V(F$2*60,$C67,2150,"L","")</f>
        <v>5.5403575380222643</v>
      </c>
      <c r="G67" s="17" cm="1">
        <f t="array" ref="G67">STOWA2024_NDJF_V(G$2*60,$C67,2150,"L","")</f>
        <v>7.8070788318724951</v>
      </c>
      <c r="H67" s="17" cm="1">
        <f t="array" ref="H67">STOWA2024_NDJF_V(H$2*60,$C67,2150,"L","")</f>
        <v>10.591573270780829</v>
      </c>
      <c r="I67" s="17" cm="1">
        <f t="array" ref="I67">STOWA2024_NDJF_V(I$2*60,$C67,2150,"L","")</f>
        <v>13.956320942890287</v>
      </c>
      <c r="J67" s="17" cm="1">
        <f t="array" ref="J67">STOWA2024_NDJF_V(J$2*60,$C67,2150,"L","")</f>
        <v>16.193785364681204</v>
      </c>
      <c r="K67" s="17" cm="1">
        <f t="array" ref="K67">STOWA2024_NDJF_V(K$2*60,$C67,2150,"L","")</f>
        <v>22.179921450147873</v>
      </c>
      <c r="L67" s="17" cm="1">
        <f t="array" ref="L67">STOWA2024_NDJF_V(L$2*60,$C67,2150,"L","")</f>
        <v>29.655651099397183</v>
      </c>
      <c r="M67" s="17" cm="1">
        <f t="array" ref="M67">STOWA2024_NDJF_V(M$2*60,$C67,2150,"L","")</f>
        <v>35.401143613069308</v>
      </c>
      <c r="N67" s="17" cm="1">
        <f t="array" ref="N67">STOWA2024_NDJF_V(N$2*60,$C67,2150,"L","")</f>
        <v>40.290269844768112</v>
      </c>
      <c r="O67" s="17" cm="1">
        <f t="array" ref="O67">STOWA2024_NDJF_V(O$2*60,$C67,2150,"L","")</f>
        <v>55.872197369094252</v>
      </c>
      <c r="P67" s="17" cm="1">
        <f t="array" ref="P67">STOWA2024_NDJF_V(P$2*60,$C67,2150,"L","")</f>
        <v>62.322830061670864</v>
      </c>
      <c r="R67" s="15" t="s">
        <v>62</v>
      </c>
      <c r="S67">
        <v>0.5</v>
      </c>
      <c r="T67" s="17" cm="1">
        <f t="array" ref="T67">STOWA2024_NDJF_V(T$34*60,$C67,2150,"M","")</f>
        <v>2.6676570649635418</v>
      </c>
      <c r="U67" s="17" cm="1">
        <f t="array" ref="U67">STOWA2024_NDJF_V(U$34*60,$C67,2150,"M","")</f>
        <v>4.1946580435027006</v>
      </c>
      <c r="V67" s="17" cm="1">
        <f t="array" ref="V67">STOWA2024_NDJF_V(V$34*60,$C67,2150,"M","")</f>
        <v>6.0156391831598297</v>
      </c>
      <c r="W67" s="17" cm="1">
        <f t="array" ref="W67">STOWA2024_NDJF_V(W$34*60,$C67,2150,"M","")</f>
        <v>8.4768120116296224</v>
      </c>
      <c r="X67" s="17" cm="1">
        <f t="array" ref="X67">STOWA2024_NDJF_V(X$34*60,$C67,2150,"M","")</f>
        <v>11.500175348207181</v>
      </c>
      <c r="Y67" s="17" cm="1">
        <f t="array" ref="Y67">STOWA2024_NDJF_V(Y$34*60,$C67,2150,"M","")</f>
        <v>15.153569158782972</v>
      </c>
      <c r="Z67" s="17" cm="1">
        <f t="array" ref="Z67">STOWA2024_NDJF_V(Z$34*60,$C67,2150,"M","")</f>
        <v>17.582975303473088</v>
      </c>
      <c r="AA67" s="17" cm="1">
        <f t="array" ref="AA67">STOWA2024_NDJF_V(AA$34*60,$C67,2150,"M","")</f>
        <v>24.082634313623341</v>
      </c>
      <c r="AB67" s="17" cm="1">
        <f t="array" ref="AB67">STOWA2024_NDJF_V(AB$34*60,$C67,2150,"M","")</f>
        <v>31.934931690227231</v>
      </c>
      <c r="AC67" s="17" cm="1">
        <f t="array" ref="AC67">STOWA2024_NDJF_V(AC$34*60,$C67,2150,"M","")</f>
        <v>37.887324811851911</v>
      </c>
      <c r="AD67" s="17" cm="1">
        <f t="array" ref="AD67">STOWA2024_NDJF_V(AD$34*60,$C67,2150,"M","")</f>
        <v>42.94741456629982</v>
      </c>
      <c r="AE67" s="17" cm="1">
        <f t="array" ref="AE67">STOWA2024_NDJF_V(AE$34*60,$C67,2150,"M","")</f>
        <v>59.452071032352023</v>
      </c>
      <c r="AF67" s="17" cm="1">
        <f t="array" ref="AF67">STOWA2024_NDJF_V(AF$34*60,$C67,2150,"M","")</f>
        <v>66.316012153357804</v>
      </c>
      <c r="AH67" s="15" t="s">
        <v>62</v>
      </c>
      <c r="AI67">
        <v>0.5</v>
      </c>
      <c r="AJ67" s="17" cm="1">
        <f t="array" ref="AJ67">STOWA2024_NDJF_V(AJ$34*60,$C67,2150,"H","")</f>
        <v>3.2188895799315986</v>
      </c>
      <c r="AK67" s="17" cm="1">
        <f t="array" ref="AK67">STOWA2024_NDJF_V(AK$34*60,$C67,2150,"H","")</f>
        <v>5.0614230910492388</v>
      </c>
      <c r="AL67" s="17" cm="1">
        <f t="array" ref="AL67">STOWA2024_NDJF_V(AL$34*60,$C67,2150,"H","")</f>
        <v>7.2586834858273086</v>
      </c>
      <c r="AM67" s="17" cm="1">
        <f t="array" ref="AM67">STOWA2024_NDJF_V(AM$34*60,$C67,2150,"H","")</f>
        <v>10.228421866379033</v>
      </c>
      <c r="AN67" s="17" cm="1">
        <f t="array" ref="AN67">STOWA2024_NDJF_V(AN$34*60,$C67,2150,"H","")</f>
        <v>13.876519243014563</v>
      </c>
      <c r="AO67" s="17" cm="1">
        <f t="array" ref="AO67">STOWA2024_NDJF_V(AO$34*60,$C67,2150,"H","")</f>
        <v>18.284833723425386</v>
      </c>
      <c r="AP67" s="17" cm="1">
        <f t="array" ref="AP67">STOWA2024_NDJF_V(AP$34*60,$C67,2150,"H","")</f>
        <v>21.216241297236483</v>
      </c>
      <c r="AQ67" s="17" cm="1">
        <f t="array" ref="AQ67">STOWA2024_NDJF_V(AQ$34*60,$C67,2150,"H","")</f>
        <v>29.0589602642515</v>
      </c>
      <c r="AR67" s="17" cm="1">
        <f t="array" ref="AR67">STOWA2024_NDJF_V(AR$34*60,$C67,2150,"H","")</f>
        <v>37.896127081628897</v>
      </c>
      <c r="AS67" s="17" cm="1">
        <f t="array" ref="AS67">STOWA2024_NDJF_V(AS$34*60,$C67,2150,"H","")</f>
        <v>44.389644870206425</v>
      </c>
      <c r="AT67" s="17" cm="1">
        <f t="array" ref="AT67">STOWA2024_NDJF_V(AT$34*60,$C67,2150,"H","")</f>
        <v>49.896869991844284</v>
      </c>
      <c r="AU67" s="17" cm="1">
        <f t="array" ref="AU67">STOWA2024_NDJF_V(AU$34*60,$C67,2150,"H","")</f>
        <v>68.814817536256996</v>
      </c>
      <c r="AV67" s="17" cm="1">
        <f t="array" ref="AV67">STOWA2024_NDJF_V(AV$34*60,$C67,2150,"H","")</f>
        <v>76.759719162385224</v>
      </c>
    </row>
    <row r="68" spans="2:48" x14ac:dyDescent="0.3">
      <c r="B68" s="15" t="s">
        <v>63</v>
      </c>
      <c r="C68">
        <v>1</v>
      </c>
      <c r="D68" s="17" cm="1">
        <f t="array" ref="D68">STOWA2024_NDJF_V(D$2*60,$C68,2150,"L","")</f>
        <v>3.163431146133334</v>
      </c>
      <c r="E68" s="17" cm="1">
        <f t="array" ref="E68">STOWA2024_NDJF_V(E$2*60,$C68,2150,"L","")</f>
        <v>4.8467731454800571</v>
      </c>
      <c r="F68" s="17" cm="1">
        <f t="array" ref="F68">STOWA2024_NDJF_V(F$2*60,$C68,2150,"L","")</f>
        <v>6.8347296118196708</v>
      </c>
      <c r="G68" s="17" cm="1">
        <f t="array" ref="G68">STOWA2024_NDJF_V(G$2*60,$C68,2150,"L","")</f>
        <v>9.5390492078039095</v>
      </c>
      <c r="H68" s="17" cm="1">
        <f t="array" ref="H68">STOWA2024_NDJF_V(H$2*60,$C68,2150,"L","")</f>
        <v>12.959731933432776</v>
      </c>
      <c r="I68" s="17" cm="1">
        <f t="array" ref="I68">STOWA2024_NDJF_V(I$2*60,$C68,2150,"L","")</f>
        <v>17.096777788706266</v>
      </c>
      <c r="J68" s="17" cm="1">
        <f t="array" ref="J68">STOWA2024_NDJF_V(J$2*60,$C68,2150,"L","")</f>
        <v>19.848880233286863</v>
      </c>
      <c r="K68" s="17" cm="1">
        <f t="array" ref="K68">STOWA2024_NDJF_V(K$2*60,$C68,2150,"L","")</f>
        <v>26.346994732289708</v>
      </c>
      <c r="L68" s="17" cm="1">
        <f t="array" ref="L68">STOWA2024_NDJF_V(L$2*60,$C68,2150,"L","")</f>
        <v>35.266093337820536</v>
      </c>
      <c r="M68" s="17" cm="1">
        <f t="array" ref="M68">STOWA2024_NDJF_V(M$2*60,$C68,2150,"L","")</f>
        <v>42.145410451697494</v>
      </c>
      <c r="N68" s="17" cm="1">
        <f t="array" ref="N68">STOWA2024_NDJF_V(N$2*60,$C68,2150,"L","")</f>
        <v>48.019830705162768</v>
      </c>
      <c r="O68" s="17" cm="1">
        <f t="array" ref="O68">STOWA2024_NDJF_V(O$2*60,$C68,2150,"L","")</f>
        <v>66.897584318507299</v>
      </c>
      <c r="P68" s="17" cm="1">
        <f t="array" ref="P68">STOWA2024_NDJF_V(P$2*60,$C68,2150,"L","")</f>
        <v>74.7973682364414</v>
      </c>
      <c r="R68" s="15" t="s">
        <v>63</v>
      </c>
      <c r="S68">
        <v>1</v>
      </c>
      <c r="T68" s="17" cm="1">
        <f t="array" ref="T68">STOWA2024_NDJF_V(T$34*60,$C68,2150,"M","")</f>
        <v>3.4348072710666671</v>
      </c>
      <c r="U68" s="17" cm="1">
        <f t="array" ref="U68">STOWA2024_NDJF_V(U$34*60,$C68,2150,"M","")</f>
        <v>5.2625553938969416</v>
      </c>
      <c r="V68" s="17" cm="1">
        <f t="array" ref="V68">STOWA2024_NDJF_V(V$34*60,$C68,2150,"M","")</f>
        <v>7.4210494497873247</v>
      </c>
      <c r="W68" s="17" cm="1">
        <f t="array" ref="W68">STOWA2024_NDJF_V(W$34*60,$C68,2150,"M","")</f>
        <v>10.357360114531353</v>
      </c>
      <c r="X68" s="17" cm="1">
        <f t="array" ref="X68">STOWA2024_NDJF_V(X$34*60,$C68,2150,"M","")</f>
        <v>14.071487388129032</v>
      </c>
      <c r="Y68" s="17" cm="1">
        <f t="array" ref="Y68">STOWA2024_NDJF_V(Y$34*60,$C68,2150,"M","")</f>
        <v>18.563431270580352</v>
      </c>
      <c r="Z68" s="17" cm="1">
        <f t="array" ref="Z68">STOWA2024_NDJF_V(Z$34*60,$C68,2150,"M","")</f>
        <v>21.551623853472545</v>
      </c>
      <c r="AA68" s="17" cm="1">
        <f t="array" ref="AA68">STOWA2024_NDJF_V(AA$34*60,$C68,2150,"M","")</f>
        <v>28.60718153699608</v>
      </c>
      <c r="AB68" s="17" cm="1">
        <f t="array" ref="AB68">STOWA2024_NDJF_V(AB$34*60,$C68,2150,"M","")</f>
        <v>37.976582539014608</v>
      </c>
      <c r="AC68" s="17" cm="1">
        <f t="array" ref="AC68">STOWA2024_NDJF_V(AC$34*60,$C68,2150,"M","")</f>
        <v>45.105233677332023</v>
      </c>
      <c r="AD68" s="17" cm="1">
        <f t="array" ref="AD68">STOWA2024_NDJF_V(AD$34*60,$C68,2150,"M","")</f>
        <v>51.186740238870904</v>
      </c>
      <c r="AE68" s="17" cm="1">
        <f t="array" ref="AE68">STOWA2024_NDJF_V(AE$34*60,$C68,2150,"M","")</f>
        <v>71.183882540417954</v>
      </c>
      <c r="AF68" s="17" cm="1">
        <f t="array" ref="AF68">STOWA2024_NDJF_V(AF$34*60,$C68,2150,"M","")</f>
        <v>79.58982568825347</v>
      </c>
      <c r="AH68" s="15" t="s">
        <v>63</v>
      </c>
      <c r="AI68">
        <v>1</v>
      </c>
      <c r="AJ68" s="17" cm="1">
        <f t="array" ref="AJ68">STOWA2024_NDJF_V(AJ$34*60,$C68,2150,"H","")</f>
        <v>4.1445602132000001</v>
      </c>
      <c r="AK68" s="17" cm="1">
        <f t="array" ref="AK68">STOWA2024_NDJF_V(AK$34*60,$C68,2150,"H","")</f>
        <v>6.3499858897564865</v>
      </c>
      <c r="AL68" s="17" cm="1">
        <f t="array" ref="AL68">STOWA2024_NDJF_V(AL$34*60,$C68,2150,"H","")</f>
        <v>8.9545013337027299</v>
      </c>
      <c r="AM68" s="17" cm="1">
        <f t="array" ref="AM68">STOWA2024_NDJF_V(AM$34*60,$C68,2150,"H","")</f>
        <v>12.497557870587748</v>
      </c>
      <c r="AN68" s="17" cm="1">
        <f t="array" ref="AN68">STOWA2024_NDJF_V(AN$34*60,$C68,2150,"H","")</f>
        <v>16.979155500411547</v>
      </c>
      <c r="AO68" s="17" cm="1">
        <f t="array" ref="AO68">STOWA2024_NDJF_V(AO$34*60,$C68,2150,"H","")</f>
        <v>22.39929422317412</v>
      </c>
      <c r="AP68" s="17" cm="1">
        <f t="array" ref="AP68">STOWA2024_NDJF_V(AP$34*60,$C68,2150,"H","")</f>
        <v>26.004953321650497</v>
      </c>
      <c r="AQ68" s="17" cm="1">
        <f t="array" ref="AQ68">STOWA2024_NDJF_V(AQ$34*60,$C68,2150,"H","")</f>
        <v>34.518439333920448</v>
      </c>
      <c r="AR68" s="17" cm="1">
        <f t="array" ref="AR68">STOWA2024_NDJF_V(AR$34*60,$C68,2150,"H","")</f>
        <v>45.065554295983723</v>
      </c>
      <c r="AS68" s="17" cm="1">
        <f t="array" ref="AS68">STOWA2024_NDJF_V(AS$34*60,$C68,2150,"H","")</f>
        <v>52.846309805914665</v>
      </c>
      <c r="AT68" s="17" cm="1">
        <f t="array" ref="AT68">STOWA2024_NDJF_V(AT$34*60,$C68,2150,"H","")</f>
        <v>59.469426711646022</v>
      </c>
      <c r="AU68" s="17" cm="1">
        <f t="array" ref="AU68">STOWA2024_NDJF_V(AU$34*60,$C68,2150,"H","")</f>
        <v>82.394200966953576</v>
      </c>
      <c r="AV68" s="17" cm="1">
        <f t="array" ref="AV68">STOWA2024_NDJF_V(AV$34*60,$C68,2150,"H","")</f>
        <v>92.123945177608135</v>
      </c>
    </row>
    <row r="69" spans="2:48" x14ac:dyDescent="0.3">
      <c r="B69" s="15" t="s">
        <v>64</v>
      </c>
      <c r="C69">
        <v>2</v>
      </c>
      <c r="D69" s="17" cm="1">
        <f t="array" ref="D69">STOWA2024_NDJF_V(D$2*60,$C69,2150,"L","")</f>
        <v>3.9560185973241744</v>
      </c>
      <c r="E69" s="17" cm="1">
        <f t="array" ref="E69">STOWA2024_NDJF_V(E$2*60,$C69,2150,"L","")</f>
        <v>5.9142454079567415</v>
      </c>
      <c r="F69" s="17" cm="1">
        <f t="array" ref="F69">STOWA2024_NDJF_V(F$2*60,$C69,2150,"L","")</f>
        <v>8.2149129029219452</v>
      </c>
      <c r="G69" s="17" cm="1">
        <f t="array" ref="G69">STOWA2024_NDJF_V(G$2*60,$C69,2150,"L","")</f>
        <v>11.357795662466817</v>
      </c>
      <c r="H69" s="17" cm="1">
        <f t="array" ref="H69">STOWA2024_NDJF_V(H$2*60,$C69,2150,"L","")</f>
        <v>15.414690017146414</v>
      </c>
      <c r="I69" s="17" cm="1">
        <f t="array" ref="I69">STOWA2024_NDJF_V(I$2*60,$C69,2150,"L","")</f>
        <v>20.318404489048081</v>
      </c>
      <c r="J69" s="17" cm="1">
        <f t="array" ref="J69">STOWA2024_NDJF_V(J$2*60,$C69,2150,"L","")</f>
        <v>23.579702266735197</v>
      </c>
      <c r="K69" s="17" cm="1">
        <f t="array" ref="K69">STOWA2024_NDJF_V(K$2*60,$C69,2150,"L","")</f>
        <v>30.730346531847619</v>
      </c>
      <c r="L69" s="17" cm="1">
        <f t="array" ref="L69">STOWA2024_NDJF_V(L$2*60,$C69,2150,"L","")</f>
        <v>41.098593711124202</v>
      </c>
      <c r="M69" s="17" cm="1">
        <f t="array" ref="M69">STOWA2024_NDJF_V(M$2*60,$C69,2150,"L","")</f>
        <v>49.074479909259935</v>
      </c>
      <c r="N69" s="17" cm="1">
        <f t="array" ref="N69">STOWA2024_NDJF_V(N$2*60,$C69,2150,"L","")</f>
        <v>55.868164777414663</v>
      </c>
      <c r="O69" s="17" cm="1">
        <f t="array" ref="O69">STOWA2024_NDJF_V(O$2*60,$C69,2150,"L","")</f>
        <v>77.57697466097062</v>
      </c>
      <c r="P69" s="17" cm="1">
        <f t="array" ref="P69">STOWA2024_NDJF_V(P$2*60,$C69,2150,"L","")</f>
        <v>86.599000466053411</v>
      </c>
      <c r="R69" s="15" t="s">
        <v>64</v>
      </c>
      <c r="S69">
        <v>2</v>
      </c>
      <c r="T69" s="17" cm="1">
        <f t="array" ref="T69">STOWA2024_NDJF_V(T$34*60,$C69,2150,"M","")</f>
        <v>4.2953871334208928</v>
      </c>
      <c r="U69" s="17" cm="1">
        <f t="array" ref="U69">STOWA2024_NDJF_V(U$34*60,$C69,2150,"M","")</f>
        <v>6.4216011639616841</v>
      </c>
      <c r="V69" s="17" cm="1">
        <f t="array" ref="V69">STOWA2024_NDJF_V(V$34*60,$C69,2150,"M","")</f>
        <v>8.9196322811150548</v>
      </c>
      <c r="W69" s="17" cm="1">
        <f t="array" ref="W69">STOWA2024_NDJF_V(W$34*60,$C69,2150,"M","")</f>
        <v>12.332128414558571</v>
      </c>
      <c r="X69" s="17" cm="1">
        <f t="array" ref="X69">STOWA2024_NDJF_V(X$34*60,$C69,2150,"M","")</f>
        <v>16.737044969937099</v>
      </c>
      <c r="Y69" s="17" cm="1">
        <f t="array" ref="Y69">STOWA2024_NDJF_V(Y$34*60,$C69,2150,"M","")</f>
        <v>22.061426423255686</v>
      </c>
      <c r="Z69" s="17" cm="1">
        <f t="array" ref="Z69">STOWA2024_NDJF_V(Z$34*60,$C69,2150,"M","")</f>
        <v>25.602495851495149</v>
      </c>
      <c r="AA69" s="17" cm="1">
        <f t="array" ref="AA69">STOWA2024_NDJF_V(AA$34*60,$C69,2150,"M","")</f>
        <v>33.3665608113538</v>
      </c>
      <c r="AB69" s="17" cm="1">
        <f t="array" ref="AB69">STOWA2024_NDJF_V(AB$34*60,$C69,2150,"M","")</f>
        <v>44.257358515923222</v>
      </c>
      <c r="AC69" s="17" cm="1">
        <f t="array" ref="AC69">STOWA2024_NDJF_V(AC$34*60,$C69,2150,"M","")</f>
        <v>52.52092363503251</v>
      </c>
      <c r="AD69" s="17" cm="1">
        <f t="array" ref="AD69">STOWA2024_NDJF_V(AD$34*60,$C69,2150,"M","")</f>
        <v>59.552672220822814</v>
      </c>
      <c r="AE69" s="17" cm="1">
        <f t="array" ref="AE69">STOWA2024_NDJF_V(AE$34*60,$C69,2150,"M","")</f>
        <v>82.547528559708866</v>
      </c>
      <c r="AF69" s="17" cm="1">
        <f t="array" ref="AF69">STOWA2024_NDJF_V(AF$34*60,$C69,2150,"M","")</f>
        <v>92.147618484151195</v>
      </c>
      <c r="AH69" s="15" t="s">
        <v>64</v>
      </c>
      <c r="AI69">
        <v>2</v>
      </c>
      <c r="AJ69" s="17" cm="1">
        <f t="array" ref="AJ69">STOWA2024_NDJF_V(AJ$34*60,$C69,2150,"H","")</f>
        <v>5.1829663816738503</v>
      </c>
      <c r="AK69" s="17" cm="1">
        <f t="array" ref="AK69">STOWA2024_NDJF_V(AK$34*60,$C69,2150,"H","")</f>
        <v>7.748531602743844</v>
      </c>
      <c r="AL69" s="17" cm="1">
        <f t="array" ref="AL69">STOWA2024_NDJF_V(AL$34*60,$C69,2150,"H","")</f>
        <v>10.762744501004725</v>
      </c>
      <c r="AM69" s="17" cm="1">
        <f t="array" ref="AM69">STOWA2024_NDJF_V(AM$34*60,$C69,2150,"H","")</f>
        <v>14.880383304644701</v>
      </c>
      <c r="AN69" s="17" cm="1">
        <f t="array" ref="AN69">STOWA2024_NDJF_V(AN$34*60,$C69,2150,"H","")</f>
        <v>20.195511769543511</v>
      </c>
      <c r="AO69" s="17" cm="1">
        <f t="array" ref="AO69">STOWA2024_NDJF_V(AO$34*60,$C69,2150,"H","")</f>
        <v>26.620099174260201</v>
      </c>
      <c r="AP69" s="17" cm="1">
        <f t="array" ref="AP69">STOWA2024_NDJF_V(AP$34*60,$C69,2150,"H","")</f>
        <v>30.892879073175028</v>
      </c>
      <c r="AQ69" s="17" cm="1">
        <f t="array" ref="AQ69">STOWA2024_NDJF_V(AQ$34*60,$C69,2150,"H","")</f>
        <v>40.26127508083151</v>
      </c>
      <c r="AR69" s="17" cm="1">
        <f t="array" ref="AR69">STOWA2024_NDJF_V(AR$34*60,$C69,2150,"H","")</f>
        <v>52.518743390012986</v>
      </c>
      <c r="AS69" s="17" cm="1">
        <f t="array" ref="AS69">STOWA2024_NDJF_V(AS$34*60,$C69,2150,"H","")</f>
        <v>61.534699533206954</v>
      </c>
      <c r="AT69" s="17" cm="1">
        <f t="array" ref="AT69">STOWA2024_NDJF_V(AT$34*60,$C69,2150,"H","")</f>
        <v>69.189076303582596</v>
      </c>
      <c r="AU69" s="17" cm="1">
        <f t="array" ref="AU69">STOWA2024_NDJF_V(AU$34*60,$C69,2150,"H","")</f>
        <v>95.547438756408937</v>
      </c>
      <c r="AV69" s="17" cm="1">
        <f t="array" ref="AV69">STOWA2024_NDJF_V(AV$34*60,$C69,2150,"H","")</f>
        <v>106.65938868533007</v>
      </c>
    </row>
    <row r="70" spans="2:48" x14ac:dyDescent="0.3">
      <c r="B70" s="15" t="s">
        <v>65</v>
      </c>
      <c r="C70">
        <v>5</v>
      </c>
      <c r="D70" s="17" cm="1">
        <f t="array" ref="D70">STOWA2024_NDJF_V(D$2*60,$C70,2150,"L","")</f>
        <v>5.1538018406425836</v>
      </c>
      <c r="E70" s="17" cm="1">
        <f t="array" ref="E70">STOWA2024_NDJF_V(E$2*60,$C70,2150,"L","")</f>
        <v>7.4664604984833893</v>
      </c>
      <c r="F70" s="17" cm="1">
        <f t="array" ref="F70">STOWA2024_NDJF_V(F$2*60,$C70,2150,"L","")</f>
        <v>10.180830248966119</v>
      </c>
      <c r="G70" s="17" cm="1">
        <f t="array" ref="G70">STOWA2024_NDJF_V(G$2*60,$C70,2150,"L","")</f>
        <v>13.902641974471523</v>
      </c>
      <c r="H70" s="17" cm="1">
        <f t="array" ref="H70">STOWA2024_NDJF_V(H$2*60,$C70,2150,"L","")</f>
        <v>18.798602503253228</v>
      </c>
      <c r="I70" s="17" cm="1">
        <f t="array" ref="I70">STOWA2024_NDJF_V(I$2*60,$C70,2150,"L","")</f>
        <v>24.70530826280098</v>
      </c>
      <c r="J70" s="17" cm="1">
        <f t="array" ref="J70">STOWA2024_NDJF_V(J$2*60,$C70,2150,"L","")</f>
        <v>28.63047072203635</v>
      </c>
      <c r="K70" s="17" cm="1">
        <f t="array" ref="K70">STOWA2024_NDJF_V(K$2*60,$C70,2150,"L","")</f>
        <v>36.875902745661961</v>
      </c>
      <c r="L70" s="17" cm="1">
        <f t="array" ref="L70">STOWA2024_NDJF_V(L$2*60,$C70,2150,"L","")</f>
        <v>49.164518118945331</v>
      </c>
      <c r="M70" s="17" cm="1">
        <f t="array" ref="M70">STOWA2024_NDJF_V(M$2*60,$C70,2150,"L","")</f>
        <v>58.526454534266939</v>
      </c>
      <c r="N70" s="17" cm="1">
        <f t="array" ref="N70">STOWA2024_NDJF_V(N$2*60,$C70,2150,"L","")</f>
        <v>66.428486009664155</v>
      </c>
      <c r="O70" s="17" cm="1">
        <f t="array" ref="O70">STOWA2024_NDJF_V(O$2*60,$C70,2150,"L","")</f>
        <v>91.181761274928775</v>
      </c>
      <c r="P70" s="17" cm="1">
        <f t="array" ref="P70">STOWA2024_NDJF_V(P$2*60,$C70,2150,"L","")</f>
        <v>101.22860877479556</v>
      </c>
      <c r="R70" s="15" t="s">
        <v>65</v>
      </c>
      <c r="S70">
        <v>5</v>
      </c>
      <c r="T70" s="17" cm="1">
        <f t="array" ref="T70">STOWA2024_NDJF_V(T$34*60,$C70,2150,"M","")</f>
        <v>5.5959226605938559</v>
      </c>
      <c r="U70" s="17" cm="1">
        <f t="array" ref="U70">STOWA2024_NDJF_V(U$34*60,$C70,2150,"M","")</f>
        <v>8.1069736070183662</v>
      </c>
      <c r="V70" s="17" cm="1">
        <f t="array" ref="V70">STOWA2024_NDJF_V(V$34*60,$C70,2150,"M","")</f>
        <v>11.054196582526281</v>
      </c>
      <c r="W70" s="17" cm="1">
        <f t="array" ref="W70">STOWA2024_NDJF_V(W$34*60,$C70,2150,"M","")</f>
        <v>15.095285319966537</v>
      </c>
      <c r="X70" s="17" cm="1">
        <f t="array" ref="X70">STOWA2024_NDJF_V(X$34*60,$C70,2150,"M","")</f>
        <v>20.411247655252343</v>
      </c>
      <c r="Y70" s="17" cm="1">
        <f t="array" ref="Y70">STOWA2024_NDJF_V(Y$34*60,$C70,2150,"M","")</f>
        <v>26.824662379244202</v>
      </c>
      <c r="Z70" s="17" cm="1">
        <f t="array" ref="Z70">STOWA2024_NDJF_V(Z$34*60,$C70,2150,"M","")</f>
        <v>31.08654636922099</v>
      </c>
      <c r="AA70" s="17" cm="1">
        <f t="array" ref="AA70">STOWA2024_NDJF_V(AA$34*60,$C70,2150,"M","")</f>
        <v>40.039315865232481</v>
      </c>
      <c r="AB70" s="17" cm="1">
        <f t="array" ref="AB70">STOWA2024_NDJF_V(AB$34*60,$C70,2150,"M","")</f>
        <v>52.943215525737465</v>
      </c>
      <c r="AC70" s="17" cm="1">
        <f t="array" ref="AC70">STOWA2024_NDJF_V(AC$34*60,$C70,2150,"M","")</f>
        <v>62.636699459822999</v>
      </c>
      <c r="AD70" s="17" cm="1">
        <f t="array" ref="AD70">STOWA2024_NDJF_V(AD$34*60,$C70,2150,"M","")</f>
        <v>70.809447011910777</v>
      </c>
      <c r="AE70" s="17" cm="1">
        <f t="array" ref="AE70">STOWA2024_NDJF_V(AE$34*60,$C70,2150,"M","")</f>
        <v>97.024008423385013</v>
      </c>
      <c r="AF70" s="17" cm="1">
        <f t="array" ref="AF70">STOWA2024_NDJF_V(AF$34*60,$C70,2150,"M","")</f>
        <v>107.71458297278852</v>
      </c>
      <c r="AH70" s="15" t="s">
        <v>65</v>
      </c>
      <c r="AI70">
        <v>5</v>
      </c>
      <c r="AJ70" s="17" cm="1">
        <f t="array" ref="AJ70">STOWA2024_NDJF_V(AJ$34*60,$C70,2150,"H","")</f>
        <v>6.7522386512356469</v>
      </c>
      <c r="AK70" s="17" cm="1">
        <f t="array" ref="AK70">STOWA2024_NDJF_V(AK$34*60,$C70,2150,"H","")</f>
        <v>9.7821617370329221</v>
      </c>
      <c r="AL70" s="17" cm="1">
        <f t="array" ref="AL70">STOWA2024_NDJF_V(AL$34*60,$C70,2150,"H","")</f>
        <v>13.338385454914395</v>
      </c>
      <c r="AM70" s="17" cm="1">
        <f t="array" ref="AM70">STOWA2024_NDJF_V(AM$34*60,$C70,2150,"H","")</f>
        <v>18.214506377415038</v>
      </c>
      <c r="AN70" s="17" cm="1">
        <f t="array" ref="AN70">STOWA2024_NDJF_V(AN$34*60,$C70,2150,"H","")</f>
        <v>24.628934975865409</v>
      </c>
      <c r="AO70" s="17" cm="1">
        <f t="array" ref="AO70">STOWA2024_NDJF_V(AO$34*60,$C70,2150,"H","")</f>
        <v>32.36758852994187</v>
      </c>
      <c r="AP70" s="17" cm="1">
        <f t="array" ref="AP70">STOWA2024_NDJF_V(AP$34*60,$C70,2150,"H","")</f>
        <v>37.510128831088515</v>
      </c>
      <c r="AQ70" s="17" cm="1">
        <f t="array" ref="AQ70">STOWA2024_NDJF_V(AQ$34*60,$C70,2150,"H","")</f>
        <v>48.312857870263088</v>
      </c>
      <c r="AR70" s="17" cm="1">
        <f t="array" ref="AR70">STOWA2024_NDJF_V(AR$34*60,$C70,2150,"H","")</f>
        <v>62.825962589655354</v>
      </c>
      <c r="AS70" s="17" cm="1">
        <f t="array" ref="AS70">STOWA2024_NDJF_V(AS$34*60,$C70,2150,"H","")</f>
        <v>73.386570803585016</v>
      </c>
      <c r="AT70" s="17" cm="1">
        <f t="array" ref="AT70">STOWA2024_NDJF_V(AT$34*60,$C70,2150,"H","")</f>
        <v>82.267345017786539</v>
      </c>
      <c r="AU70" s="17" cm="1">
        <f t="array" ref="AU70">STOWA2024_NDJF_V(AU$34*60,$C70,2150,"H","")</f>
        <v>112.30373173473214</v>
      </c>
      <c r="AV70" s="17" cm="1">
        <f t="array" ref="AV70">STOWA2024_NDJF_V(AV$34*60,$C70,2150,"H","")</f>
        <v>124.67790010600093</v>
      </c>
    </row>
    <row r="71" spans="2:48" x14ac:dyDescent="0.3">
      <c r="B71" s="15" t="s">
        <v>66</v>
      </c>
      <c r="C71">
        <v>10</v>
      </c>
      <c r="D71" s="17" cm="1">
        <f t="array" ref="D71">STOWA2024_NDJF_V(D$2*60,$C71,2150,"L","")</f>
        <v>6.1887924722286627</v>
      </c>
      <c r="E71" s="17" cm="1">
        <f t="array" ref="E71">STOWA2024_NDJF_V(E$2*60,$C71,2150,"L","")</f>
        <v>8.7575313701043971</v>
      </c>
      <c r="F71" s="17" cm="1">
        <f t="array" ref="F71">STOWA2024_NDJF_V(F$2*60,$C71,2150,"L","")</f>
        <v>11.782845403340712</v>
      </c>
      <c r="G71" s="17" cm="1">
        <f t="array" ref="G71">STOWA2024_NDJF_V(G$2*60,$C71,2150,"L","")</f>
        <v>15.940015418795795</v>
      </c>
      <c r="H71" s="17" cm="1">
        <f t="array" ref="H71">STOWA2024_NDJF_V(H$2*60,$C71,2150,"L","")</f>
        <v>21.467570988004361</v>
      </c>
      <c r="I71" s="17" cm="1">
        <f t="array" ref="I71">STOWA2024_NDJF_V(I$2*60,$C71,2150,"L","")</f>
        <v>28.123588934860521</v>
      </c>
      <c r="J71" s="17" cm="1">
        <f t="array" ref="J71">STOWA2024_NDJF_V(J$2*60,$C71,2150,"L","")</f>
        <v>32.543231932011729</v>
      </c>
      <c r="K71" s="17" cm="1">
        <f t="array" ref="K71">STOWA2024_NDJF_V(K$2*60,$C71,2150,"L","")</f>
        <v>41.805723604187804</v>
      </c>
      <c r="L71" s="17" cm="1">
        <f t="array" ref="L71">STOWA2024_NDJF_V(L$2*60,$C71,2150,"L","")</f>
        <v>55.547110294912038</v>
      </c>
      <c r="M71" s="17" cm="1">
        <f t="array" ref="M71">STOWA2024_NDJF_V(M$2*60,$C71,2150,"L","")</f>
        <v>65.904388178221993</v>
      </c>
      <c r="N71" s="17" cm="1">
        <f t="array" ref="N71">STOWA2024_NDJF_V(N$2*60,$C71,2150,"L","")</f>
        <v>74.559689336195504</v>
      </c>
      <c r="O71" s="17" cm="1">
        <f t="array" ref="O71">STOWA2024_NDJF_V(O$2*60,$C71,2150,"L","")</f>
        <v>101.09907017135858</v>
      </c>
      <c r="P71" s="17" cm="1">
        <f t="array" ref="P71">STOWA2024_NDJF_V(P$2*60,$C71,2150,"L","")</f>
        <v>111.60447768980691</v>
      </c>
      <c r="R71" s="15" t="s">
        <v>66</v>
      </c>
      <c r="S71">
        <v>10</v>
      </c>
      <c r="T71" s="17" cm="1">
        <f t="array" ref="T71">STOWA2024_NDJF_V(T$34*60,$C71,2150,"M","")</f>
        <v>6.7197003509042714</v>
      </c>
      <c r="U71" s="17" cm="1">
        <f t="array" ref="U71">STOWA2024_NDJF_V(U$34*60,$C71,2150,"M","")</f>
        <v>9.5087994766051303</v>
      </c>
      <c r="V71" s="17" cm="1">
        <f t="array" ref="V71">STOWA2024_NDJF_V(V$34*60,$C71,2150,"M","")</f>
        <v>12.793641206548109</v>
      </c>
      <c r="W71" s="17" cm="1">
        <f t="array" ref="W71">STOWA2024_NDJF_V(W$34*60,$C71,2150,"M","")</f>
        <v>17.307435607794609</v>
      </c>
      <c r="X71" s="17" cm="1">
        <f t="array" ref="X71">STOWA2024_NDJF_V(X$34*60,$C71,2150,"M","")</f>
        <v>23.309174600454323</v>
      </c>
      <c r="Y71" s="17" cm="1">
        <f t="array" ref="Y71">STOWA2024_NDJF_V(Y$34*60,$C71,2150,"M","")</f>
        <v>30.53618153820803</v>
      </c>
      <c r="Z71" s="17" cm="1">
        <f t="array" ref="Z71">STOWA2024_NDJF_V(Z$34*60,$C71,2150,"M","")</f>
        <v>35.334965264128265</v>
      </c>
      <c r="AA71" s="17" cm="1">
        <f t="array" ref="AA71">STOWA2024_NDJF_V(AA$34*60,$C71,2150,"M","")</f>
        <v>45.392043251323337</v>
      </c>
      <c r="AB71" s="17" cm="1">
        <f t="array" ref="AB71">STOWA2024_NDJF_V(AB$34*60,$C71,2150,"M","")</f>
        <v>59.816362382736287</v>
      </c>
      <c r="AC71" s="17" cm="1">
        <f t="array" ref="AC71">STOWA2024_NDJF_V(AC$34*60,$C71,2150,"M","")</f>
        <v>70.532776814386736</v>
      </c>
      <c r="AD71" s="17" cm="1">
        <f t="array" ref="AD71">STOWA2024_NDJF_V(AD$34*60,$C71,2150,"M","")</f>
        <v>79.476903485468384</v>
      </c>
      <c r="AE71" s="17" cm="1">
        <f t="array" ref="AE71">STOWA2024_NDJF_V(AE$34*60,$C71,2150,"M","")</f>
        <v>107.57674450185651</v>
      </c>
      <c r="AF71" s="17" cm="1">
        <f t="array" ref="AF71">STOWA2024_NDJF_V(AF$34*60,$C71,2150,"M","")</f>
        <v>118.75526017548698</v>
      </c>
      <c r="AH71" s="15" t="s">
        <v>66</v>
      </c>
      <c r="AI71">
        <v>10</v>
      </c>
      <c r="AJ71" s="17" cm="1">
        <f t="array" ref="AJ71">STOWA2024_NDJF_V(AJ$34*60,$C71,2150,"H","")</f>
        <v>8.1082286489789421</v>
      </c>
      <c r="AK71" s="17" cm="1">
        <f t="array" ref="AK71">STOWA2024_NDJF_V(AK$34*60,$C71,2150,"H","")</f>
        <v>11.473654524376281</v>
      </c>
      <c r="AL71" s="17" cm="1">
        <f t="array" ref="AL71">STOWA2024_NDJF_V(AL$34*60,$C71,2150,"H","")</f>
        <v>15.437260999552073</v>
      </c>
      <c r="AM71" s="17" cm="1">
        <f t="array" ref="AM71">STOWA2024_NDJF_V(AM$34*60,$C71,2150,"H","")</f>
        <v>20.883765332868439</v>
      </c>
      <c r="AN71" s="17" cm="1">
        <f t="array" ref="AN71">STOWA2024_NDJF_V(AN$34*60,$C71,2150,"H","")</f>
        <v>28.125676356092686</v>
      </c>
      <c r="AO71" s="17" cm="1">
        <f t="array" ref="AO71">STOWA2024_NDJF_V(AO$34*60,$C71,2150,"H","")</f>
        <v>36.846039116193829</v>
      </c>
      <c r="AP71" s="17" cm="1">
        <f t="array" ref="AP71">STOWA2024_NDJF_V(AP$34*60,$C71,2150,"H","")</f>
        <v>42.636421671202292</v>
      </c>
      <c r="AQ71" s="17" cm="1">
        <f t="array" ref="AQ71">STOWA2024_NDJF_V(AQ$34*60,$C71,2150,"H","")</f>
        <v>54.771648482293216</v>
      </c>
      <c r="AR71" s="17" cm="1">
        <f t="array" ref="AR71">STOWA2024_NDJF_V(AR$34*60,$C71,2150,"H","")</f>
        <v>70.982098612430491</v>
      </c>
      <c r="AS71" s="17" cm="1">
        <f t="array" ref="AS71">STOWA2024_NDJF_V(AS$34*60,$C71,2150,"H","")</f>
        <v>82.637793247433009</v>
      </c>
      <c r="AT71" s="17" cm="1">
        <f t="array" ref="AT71">STOWA2024_NDJF_V(AT$34*60,$C71,2150,"H","")</f>
        <v>92.337309722028195</v>
      </c>
      <c r="AU71" s="17" cm="1">
        <f t="array" ref="AU71">STOWA2024_NDJF_V(AU$34*60,$C71,2150,"H","")</f>
        <v>124.5183542893127</v>
      </c>
      <c r="AV71" s="17" cm="1">
        <f t="array" ref="AV71">STOWA2024_NDJF_V(AV$34*60,$C71,2150,"H","")</f>
        <v>137.45730667649647</v>
      </c>
    </row>
    <row r="72" spans="2:48" x14ac:dyDescent="0.3">
      <c r="B72" s="15" t="s">
        <v>67</v>
      </c>
      <c r="C72">
        <v>20</v>
      </c>
      <c r="D72" s="17" cm="1">
        <f t="array" ref="D72">STOWA2024_NDJF_V(D$2*60,$C72,2150,"L","")</f>
        <v>7.3498324982656653</v>
      </c>
      <c r="E72" s="17" cm="1">
        <f t="array" ref="E72">STOWA2024_NDJF_V(E$2*60,$C72,2150,"L","")</f>
        <v>10.158799227968917</v>
      </c>
      <c r="F72" s="17" cm="1">
        <f t="array" ref="F72">STOWA2024_NDJF_V(F$2*60,$C72,2150,"L","")</f>
        <v>13.491067168102393</v>
      </c>
      <c r="G72" s="17" cm="1">
        <f t="array" ref="G72">STOWA2024_NDJF_V(G$2*60,$C72,2150,"L","")</f>
        <v>18.079466404899652</v>
      </c>
      <c r="H72" s="17" cm="1">
        <f t="array" ref="H72">STOWA2024_NDJF_V(H$2*60,$C72,2150,"L","")</f>
        <v>24.234364387513892</v>
      </c>
      <c r="I72" s="17" cm="1">
        <f t="array" ref="I72">STOWA2024_NDJF_V(I$2*60,$C72,2150,"L","")</f>
        <v>31.630220238214122</v>
      </c>
      <c r="J72" s="17" cm="1">
        <f t="array" ref="J72">STOWA2024_NDJF_V(J$2*60,$C72,2150,"L","")</f>
        <v>36.537058702195388</v>
      </c>
      <c r="K72" s="17" cm="1">
        <f t="array" ref="K72">STOWA2024_NDJF_V(K$2*60,$C72,2150,"L","")</f>
        <v>46.991410936427506</v>
      </c>
      <c r="L72" s="17" cm="1">
        <f t="array" ref="L72">STOWA2024_NDJF_V(L$2*60,$C72,2150,"L","")</f>
        <v>62.182321864157636</v>
      </c>
      <c r="M72" s="17" cm="1">
        <f t="array" ref="M72">STOWA2024_NDJF_V(M$2*60,$C72,2150,"L","")</f>
        <v>73.484487823663954</v>
      </c>
      <c r="N72" s="17" cm="1">
        <f t="array" ref="N72">STOWA2024_NDJF_V(N$2*60,$C72,2150,"L","")</f>
        <v>82.815837553232285</v>
      </c>
      <c r="O72" s="17" cm="1">
        <f t="array" ref="O72">STOWA2024_NDJF_V(O$2*60,$C72,2150,"L","")</f>
        <v>110.70515595661958</v>
      </c>
      <c r="P72" s="17" cm="1">
        <f t="array" ref="P72">STOWA2024_NDJF_V(P$2*60,$C72,2150,"L","")</f>
        <v>121.42064781827582</v>
      </c>
      <c r="R72" s="15" t="s">
        <v>67</v>
      </c>
      <c r="S72">
        <v>20</v>
      </c>
      <c r="T72" s="17" cm="1">
        <f t="array" ref="T72">STOWA2024_NDJF_V(T$34*60,$C72,2150,"M","")</f>
        <v>7.9803406301484721</v>
      </c>
      <c r="U72" s="17" cm="1">
        <f t="array" ref="U72">STOWA2024_NDJF_V(U$34*60,$C72,2150,"M","")</f>
        <v>11.030275622146689</v>
      </c>
      <c r="V72" s="17" cm="1">
        <f t="array" ref="V72">STOWA2024_NDJF_V(V$34*60,$C72,2150,"M","")</f>
        <v>14.648403414781882</v>
      </c>
      <c r="W72" s="17" cm="1">
        <f t="array" ref="W72">STOWA2024_NDJF_V(W$34*60,$C72,2150,"M","")</f>
        <v>19.630420197531134</v>
      </c>
      <c r="X72" s="17" cm="1">
        <f t="array" ref="X72">STOWA2024_NDJF_V(X$34*60,$C72,2150,"M","")</f>
        <v>26.313318407342809</v>
      </c>
      <c r="Y72" s="17" cm="1">
        <f t="array" ref="Y72">STOWA2024_NDJF_V(Y$34*60,$C72,2150,"M","")</f>
        <v>34.34363052044084</v>
      </c>
      <c r="Z72" s="17" cm="1">
        <f t="array" ref="Z72">STOWA2024_NDJF_V(Z$34*60,$C72,2150,"M","")</f>
        <v>39.671403958668868</v>
      </c>
      <c r="AA72" s="17" cm="1">
        <f t="array" ref="AA72">STOWA2024_NDJF_V(AA$34*60,$C72,2150,"M","")</f>
        <v>51.022586712345614</v>
      </c>
      <c r="AB72" s="17" cm="1">
        <f t="array" ref="AB72">STOWA2024_NDJF_V(AB$34*60,$C72,2150,"M","")</f>
        <v>66.961544510211837</v>
      </c>
      <c r="AC72" s="17" cm="1">
        <f t="array" ref="AC72">STOWA2024_NDJF_V(AC$34*60,$C72,2150,"M","")</f>
        <v>78.645218053913226</v>
      </c>
      <c r="AD72" s="17" cm="1">
        <f t="array" ref="AD72">STOWA2024_NDJF_V(AD$34*60,$C72,2150,"M","")</f>
        <v>88.277544969480175</v>
      </c>
      <c r="AE72" s="17" cm="1">
        <f t="array" ref="AE72">STOWA2024_NDJF_V(AE$34*60,$C72,2150,"M","")</f>
        <v>117.79831661357213</v>
      </c>
      <c r="AF72" s="17" cm="1">
        <f t="array" ref="AF72">STOWA2024_NDJF_V(AF$34*60,$C72,2150,"M","")</f>
        <v>129.20037726812885</v>
      </c>
      <c r="AH72" s="15" t="s">
        <v>67</v>
      </c>
      <c r="AI72">
        <v>20</v>
      </c>
      <c r="AJ72" s="17" cm="1">
        <f t="array" ref="AJ72">STOWA2024_NDJF_V(AJ$34*60,$C72,2150,"H","")</f>
        <v>9.6293618981496607</v>
      </c>
      <c r="AK72" s="17" cm="1">
        <f t="array" ref="AK72">STOWA2024_NDJF_V(AK$34*60,$C72,2150,"H","")</f>
        <v>13.309521576150102</v>
      </c>
      <c r="AL72" s="17" cm="1">
        <f t="array" ref="AL72">STOWA2024_NDJF_V(AL$34*60,$C72,2150,"H","")</f>
        <v>17.675282829174392</v>
      </c>
      <c r="AM72" s="17" cm="1">
        <f t="array" ref="AM72">STOWA2024_NDJF_V(AM$34*60,$C72,2150,"H","")</f>
        <v>23.686760885951934</v>
      </c>
      <c r="AN72" s="17" cm="1">
        <f t="array" ref="AN72">STOWA2024_NDJF_V(AN$34*60,$C72,2150,"H","")</f>
        <v>31.750582766895363</v>
      </c>
      <c r="AO72" s="17" cm="1">
        <f t="array" ref="AO72">STOWA2024_NDJF_V(AO$34*60,$C72,2150,"H","")</f>
        <v>41.440242027803031</v>
      </c>
      <c r="AP72" s="17" cm="1">
        <f t="array" ref="AP72">STOWA2024_NDJF_V(AP$34*60,$C72,2150,"H","")</f>
        <v>47.868922321753381</v>
      </c>
      <c r="AQ72" s="17" cm="1">
        <f t="array" ref="AQ72">STOWA2024_NDJF_V(AQ$34*60,$C72,2150,"H","")</f>
        <v>61.565661818592979</v>
      </c>
      <c r="AR72" s="17" cm="1">
        <f t="array" ref="AR72">STOWA2024_NDJF_V(AR$34*60,$C72,2150,"H","")</f>
        <v>79.461049892199782</v>
      </c>
      <c r="AS72" s="17" cm="1">
        <f t="array" ref="AS72">STOWA2024_NDJF_V(AS$34*60,$C72,2150,"H","")</f>
        <v>92.142512502257475</v>
      </c>
      <c r="AT72" s="17" cm="1">
        <f t="array" ref="AT72">STOWA2024_NDJF_V(AT$34*60,$C72,2150,"H","")</f>
        <v>102.56201051966694</v>
      </c>
      <c r="AU72" s="17" cm="1">
        <f t="array" ref="AU72">STOWA2024_NDJF_V(AU$34*60,$C72,2150,"H","")</f>
        <v>136.34965987021729</v>
      </c>
      <c r="AV72" s="17" cm="1">
        <f t="array" ref="AV72">STOWA2024_NDJF_V(AV$34*60,$C72,2150,"H","")</f>
        <v>149.54736198312912</v>
      </c>
    </row>
    <row r="73" spans="2:48" x14ac:dyDescent="0.3">
      <c r="B73" s="15" t="s">
        <v>68</v>
      </c>
      <c r="C73">
        <v>25</v>
      </c>
      <c r="D73" s="17" cm="1">
        <f t="array" ref="D73">STOWA2024_NDJF_V(D$2*60,$C73,2150,"L","")</f>
        <v>7.7529030743366567</v>
      </c>
      <c r="E73" s="17" cm="1">
        <f t="array" ref="E73">STOWA2024_NDJF_V(E$2*60,$C73,2150,"L","")</f>
        <v>10.634881967692678</v>
      </c>
      <c r="F73" s="17" cm="1">
        <f t="array" ref="F73">STOWA2024_NDJF_V(F$2*60,$C73,2150,"L","")</f>
        <v>14.064737526592967</v>
      </c>
      <c r="G73" s="17" cm="1">
        <f t="array" ref="G73">STOWA2024_NDJF_V(G$2*60,$C73,2150,"L","")</f>
        <v>18.790771379128874</v>
      </c>
      <c r="H73" s="17" cm="1">
        <f t="array" ref="H73">STOWA2024_NDJF_V(H$2*60,$C73,2150,"L","")</f>
        <v>25.146475259523665</v>
      </c>
      <c r="I73" s="17" cm="1">
        <f t="array" ref="I73">STOWA2024_NDJF_V(I$2*60,$C73,2150,"L","")</f>
        <v>32.778277318965799</v>
      </c>
      <c r="J73" s="17" cm="1">
        <f t="array" ref="J73">STOWA2024_NDJF_V(J$2*60,$C73,2150,"L","")</f>
        <v>37.840308746529104</v>
      </c>
      <c r="K73" s="17" cm="1">
        <f t="array" ref="K73">STOWA2024_NDJF_V(K$2*60,$C73,2150,"L","")</f>
        <v>48.717441530447005</v>
      </c>
      <c r="L73" s="17" cm="1">
        <f t="array" ref="L73">STOWA2024_NDJF_V(L$2*60,$C73,2150,"L","")</f>
        <v>64.373771713218559</v>
      </c>
      <c r="M73" s="17" cm="1">
        <f t="array" ref="M73">STOWA2024_NDJF_V(M$2*60,$C73,2150,"L","")</f>
        <v>75.968660446634416</v>
      </c>
      <c r="N73" s="17" cm="1">
        <f t="array" ref="N73">STOWA2024_NDJF_V(N$2*60,$C73,2150,"L","")</f>
        <v>85.500625124912531</v>
      </c>
      <c r="O73" s="17" cm="1">
        <f t="array" ref="O73">STOWA2024_NDJF_V(O$2*60,$C73,2150,"L","")</f>
        <v>113.73301901993254</v>
      </c>
      <c r="P73" s="17" cm="1">
        <f t="array" ref="P73">STOWA2024_NDJF_V(P$2*60,$C73,2150,"L","")</f>
        <v>124.46667294688278</v>
      </c>
      <c r="R73" s="15" t="s">
        <v>68</v>
      </c>
      <c r="S73">
        <v>25</v>
      </c>
      <c r="T73" s="17" cm="1">
        <f t="array" ref="T73">STOWA2024_NDJF_V(T$34*60,$C73,2150,"M","")</f>
        <v>8.4179887664557569</v>
      </c>
      <c r="U73" s="17" cm="1">
        <f t="array" ref="U73">STOWA2024_NDJF_V(U$34*60,$C73,2150,"M","")</f>
        <v>11.54719929789392</v>
      </c>
      <c r="V73" s="17" cm="1">
        <f t="array" ref="V73">STOWA2024_NDJF_V(V$34*60,$C73,2150,"M","")</f>
        <v>15.271286299698572</v>
      </c>
      <c r="W73" s="17" cm="1">
        <f t="array" ref="W73">STOWA2024_NDJF_V(W$34*60,$C73,2150,"M","")</f>
        <v>20.402744735213812</v>
      </c>
      <c r="X73" s="17" cm="1">
        <f t="array" ref="X73">STOWA2024_NDJF_V(X$34*60,$C73,2150,"M","")</f>
        <v>27.303675051908158</v>
      </c>
      <c r="Y73" s="17" cm="1">
        <f t="array" ref="Y73">STOWA2024_NDJF_V(Y$34*60,$C73,2150,"M","")</f>
        <v>35.590174107578939</v>
      </c>
      <c r="Z73" s="17" cm="1">
        <f t="array" ref="Z73">STOWA2024_NDJF_V(Z$34*60,$C73,2150,"M","")</f>
        <v>41.086453795858134</v>
      </c>
      <c r="AA73" s="17" cm="1">
        <f t="array" ref="AA73">STOWA2024_NDJF_V(AA$34*60,$C73,2150,"M","")</f>
        <v>52.896685486920873</v>
      </c>
      <c r="AB73" s="17" cm="1">
        <f t="array" ref="AB73">STOWA2024_NDJF_V(AB$34*60,$C73,2150,"M","")</f>
        <v>69.32142529643211</v>
      </c>
      <c r="AC73" s="17" cm="1">
        <f t="array" ref="AC73">STOWA2024_NDJF_V(AC$34*60,$C73,2150,"M","")</f>
        <v>81.303851234917175</v>
      </c>
      <c r="AD73" s="17" cm="1">
        <f t="array" ref="AD73">STOWA2024_NDJF_V(AD$34*60,$C73,2150,"M","")</f>
        <v>91.139394376487161</v>
      </c>
      <c r="AE73" s="17" cm="1">
        <f t="array" ref="AE73">STOWA2024_NDJF_V(AE$34*60,$C73,2150,"M","")</f>
        <v>121.02018255750745</v>
      </c>
      <c r="AF73" s="17" cm="1">
        <f t="array" ref="AF73">STOWA2024_NDJF_V(AF$34*60,$C73,2150,"M","")</f>
        <v>132.44156896703348</v>
      </c>
      <c r="AH73" s="15" t="s">
        <v>68</v>
      </c>
      <c r="AI73">
        <v>25</v>
      </c>
      <c r="AJ73" s="17" cm="1">
        <f t="array" ref="AJ73">STOWA2024_NDJF_V(AJ$34*60,$C73,2150,"H","")</f>
        <v>10.157443653536482</v>
      </c>
      <c r="AK73" s="17" cm="1">
        <f t="array" ref="AK73">STOWA2024_NDJF_V(AK$34*60,$C73,2150,"H","")</f>
        <v>13.933260007651018</v>
      </c>
      <c r="AL73" s="17" cm="1">
        <f t="array" ref="AL73">STOWA2024_NDJF_V(AL$34*60,$C73,2150,"H","")</f>
        <v>18.426875398590155</v>
      </c>
      <c r="AM73" s="17" cm="1">
        <f t="array" ref="AM73">STOWA2024_NDJF_V(AM$34*60,$C73,2150,"H","")</f>
        <v>24.618675051128275</v>
      </c>
      <c r="AN73" s="17" cm="1">
        <f t="array" ref="AN73">STOWA2024_NDJF_V(AN$34*60,$C73,2150,"H","")</f>
        <v>32.945582201221448</v>
      </c>
      <c r="AO73" s="17" cm="1">
        <f t="array" ref="AO73">STOWA2024_NDJF_V(AO$34*60,$C73,2150,"H","")</f>
        <v>42.944365708567155</v>
      </c>
      <c r="AP73" s="17" cm="1">
        <f t="array" ref="AP73">STOWA2024_NDJF_V(AP$34*60,$C73,2150,"H","")</f>
        <v>49.576371617180222</v>
      </c>
      <c r="AQ73" s="17" cm="1">
        <f t="array" ref="AQ73">STOWA2024_NDJF_V(AQ$34*60,$C73,2150,"H","")</f>
        <v>63.827015834621768</v>
      </c>
      <c r="AR73" s="17" cm="1">
        <f t="array" ref="AR73">STOWA2024_NDJF_V(AR$34*60,$C73,2150,"H","")</f>
        <v>82.261442360221423</v>
      </c>
      <c r="AS73" s="17" cm="1">
        <f t="array" ref="AS73">STOWA2024_NDJF_V(AS$34*60,$C73,2150,"H","")</f>
        <v>95.257427142733619</v>
      </c>
      <c r="AT73" s="17" cm="1">
        <f t="array" ref="AT73">STOWA2024_NDJF_V(AT$34*60,$C73,2150,"H","")</f>
        <v>105.88694472675924</v>
      </c>
      <c r="AU73" s="17" cm="1">
        <f t="array" ref="AU73">STOWA2024_NDJF_V(AU$34*60,$C73,2150,"H","")</f>
        <v>140.07891796347263</v>
      </c>
      <c r="AV73" s="17" cm="1">
        <f t="array" ref="AV73">STOWA2024_NDJF_V(AV$34*60,$C73,2150,"H","")</f>
        <v>153.29898932742771</v>
      </c>
    </row>
    <row r="74" spans="2:48" x14ac:dyDescent="0.3">
      <c r="B74" s="15" t="s">
        <v>69</v>
      </c>
      <c r="C74">
        <v>50</v>
      </c>
      <c r="D74" s="17" cm="1">
        <f t="array" ref="D74">STOWA2024_NDJF_V(D$2*60,$C74,2150,"L","")</f>
        <v>9.1044329349993482</v>
      </c>
      <c r="E74" s="17" cm="1">
        <f t="array" ref="E74">STOWA2024_NDJF_V(E$2*60,$C74,2150,"L","")</f>
        <v>12.196387642492008</v>
      </c>
      <c r="F74" s="17" cm="1">
        <f t="array" ref="F74">STOWA2024_NDJF_V(F$2*60,$C74,2150,"L","")</f>
        <v>15.924238776456786</v>
      </c>
      <c r="G74" s="17" cm="1">
        <f t="array" ref="G74">STOWA2024_NDJF_V(G$2*60,$C74,2150,"L","")</f>
        <v>21.073052420004945</v>
      </c>
      <c r="H74" s="17" cm="1">
        <f t="array" ref="H74">STOWA2024_NDJF_V(H$2*60,$C74,2150,"L","")</f>
        <v>28.048110452340914</v>
      </c>
      <c r="I74" s="17" cm="1">
        <f t="array" ref="I74">STOWA2024_NDJF_V(I$2*60,$C74,2150,"L","")</f>
        <v>36.405216079976178</v>
      </c>
      <c r="J74" s="17" cm="1">
        <f t="array" ref="J74">STOWA2024_NDJF_V(J$2*60,$C74,2150,"L","")</f>
        <v>41.943881672021227</v>
      </c>
      <c r="K74" s="17" cm="1">
        <f t="array" ref="K74">STOWA2024_NDJF_V(K$2*60,$C74,2150,"L","")</f>
        <v>54.261859320414835</v>
      </c>
      <c r="L74" s="17" cm="1">
        <f t="array" ref="L74">STOWA2024_NDJF_V(L$2*60,$C74,2150,"L","")</f>
        <v>71.358337555884148</v>
      </c>
      <c r="M74" s="17" cm="1">
        <f t="array" ref="M74">STOWA2024_NDJF_V(M$2*60,$C74,2150,"L","")</f>
        <v>83.824535638532637</v>
      </c>
      <c r="N74" s="17" cm="1">
        <f t="array" ref="N74">STOWA2024_NDJF_V(N$2*60,$C74,2150,"L","")</f>
        <v>93.924892864884526</v>
      </c>
      <c r="O74" s="17" cm="1">
        <f t="array" ref="O74">STOWA2024_NDJF_V(O$2*60,$C74,2150,"L","")</f>
        <v>122.9426286131071</v>
      </c>
      <c r="P74" s="17" cm="1">
        <f t="array" ref="P74">STOWA2024_NDJF_V(P$2*60,$C74,2150,"L","")</f>
        <v>133.58902599491012</v>
      </c>
      <c r="R74" s="15" t="s">
        <v>69</v>
      </c>
      <c r="S74">
        <v>50</v>
      </c>
      <c r="T74" s="17" cm="1">
        <f t="array" ref="T74">STOWA2024_NDJF_V(T$34*60,$C74,2150,"M","")</f>
        <v>9.8854601220887552</v>
      </c>
      <c r="U74" s="17" cm="1">
        <f t="array" ref="U74">STOWA2024_NDJF_V(U$34*60,$C74,2150,"M","")</f>
        <v>13.242659321472551</v>
      </c>
      <c r="V74" s="17" cm="1">
        <f t="array" ref="V74">STOWA2024_NDJF_V(V$34*60,$C74,2150,"M","")</f>
        <v>17.290305560287401</v>
      </c>
      <c r="W74" s="17" cm="1">
        <f t="array" ref="W74">STOWA2024_NDJF_V(W$34*60,$C74,2150,"M","")</f>
        <v>22.880812109432021</v>
      </c>
      <c r="X74" s="17" cm="1">
        <f t="array" ref="X74">STOWA2024_NDJF_V(X$34*60,$C74,2150,"M","")</f>
        <v>30.454228105814121</v>
      </c>
      <c r="Y74" s="17" cm="1">
        <f t="array" ref="Y74">STOWA2024_NDJF_V(Y$34*60,$C74,2150,"M","")</f>
        <v>39.528251167754313</v>
      </c>
      <c r="Z74" s="17" cm="1">
        <f t="array" ref="Z74">STOWA2024_NDJF_V(Z$34*60,$C74,2150,"M","")</f>
        <v>45.542053260717985</v>
      </c>
      <c r="AA74" s="17" cm="1">
        <f t="array" ref="AA74">STOWA2024_NDJF_V(AA$34*60,$C74,2150,"M","")</f>
        <v>58.916733232259162</v>
      </c>
      <c r="AB74" s="17" cm="1">
        <f t="array" ref="AB74">STOWA2024_NDJF_V(AB$34*60,$C74,2150,"M","")</f>
        <v>76.842812445337231</v>
      </c>
      <c r="AC74" s="17" cm="1">
        <f t="array" ref="AC74">STOWA2024_NDJF_V(AC$34*60,$C74,2150,"M","")</f>
        <v>89.711435417224109</v>
      </c>
      <c r="AD74" s="17" cm="1">
        <f t="array" ref="AD74">STOWA2024_NDJF_V(AD$34*60,$C74,2150,"M","")</f>
        <v>100.11924287191898</v>
      </c>
      <c r="AE74" s="17" cm="1">
        <f t="array" ref="AE74">STOWA2024_NDJF_V(AE$34*60,$C74,2150,"M","")</f>
        <v>130.81987524001704</v>
      </c>
      <c r="AF74" s="17" cm="1">
        <f t="array" ref="AF74">STOWA2024_NDJF_V(AF$34*60,$C74,2150,"M","")</f>
        <v>142.14841435581914</v>
      </c>
      <c r="AH74" s="15" t="s">
        <v>69</v>
      </c>
      <c r="AI74">
        <v>50</v>
      </c>
      <c r="AJ74" s="17" cm="1">
        <f t="array" ref="AJ74">STOWA2024_NDJF_V(AJ$34*60,$C74,2150,"H","")</f>
        <v>11.928146611399512</v>
      </c>
      <c r="AK74" s="17" cm="1">
        <f t="array" ref="AK74">STOWA2024_NDJF_V(AK$34*60,$C74,2150,"H","")</f>
        <v>15.979062174190902</v>
      </c>
      <c r="AL74" s="17" cm="1">
        <f t="array" ref="AL74">STOWA2024_NDJF_V(AL$34*60,$C74,2150,"H","")</f>
        <v>20.86309561030594</v>
      </c>
      <c r="AM74" s="17" cm="1">
        <f t="array" ref="AM74">STOWA2024_NDJF_V(AM$34*60,$C74,2150,"H","")</f>
        <v>27.608798989472074</v>
      </c>
      <c r="AN74" s="17" cm="1">
        <f t="array" ref="AN74">STOWA2024_NDJF_V(AN$34*60,$C74,2150,"H","")</f>
        <v>36.747151199513283</v>
      </c>
      <c r="AO74" s="17" cm="1">
        <f t="array" ref="AO74">STOWA2024_NDJF_V(AO$34*60,$C74,2150,"H","")</f>
        <v>47.696189089635595</v>
      </c>
      <c r="AP74" s="17" cm="1">
        <f t="array" ref="AP74">STOWA2024_NDJF_V(AP$34*60,$C74,2150,"H","")</f>
        <v>54.952655877309503</v>
      </c>
      <c r="AQ74" s="17" cm="1">
        <f t="array" ref="AQ74">STOWA2024_NDJF_V(AQ$34*60,$C74,2150,"H","")</f>
        <v>71.091018847852013</v>
      </c>
      <c r="AR74" s="17" cm="1">
        <f t="array" ref="AR74">STOWA2024_NDJF_V(AR$34*60,$C74,2150,"H","")</f>
        <v>91.186823694676093</v>
      </c>
      <c r="AS74" s="17" cm="1">
        <f t="array" ref="AS74">STOWA2024_NDJF_V(AS$34*60,$C74,2150,"H","")</f>
        <v>105.10794253072486</v>
      </c>
      <c r="AT74" s="17" cm="1">
        <f t="array" ref="AT74">STOWA2024_NDJF_V(AT$34*60,$C74,2150,"H","")</f>
        <v>116.31985058262445</v>
      </c>
      <c r="AU74" s="17" cm="1">
        <f t="array" ref="AU74">STOWA2024_NDJF_V(AU$34*60,$C74,2150,"H","")</f>
        <v>151.42190487962768</v>
      </c>
      <c r="AV74" s="17" cm="1">
        <f t="array" ref="AV74">STOWA2024_NDJF_V(AV$34*60,$C74,2150,"H","")</f>
        <v>164.53450699204279</v>
      </c>
    </row>
    <row r="75" spans="2:48" x14ac:dyDescent="0.3">
      <c r="B75" s="15" t="s">
        <v>70</v>
      </c>
      <c r="C75">
        <v>100</v>
      </c>
      <c r="D75" s="17" cm="1">
        <f t="array" ref="D75">STOWA2024_NDJF_V(D$2*60,$C75,2150,"L","")</f>
        <v>10.620562856106858</v>
      </c>
      <c r="E75" s="17" cm="1">
        <f t="array" ref="E75">STOWA2024_NDJF_V(E$2*60,$C75,2150,"L","")</f>
        <v>13.891172770145081</v>
      </c>
      <c r="F75" s="17" cm="1">
        <f t="array" ref="F75">STOWA2024_NDJF_V(F$2*60,$C75,2150,"L","")</f>
        <v>17.907016840662436</v>
      </c>
      <c r="G75" s="17" cm="1">
        <f t="array" ref="G75">STOWA2024_NDJF_V(G$2*60,$C75,2150,"L","")</f>
        <v>23.469681490179163</v>
      </c>
      <c r="H75" s="17" cm="1">
        <f t="array" ref="H75">STOWA2024_NDJF_V(H$2*60,$C75,2150,"L","")</f>
        <v>31.056098424150949</v>
      </c>
      <c r="I75" s="17" cm="1">
        <f t="array" ref="I75">STOWA2024_NDJF_V(I$2*60,$C75,2150,"L","")</f>
        <v>40.125898556012544</v>
      </c>
      <c r="J75" s="17" cm="1">
        <f t="array" ref="J75">STOWA2024_NDJF_V(J$2*60,$C75,2150,"L","")</f>
        <v>46.132473442315984</v>
      </c>
      <c r="K75" s="17" cm="1">
        <f t="array" ref="K75">STOWA2024_NDJF_V(K$2*60,$C75,2150,"L","")</f>
        <v>60.094042258331683</v>
      </c>
      <c r="L75" s="17" cm="1">
        <f t="array" ref="L75">STOWA2024_NDJF_V(L$2*60,$C75,2150,"L","")</f>
        <v>78.619348569547057</v>
      </c>
      <c r="M75" s="17" cm="1">
        <f t="array" ref="M75">STOWA2024_NDJF_V(M$2*60,$C75,2150,"L","")</f>
        <v>91.895673118270437</v>
      </c>
      <c r="N75" s="17" cm="1">
        <f t="array" ref="N75">STOWA2024_NDJF_V(N$2*60,$C75,2150,"L","")</f>
        <v>102.47860875270031</v>
      </c>
      <c r="O75" s="17" cm="1">
        <f t="array" ref="O75">STOWA2024_NDJF_V(O$2*60,$C75,2150,"L","")</f>
        <v>131.86322398073213</v>
      </c>
      <c r="P75" s="17" cm="1">
        <f t="array" ref="P75">STOWA2024_NDJF_V(P$2*60,$C75,2150,"L","")</f>
        <v>142.21929785212703</v>
      </c>
      <c r="R75" s="15" t="s">
        <v>70</v>
      </c>
      <c r="S75">
        <v>100</v>
      </c>
      <c r="T75" s="17" cm="1">
        <f t="array" ref="T75">STOWA2024_NDJF_V(T$34*60,$C75,2150,"M","")</f>
        <v>11.531651815961112</v>
      </c>
      <c r="U75" s="17" cm="1">
        <f t="array" ref="U75">STOWA2024_NDJF_V(U$34*60,$C75,2150,"M","")</f>
        <v>15.082832225654064</v>
      </c>
      <c r="V75" s="17" cm="1">
        <f t="array" ref="V75">STOWA2024_NDJF_V(V$34*60,$C75,2150,"M","")</f>
        <v>19.443176982878501</v>
      </c>
      <c r="W75" s="17" cm="1">
        <f t="array" ref="W75">STOWA2024_NDJF_V(W$34*60,$C75,2150,"M","")</f>
        <v>25.483036901441825</v>
      </c>
      <c r="X75" s="17" cm="1">
        <f t="array" ref="X75">STOWA2024_NDJF_V(X$34*60,$C75,2150,"M","")</f>
        <v>33.720257451666278</v>
      </c>
      <c r="Y75" s="17" cm="1">
        <f t="array" ref="Y75">STOWA2024_NDJF_V(Y$34*60,$C75,2150,"M","")</f>
        <v>43.568113782637163</v>
      </c>
      <c r="Z75" s="17" cm="1">
        <f t="array" ref="Z75">STOWA2024_NDJF_V(Z$34*60,$C75,2150,"M","")</f>
        <v>50.089964943804141</v>
      </c>
      <c r="AA75" s="17" cm="1">
        <f t="array" ref="AA75">STOWA2024_NDJF_V(AA$34*60,$C75,2150,"M","")</f>
        <v>65.249232166472851</v>
      </c>
      <c r="AB75" s="17" cm="1">
        <f t="array" ref="AB75">STOWA2024_NDJF_V(AB$34*60,$C75,2150,"M","")</f>
        <v>84.661891849330686</v>
      </c>
      <c r="AC75" s="17" cm="1">
        <f t="array" ref="AC75">STOWA2024_NDJF_V(AC$34*60,$C75,2150,"M","")</f>
        <v>98.349399507826135</v>
      </c>
      <c r="AD75" s="17" cm="1">
        <f t="array" ref="AD75">STOWA2024_NDJF_V(AD$34*60,$C75,2150,"M","")</f>
        <v>109.23707662512412</v>
      </c>
      <c r="AE75" s="17" cm="1">
        <f t="array" ref="AE75">STOWA2024_NDJF_V(AE$34*60,$C75,2150,"M","")</f>
        <v>140.31203582112701</v>
      </c>
      <c r="AF75" s="17" cm="1">
        <f t="array" ref="AF75">STOWA2024_NDJF_V(AF$34*60,$C75,2150,"M","")</f>
        <v>151.33164966146299</v>
      </c>
      <c r="AH75" s="15" t="s">
        <v>70</v>
      </c>
      <c r="AI75">
        <v>100</v>
      </c>
      <c r="AJ75" s="17" cm="1">
        <f t="array" ref="AJ75">STOWA2024_NDJF_V(AJ$34*60,$C75,2150,"H","")</f>
        <v>13.914499864810704</v>
      </c>
      <c r="AK75" s="17" cm="1">
        <f t="array" ref="AK75">STOWA2024_NDJF_V(AK$34*60,$C75,2150,"H","")</f>
        <v>18.19948003236987</v>
      </c>
      <c r="AL75" s="17" cm="1">
        <f t="array" ref="AL75">STOWA2024_NDJF_V(AL$34*60,$C75,2150,"H","")</f>
        <v>23.460826585597442</v>
      </c>
      <c r="AM75" s="17" cm="1">
        <f t="array" ref="AM75">STOWA2024_NDJF_V(AM$34*60,$C75,2150,"H","")</f>
        <v>30.748735669359565</v>
      </c>
      <c r="AN75" s="17" cm="1">
        <f t="array" ref="AN75">STOWA2024_NDJF_V(AN$34*60,$C75,2150,"H","")</f>
        <v>40.688057985167909</v>
      </c>
      <c r="AO75" s="17" cm="1">
        <f t="array" ref="AO75">STOWA2024_NDJF_V(AO$34*60,$C75,2150,"H","")</f>
        <v>52.570830529193849</v>
      </c>
      <c r="AP75" s="17" cm="1">
        <f t="array" ref="AP75">STOWA2024_NDJF_V(AP$34*60,$C75,2150,"H","")</f>
        <v>60.440327332311647</v>
      </c>
      <c r="AQ75" s="17" cm="1">
        <f t="array" ref="AQ75">STOWA2024_NDJF_V(AQ$34*60,$C75,2150,"H","")</f>
        <v>78.732036541611308</v>
      </c>
      <c r="AR75" s="17" cm="1">
        <f t="array" ref="AR75">STOWA2024_NDJF_V(AR$34*60,$C75,2150,"H","")</f>
        <v>100.46546658107253</v>
      </c>
      <c r="AS75" s="17" cm="1">
        <f t="array" ref="AS75">STOWA2024_NDJF_V(AS$34*60,$C75,2150,"H","")</f>
        <v>115.22837621897177</v>
      </c>
      <c r="AT75" s="17" cm="1">
        <f t="array" ref="AT75">STOWA2024_NDJF_V(AT$34*60,$C75,2150,"H","")</f>
        <v>126.9130695222325</v>
      </c>
      <c r="AU75" s="17" cm="1">
        <f t="array" ref="AU75">STOWA2024_NDJF_V(AU$34*60,$C75,2150,"H","")</f>
        <v>162.40892832677525</v>
      </c>
      <c r="AV75" s="17" cm="1">
        <f t="array" ref="AV75">STOWA2024_NDJF_V(AV$34*60,$C75,2150,"H","")</f>
        <v>175.16395439357251</v>
      </c>
    </row>
    <row r="76" spans="2:48" x14ac:dyDescent="0.3">
      <c r="B76" s="15" t="s">
        <v>71</v>
      </c>
      <c r="C76">
        <v>200</v>
      </c>
      <c r="D76" s="17" cm="1">
        <f t="array" ref="D76">STOWA2024_NDJF_V(D$2*60,$C76,2150,"L","")</f>
        <v>12.321339142729414</v>
      </c>
      <c r="E76" s="17" cm="1">
        <f t="array" ref="E76">STOWA2024_NDJF_V(E$2*60,$C76,2150,"L","")</f>
        <v>15.730613173897105</v>
      </c>
      <c r="F76" s="17" cm="1">
        <f t="array" ref="F76">STOWA2024_NDJF_V(F$2*60,$C76,2150,"L","")</f>
        <v>20.021244433778016</v>
      </c>
      <c r="G76" s="17" cm="1">
        <f t="array" ref="G76">STOWA2024_NDJF_V(G$2*60,$C76,2150,"L","")</f>
        <v>25.986387713966199</v>
      </c>
      <c r="H76" s="17" cm="1">
        <f t="array" ref="H76">STOWA2024_NDJF_V(H$2*60,$C76,2150,"L","")</f>
        <v>34.174337291997297</v>
      </c>
      <c r="I76" s="17" cm="1">
        <f t="array" ref="I76">STOWA2024_NDJF_V(I$2*60,$C76,2150,"L","")</f>
        <v>43.942747695099492</v>
      </c>
      <c r="J76" s="17" cm="1">
        <f t="array" ref="J76">STOWA2024_NDJF_V(J$2*60,$C76,2150,"L","")</f>
        <v>50.407845498991776</v>
      </c>
      <c r="K76" s="17" cm="1">
        <f t="array" ref="K76">STOWA2024_NDJF_V(K$2*60,$C76,2150,"L","")</f>
        <v>66.228925867368801</v>
      </c>
      <c r="L76" s="17" cm="1">
        <f t="array" ref="L76">STOWA2024_NDJF_V(L$2*60,$C76,2150,"L","")</f>
        <v>86.167746297932126</v>
      </c>
      <c r="M76" s="17" cm="1">
        <f t="array" ref="M76">STOWA2024_NDJF_V(M$2*60,$C76,2150,"L","")</f>
        <v>100.18797138237846</v>
      </c>
      <c r="N76" s="17" cm="1">
        <f t="array" ref="N76">STOWA2024_NDJF_V(N$2*60,$C76,2150,"L","")</f>
        <v>111.16376190165646</v>
      </c>
      <c r="O76" s="17" cm="1">
        <f t="array" ref="O76">STOWA2024_NDJF_V(O$2*60,$C76,2150,"L","")</f>
        <v>140.5038749125444</v>
      </c>
      <c r="P76" s="17" cm="1">
        <f t="array" ref="P76">STOWA2024_NDJF_V(P$2*60,$C76,2150,"L","")</f>
        <v>150.38403253596766</v>
      </c>
      <c r="R76" s="15" t="s">
        <v>71</v>
      </c>
      <c r="S76">
        <v>200</v>
      </c>
      <c r="T76" s="17" cm="1">
        <f t="array" ref="T76">STOWA2024_NDJF_V(T$34*60,$C76,2150,"M","")</f>
        <v>13.378329832926775</v>
      </c>
      <c r="U76" s="17" cm="1">
        <f t="array" ref="U76">STOWA2024_NDJF_V(U$34*60,$C76,2150,"M","")</f>
        <v>17.080069712938688</v>
      </c>
      <c r="V76" s="17" cm="1">
        <f t="array" ref="V76">STOWA2024_NDJF_V(V$34*60,$C76,2150,"M","")</f>
        <v>21.738774381418207</v>
      </c>
      <c r="W76" s="17" cm="1">
        <f t="array" ref="W76">STOWA2024_NDJF_V(W$34*60,$C76,2150,"M","")</f>
        <v>28.215639710631621</v>
      </c>
      <c r="X76" s="17" cm="1">
        <f t="array" ref="X76">STOWA2024_NDJF_V(X$34*60,$C76,2150,"M","")</f>
        <v>37.105995607937778</v>
      </c>
      <c r="Y76" s="17" cm="1">
        <f t="array" ref="Y76">STOWA2024_NDJF_V(Y$34*60,$C76,2150,"M","")</f>
        <v>47.712392753755253</v>
      </c>
      <c r="Z76" s="17" cm="1">
        <f t="array" ref="Z76">STOWA2024_NDJF_V(Z$34*60,$C76,2150,"M","")</f>
        <v>54.732101392620123</v>
      </c>
      <c r="AA76" s="17" cm="1">
        <f t="array" ref="AA76">STOWA2024_NDJF_V(AA$34*60,$C76,2150,"M","")</f>
        <v>71.910399062178769</v>
      </c>
      <c r="AB76" s="17" cm="1">
        <f t="array" ref="AB76">STOWA2024_NDJF_V(AB$34*60,$C76,2150,"M","")</f>
        <v>92.790445999724781</v>
      </c>
      <c r="AC76" s="17" cm="1">
        <f t="array" ref="AC76">STOWA2024_NDJF_V(AC$34*60,$C76,2150,"M","")</f>
        <v>107.22405624781435</v>
      </c>
      <c r="AD76" s="17" cm="1">
        <f t="array" ref="AD76">STOWA2024_NDJF_V(AD$34*60,$C76,2150,"M","")</f>
        <v>118.49501593149142</v>
      </c>
      <c r="AE76" s="17" cm="1">
        <f t="array" ref="AE76">STOWA2024_NDJF_V(AE$34*60,$C76,2150,"M","")</f>
        <v>149.50631521504999</v>
      </c>
      <c r="AF76" s="17" cm="1">
        <f t="array" ref="AF76">STOWA2024_NDJF_V(AF$34*60,$C76,2150,"M","")</f>
        <v>160.0195196440477</v>
      </c>
      <c r="AH76" s="15" t="s">
        <v>71</v>
      </c>
      <c r="AI76">
        <v>200</v>
      </c>
      <c r="AJ76" s="17" cm="1">
        <f t="array" ref="AJ76">STOWA2024_NDJF_V(AJ$34*60,$C76,2150,"H","")</f>
        <v>16.142767022673727</v>
      </c>
      <c r="AK76" s="17" cm="1">
        <f t="array" ref="AK76">STOWA2024_NDJF_V(AK$34*60,$C76,2150,"H","")</f>
        <v>20.609417584278216</v>
      </c>
      <c r="AL76" s="17" cm="1">
        <f t="array" ref="AL76">STOWA2024_NDJF_V(AL$34*60,$C76,2150,"H","")</f>
        <v>26.230775782938718</v>
      </c>
      <c r="AM76" s="17" cm="1">
        <f t="array" ref="AM76">STOWA2024_NDJF_V(AM$34*60,$C76,2150,"H","")</f>
        <v>34.04599108652581</v>
      </c>
      <c r="AN76" s="17" cm="1">
        <f t="array" ref="AN76">STOWA2024_NDJF_V(AN$34*60,$C76,2150,"H","")</f>
        <v>44.773409665012899</v>
      </c>
      <c r="AO76" s="17" cm="1">
        <f t="array" ref="AO76">STOWA2024_NDJF_V(AO$34*60,$C76,2150,"H","")</f>
        <v>57.57146444562418</v>
      </c>
      <c r="AP76" s="17" cm="1">
        <f t="array" ref="AP76">STOWA2024_NDJF_V(AP$34*60,$C76,2150,"H","")</f>
        <v>66.041693729801963</v>
      </c>
      <c r="AQ76" s="17" cm="1">
        <f t="array" ref="AQ76">STOWA2024_NDJF_V(AQ$34*60,$C76,2150,"H","")</f>
        <v>86.769636648604873</v>
      </c>
      <c r="AR76" s="17" cm="1">
        <f t="array" ref="AR76">STOWA2024_NDJF_V(AR$34*60,$C76,2150,"H","")</f>
        <v>110.11135291210556</v>
      </c>
      <c r="AS76" s="17" cm="1">
        <f t="array" ref="AS76">STOWA2024_NDJF_V(AS$34*60,$C76,2150,"H","")</f>
        <v>125.6261243574159</v>
      </c>
      <c r="AT76" s="17" cm="1">
        <f t="array" ref="AT76">STOWA2024_NDJF_V(AT$34*60,$C76,2150,"H","")</f>
        <v>137.66906493259822</v>
      </c>
      <c r="AU76" s="17" cm="1">
        <f t="array" ref="AU76">STOWA2024_NDJF_V(AU$34*60,$C76,2150,"H","")</f>
        <v>173.0511590831417</v>
      </c>
      <c r="AV76" s="17" cm="1">
        <f t="array" ref="AV76">STOWA2024_NDJF_V(AV$34*60,$C76,2150,"H","")</f>
        <v>185.22002438825709</v>
      </c>
    </row>
    <row r="77" spans="2:48" x14ac:dyDescent="0.3">
      <c r="B77" s="15" t="s">
        <v>72</v>
      </c>
      <c r="C77">
        <v>250</v>
      </c>
      <c r="D77" s="17" cm="1">
        <f t="array" ref="D77">STOWA2024_NDJF_V(D$2*60,$C77,2150,"L","")</f>
        <v>12.911786381621589</v>
      </c>
      <c r="E77" s="17" cm="1">
        <f t="array" ref="E77">STOWA2024_NDJF_V(E$2*60,$C77,2150,"L","")</f>
        <v>16.355565656794589</v>
      </c>
      <c r="F77" s="17" cm="1">
        <f t="array" ref="F77">STOWA2024_NDJF_V(F$2*60,$C77,2150,"L","")</f>
        <v>20.731263312060197</v>
      </c>
      <c r="G77" s="17" cm="1">
        <f t="array" ref="G77">STOWA2024_NDJF_V(G$2*60,$C77,2150,"L","")</f>
        <v>26.823119037693971</v>
      </c>
      <c r="H77" s="17" cm="1">
        <f t="array" ref="H77">STOWA2024_NDJF_V(H$2*60,$C77,2150,"L","")</f>
        <v>35.202306916830992</v>
      </c>
      <c r="I77" s="17" cm="1">
        <f t="array" ref="I77">STOWA2024_NDJF_V(I$2*60,$C77,2150,"L","")</f>
        <v>45.192368856040808</v>
      </c>
      <c r="J77" s="17" cm="1">
        <f t="array" ref="J77">STOWA2024_NDJF_V(J$2*60,$C77,2150,"L","")</f>
        <v>51.802968308023871</v>
      </c>
      <c r="K77" s="17" cm="1">
        <f t="array" ref="K77">STOWA2024_NDJF_V(K$2*60,$C77,2150,"L","")</f>
        <v>68.270891786546869</v>
      </c>
      <c r="L77" s="17" cm="1">
        <f t="array" ref="L77">STOWA2024_NDJF_V(L$2*60,$C77,2150,"L","")</f>
        <v>88.660799441737495</v>
      </c>
      <c r="M77" s="17" cm="1">
        <f t="array" ref="M77">STOWA2024_NDJF_V(M$2*60,$C77,2150,"L","")</f>
        <v>102.9055478381959</v>
      </c>
      <c r="N77" s="17" cm="1">
        <f t="array" ref="N77">STOWA2024_NDJF_V(N$2*60,$C77,2150,"L","")</f>
        <v>113.9880560663785</v>
      </c>
      <c r="O77" s="17" cm="1">
        <f t="array" ref="O77">STOWA2024_NDJF_V(O$2*60,$C77,2150,"L","")</f>
        <v>143.22743041519854</v>
      </c>
      <c r="P77" s="17" cm="1">
        <f t="array" ref="P77">STOWA2024_NDJF_V(P$2*60,$C77,2150,"L","")</f>
        <v>152.91760588381135</v>
      </c>
      <c r="R77" s="15" t="s">
        <v>72</v>
      </c>
      <c r="S77">
        <v>250</v>
      </c>
      <c r="T77" s="17" cm="1">
        <f t="array" ref="T77">STOWA2024_NDJF_V(T$34*60,$C77,2150,"M","")</f>
        <v>14.019428809209854</v>
      </c>
      <c r="U77" s="17" cm="1">
        <f t="array" ref="U77">STOWA2024_NDJF_V(U$34*60,$C77,2150,"M","")</f>
        <v>17.758633978499272</v>
      </c>
      <c r="V77" s="17" cm="1">
        <f t="array" ref="V77">STOWA2024_NDJF_V(V$34*60,$C77,2150,"M","")</f>
        <v>22.509702494931648</v>
      </c>
      <c r="W77" s="17" cm="1">
        <f t="array" ref="W77">STOWA2024_NDJF_V(W$34*60,$C77,2150,"M","")</f>
        <v>29.124150344151275</v>
      </c>
      <c r="X77" s="17" cm="1">
        <f t="array" ref="X77">STOWA2024_NDJF_V(X$34*60,$C77,2150,"M","")</f>
        <v>38.222149991803619</v>
      </c>
      <c r="Y77" s="17" cm="1">
        <f t="array" ref="Y77">STOWA2024_NDJF_V(Y$34*60,$C77,2150,"M","")</f>
        <v>49.069213133717177</v>
      </c>
      <c r="Z77" s="17" cm="1">
        <f t="array" ref="Z77">STOWA2024_NDJF_V(Z$34*60,$C77,2150,"M","")</f>
        <v>56.246905334015096</v>
      </c>
      <c r="AA77" s="17" cm="1">
        <f t="array" ref="AA77">STOWA2024_NDJF_V(AA$34*60,$C77,2150,"M","")</f>
        <v>74.127535792034919</v>
      </c>
      <c r="AB77" s="17" cm="1">
        <f t="array" ref="AB77">STOWA2024_NDJF_V(AB$34*60,$C77,2150,"M","")</f>
        <v>95.475110773419431</v>
      </c>
      <c r="AC77" s="17" cm="1">
        <f t="array" ref="AC77">STOWA2024_NDJF_V(AC$34*60,$C77,2150,"M","")</f>
        <v>110.13248494175589</v>
      </c>
      <c r="AD77" s="17" cm="1">
        <f t="array" ref="AD77">STOWA2024_NDJF_V(AD$34*60,$C77,2150,"M","")</f>
        <v>121.50557239628635</v>
      </c>
      <c r="AE77" s="17" cm="1">
        <f t="array" ref="AE77">STOWA2024_NDJF_V(AE$34*60,$C77,2150,"M","")</f>
        <v>152.40437583963381</v>
      </c>
      <c r="AF77" s="17" cm="1">
        <f t="array" ref="AF77">STOWA2024_NDJF_V(AF$34*60,$C77,2150,"M","")</f>
        <v>162.71542547439537</v>
      </c>
      <c r="AH77" s="15" t="s">
        <v>72</v>
      </c>
      <c r="AI77">
        <v>250</v>
      </c>
      <c r="AJ77" s="17" cm="1">
        <f t="array" ref="AJ77">STOWA2024_NDJF_V(AJ$34*60,$C77,2150,"H","")</f>
        <v>16.916339773671471</v>
      </c>
      <c r="AK77" s="17" cm="1">
        <f t="array" ref="AK77">STOWA2024_NDJF_V(AK$34*60,$C77,2150,"H","")</f>
        <v>21.428197281419216</v>
      </c>
      <c r="AL77" s="17" cm="1">
        <f t="array" ref="AL77">STOWA2024_NDJF_V(AL$34*60,$C77,2150,"H","")</f>
        <v>27.16100497321084</v>
      </c>
      <c r="AM77" s="17" cm="1">
        <f t="array" ref="AM77">STOWA2024_NDJF_V(AM$34*60,$C77,2150,"H","")</f>
        <v>35.142232222578073</v>
      </c>
      <c r="AN77" s="17" cm="1">
        <f t="array" ref="AN77">STOWA2024_NDJF_V(AN$34*60,$C77,2150,"H","")</f>
        <v>46.120201110962803</v>
      </c>
      <c r="AO77" s="17" cm="1">
        <f t="array" ref="AO77">STOWA2024_NDJF_V(AO$34*60,$C77,2150,"H","")</f>
        <v>59.208652013793838</v>
      </c>
      <c r="AP77" s="17" cm="1">
        <f t="array" ref="AP77">STOWA2024_NDJF_V(AP$34*60,$C77,2150,"H","")</f>
        <v>67.869509863530624</v>
      </c>
      <c r="AQ77" s="17" cm="1">
        <f t="array" ref="AQ77">STOWA2024_NDJF_V(AQ$34*60,$C77,2150,"H","")</f>
        <v>89.444912421772941</v>
      </c>
      <c r="AR77" s="17" cm="1">
        <f t="array" ref="AR77">STOWA2024_NDJF_V(AR$34*60,$C77,2150,"H","")</f>
        <v>113.2971557947414</v>
      </c>
      <c r="AS77" s="17" cm="1">
        <f t="array" ref="AS77">STOWA2024_NDJF_V(AS$34*60,$C77,2150,"H","")</f>
        <v>129.03370505875898</v>
      </c>
      <c r="AT77" s="17" cm="1">
        <f t="array" ref="AT77">STOWA2024_NDJF_V(AT$34*60,$C77,2150,"H","")</f>
        <v>141.16676895142996</v>
      </c>
      <c r="AU77" s="17" cm="1">
        <f t="array" ref="AU77">STOWA2024_NDJF_V(AU$34*60,$C77,2150,"H","")</f>
        <v>176.40561771892618</v>
      </c>
      <c r="AV77" s="17" cm="1">
        <f t="array" ref="AV77">STOWA2024_NDJF_V(AV$34*60,$C77,2150,"H","")</f>
        <v>188.34049209592285</v>
      </c>
    </row>
    <row r="78" spans="2:48" x14ac:dyDescent="0.3">
      <c r="B78" s="15" t="s">
        <v>73</v>
      </c>
      <c r="C78">
        <v>500</v>
      </c>
      <c r="D78" s="17" cm="1">
        <f t="array" ref="D78">STOWA2024_NDJF_V(D$2*60,$C78,2150,"L","")</f>
        <v>14.891606100260784</v>
      </c>
      <c r="E78" s="17" cm="1">
        <f t="array" ref="E78">STOWA2024_NDJF_V(E$2*60,$C78,2150,"L","")</f>
        <v>18.405349795346993</v>
      </c>
      <c r="F78" s="17" cm="1">
        <f t="array" ref="F78">STOWA2024_NDJF_V(F$2*60,$C78,2150,"L","")</f>
        <v>23.032726115657901</v>
      </c>
      <c r="G78" s="17" cm="1">
        <f t="array" ref="G78">STOWA2024_NDJF_V(G$2*60,$C78,2150,"L","")</f>
        <v>29.507840930044541</v>
      </c>
      <c r="H78" s="17" cm="1">
        <f t="array" ref="H78">STOWA2024_NDJF_V(H$2*60,$C78,2150,"L","")</f>
        <v>38.472515541789278</v>
      </c>
      <c r="I78" s="17" cm="1">
        <f t="array" ref="I78">STOWA2024_NDJF_V(I$2*60,$C78,2150,"L","")</f>
        <v>49.140168578881472</v>
      </c>
      <c r="J78" s="17" cm="1">
        <f t="array" ref="J78">STOWA2024_NDJF_V(J$2*60,$C78,2150,"L","")</f>
        <v>56.195823088095821</v>
      </c>
      <c r="K78" s="17" cm="1">
        <f t="array" ref="K78">STOWA2024_NDJF_V(K$2*60,$C78,2150,"L","")</f>
        <v>74.830168434380752</v>
      </c>
      <c r="L78" s="17" cm="1">
        <f t="array" ref="L78">STOWA2024_NDJF_V(L$2*60,$C78,2150,"L","")</f>
        <v>96.606632123984255</v>
      </c>
      <c r="M78" s="17" cm="1">
        <f t="array" ref="M78">STOWA2024_NDJF_V(M$2*60,$C78,2150,"L","")</f>
        <v>111.49953251701197</v>
      </c>
      <c r="N78" s="17" cm="1">
        <f t="array" ref="N78">STOWA2024_NDJF_V(N$2*60,$C78,2150,"L","")</f>
        <v>122.8500645437082</v>
      </c>
      <c r="O78" s="17" cm="1">
        <f t="array" ref="O78">STOWA2024_NDJF_V(O$2*60,$C78,2150,"L","")</f>
        <v>151.51145197109491</v>
      </c>
      <c r="P78" s="17" cm="1">
        <f t="array" ref="P78">STOWA2024_NDJF_V(P$2*60,$C78,2150,"L","")</f>
        <v>160.50524865636854</v>
      </c>
      <c r="R78" s="15" t="s">
        <v>73</v>
      </c>
      <c r="S78">
        <v>500</v>
      </c>
      <c r="T78" s="17" cm="1">
        <f t="array" ref="T78">STOWA2024_NDJF_V(T$34*60,$C78,2150,"M","")</f>
        <v>16.169088103452779</v>
      </c>
      <c r="U78" s="17" cm="1">
        <f t="array" ref="U78">STOWA2024_NDJF_V(U$34*60,$C78,2150,"M","")</f>
        <v>19.984259616605122</v>
      </c>
      <c r="V78" s="17" cm="1">
        <f t="array" ref="V78">STOWA2024_NDJF_V(V$34*60,$C78,2150,"M","")</f>
        <v>25.008597146566242</v>
      </c>
      <c r="W78" s="17" cm="1">
        <f t="array" ref="W78">STOWA2024_NDJF_V(W$34*60,$C78,2150,"M","")</f>
        <v>32.039182108920059</v>
      </c>
      <c r="X78" s="17" cm="1">
        <f t="array" ref="X78">STOWA2024_NDJF_V(X$34*60,$C78,2150,"M","")</f>
        <v>41.772894687682708</v>
      </c>
      <c r="Y78" s="17" cm="1">
        <f t="array" ref="Y78">STOWA2024_NDJF_V(Y$34*60,$C78,2150,"M","")</f>
        <v>53.355676333430686</v>
      </c>
      <c r="Z78" s="17" cm="1">
        <f t="array" ref="Z78">STOWA2024_NDJF_V(Z$34*60,$C78,2150,"M","")</f>
        <v>61.016602805627187</v>
      </c>
      <c r="AA78" s="17" cm="1">
        <f t="array" ref="AA78">STOWA2024_NDJF_V(AA$34*60,$C78,2150,"M","")</f>
        <v>81.249502442219764</v>
      </c>
      <c r="AB78" s="17" cm="1">
        <f t="array" ref="AB78">STOWA2024_NDJF_V(AB$34*60,$C78,2150,"M","")</f>
        <v>104.03164602125565</v>
      </c>
      <c r="AC78" s="17" cm="1">
        <f t="array" ref="AC78">STOWA2024_NDJF_V(AC$34*60,$C78,2150,"M","")</f>
        <v>119.33001518295913</v>
      </c>
      <c r="AD78" s="17" cm="1">
        <f t="array" ref="AD78">STOWA2024_NDJF_V(AD$34*60,$C78,2150,"M","")</f>
        <v>130.95203064618971</v>
      </c>
      <c r="AE78" s="17" cm="1">
        <f t="array" ref="AE78">STOWA2024_NDJF_V(AE$34*60,$C78,2150,"M","")</f>
        <v>161.21917570728883</v>
      </c>
      <c r="AF78" s="17" cm="1">
        <f t="array" ref="AF78">STOWA2024_NDJF_V(AF$34*60,$C78,2150,"M","")</f>
        <v>170.78922780048234</v>
      </c>
      <c r="AH78" s="15" t="s">
        <v>73</v>
      </c>
      <c r="AI78">
        <v>500</v>
      </c>
      <c r="AJ78" s="17" cm="1">
        <f t="array" ref="AJ78">STOWA2024_NDJF_V(AJ$34*60,$C78,2150,"H","")</f>
        <v>19.51019488103184</v>
      </c>
      <c r="AK78" s="17" cm="1">
        <f t="array" ref="AK78">STOWA2024_NDJF_V(AK$34*60,$C78,2150,"H","")</f>
        <v>24.11371607220331</v>
      </c>
      <c r="AL78" s="17" cm="1">
        <f t="array" ref="AL78">STOWA2024_NDJF_V(AL$34*60,$C78,2150,"H","")</f>
        <v>30.176259842788063</v>
      </c>
      <c r="AM78" s="17" cm="1">
        <f t="array" ref="AM78">STOWA2024_NDJF_V(AM$34*60,$C78,2150,"H","")</f>
        <v>38.659612884440655</v>
      </c>
      <c r="AN78" s="17" cm="1">
        <f t="array" ref="AN78">STOWA2024_NDJF_V(AN$34*60,$C78,2150,"H","")</f>
        <v>50.404655530788609</v>
      </c>
      <c r="AO78" s="17" cm="1">
        <f t="array" ref="AO78">STOWA2024_NDJF_V(AO$34*60,$C78,2150,"H","")</f>
        <v>64.380850460713262</v>
      </c>
      <c r="AP78" s="17" cm="1">
        <f t="array" ref="AP78">STOWA2024_NDJF_V(AP$34*60,$C78,2150,"H","")</f>
        <v>73.624795913016925</v>
      </c>
      <c r="AQ78" s="17" cm="1">
        <f t="array" ref="AQ78">STOWA2024_NDJF_V(AQ$34*60,$C78,2150,"H","")</f>
        <v>98.038529847337216</v>
      </c>
      <c r="AR78" s="17" cm="1">
        <f t="array" ref="AR78">STOWA2024_NDJF_V(AR$34*60,$C78,2150,"H","")</f>
        <v>123.45091313719624</v>
      </c>
      <c r="AS78" s="17" cm="1">
        <f t="array" ref="AS78">STOWA2024_NDJF_V(AS$34*60,$C78,2150,"H","")</f>
        <v>139.80973907851322</v>
      </c>
      <c r="AT78" s="17" cm="1">
        <f t="array" ref="AT78">STOWA2024_NDJF_V(AT$34*60,$C78,2150,"H","")</f>
        <v>152.14178814498746</v>
      </c>
      <c r="AU78" s="17" cm="1">
        <f t="array" ref="AU78">STOWA2024_NDJF_V(AU$34*60,$C78,2150,"H","")</f>
        <v>186.60860701733455</v>
      </c>
      <c r="AV78" s="17" cm="1">
        <f t="array" ref="AV78">STOWA2024_NDJF_V(AV$34*60,$C78,2150,"H","")</f>
        <v>197.68578863893381</v>
      </c>
    </row>
    <row r="79" spans="2:48" x14ac:dyDescent="0.3">
      <c r="B79" s="15" t="s">
        <v>74</v>
      </c>
      <c r="C79">
        <v>1000</v>
      </c>
      <c r="D79" s="17" cm="1">
        <f t="array" ref="D79">STOWA2024_NDJF_V(D$2*60,$C79,2150,"L","")</f>
        <v>17.112544017500586</v>
      </c>
      <c r="E79" s="17" cm="1">
        <f t="array" ref="E79">STOWA2024_NDJF_V(E$2*60,$C79,2150,"L","")</f>
        <v>20.630089499456155</v>
      </c>
      <c r="F79" s="17" cm="1">
        <f t="array" ref="F79">STOWA2024_NDJF_V(F$2*60,$C79,2150,"L","")</f>
        <v>25.486765855019762</v>
      </c>
      <c r="G79" s="17" cm="1">
        <f t="array" ref="G79">STOWA2024_NDJF_V(G$2*60,$C79,2150,"L","")</f>
        <v>32.327074152115543</v>
      </c>
      <c r="H79" s="17" cm="1">
        <f t="array" ref="H79">STOWA2024_NDJF_V(H$2*60,$C79,2150,"L","")</f>
        <v>41.862586159051595</v>
      </c>
      <c r="I79" s="17" cm="1">
        <f t="array" ref="I79">STOWA2024_NDJF_V(I$2*60,$C79,2150,"L","")</f>
        <v>53.190005153343755</v>
      </c>
      <c r="J79" s="17" cm="1">
        <f t="array" ref="J79">STOWA2024_NDJF_V(J$2*60,$C79,2150,"L","")</f>
        <v>60.679690126404431</v>
      </c>
      <c r="K79" s="17" cm="1">
        <f t="array" ref="K79">STOWA2024_NDJF_V(K$2*60,$C79,2150,"L","")</f>
        <v>81.729883210527831</v>
      </c>
      <c r="L79" s="17" cm="1">
        <f t="array" ref="L79">STOWA2024_NDJF_V(L$2*60,$C79,2150,"L","")</f>
        <v>104.86695637579184</v>
      </c>
      <c r="M79" s="17" cm="1">
        <f t="array" ref="M79">STOWA2024_NDJF_V(M$2*60,$C79,2150,"L","")</f>
        <v>120.32900474602874</v>
      </c>
      <c r="N79" s="17" cm="1">
        <f t="array" ref="N79">STOWA2024_NDJF_V(N$2*60,$C79,2150,"L","")</f>
        <v>131.84824753720645</v>
      </c>
      <c r="O79" s="17" cm="1">
        <f t="array" ref="O79">STOWA2024_NDJF_V(O$2*60,$C79,2150,"L","")</f>
        <v>159.53550593008185</v>
      </c>
      <c r="P79" s="17" cm="1">
        <f t="array" ref="P79">STOWA2024_NDJF_V(P$2*60,$C79,2150,"L","")</f>
        <v>167.68359612196869</v>
      </c>
      <c r="R79" s="15" t="s">
        <v>74</v>
      </c>
      <c r="S79">
        <v>1000</v>
      </c>
      <c r="T79" s="17" cm="1">
        <f t="array" ref="T79">STOWA2024_NDJF_V(T$34*60,$C79,2150,"M","")</f>
        <v>18.580550011213042</v>
      </c>
      <c r="U79" s="17" cm="1">
        <f t="array" ref="U79">STOWA2024_NDJF_V(U$34*60,$C79,2150,"M","")</f>
        <v>22.399849448944334</v>
      </c>
      <c r="V79" s="17" cm="1">
        <f t="array" ref="V79">STOWA2024_NDJF_V(V$34*60,$C79,2150,"M","")</f>
        <v>27.673157603508582</v>
      </c>
      <c r="W79" s="17" cm="1">
        <f t="array" ref="W79">STOWA2024_NDJF_V(W$34*60,$C79,2150,"M","")</f>
        <v>35.100264308176506</v>
      </c>
      <c r="X79" s="17" cm="1">
        <f t="array" ref="X79">STOWA2024_NDJF_V(X$34*60,$C79,2150,"M","")</f>
        <v>45.453783781739602</v>
      </c>
      <c r="Y79" s="17" cm="1">
        <f t="array" ref="Y79">STOWA2024_NDJF_V(Y$34*60,$C79,2150,"M","")</f>
        <v>57.752929654274254</v>
      </c>
      <c r="Z79" s="17" cm="1">
        <f t="array" ref="Z79">STOWA2024_NDJF_V(Z$34*60,$C79,2150,"M","")</f>
        <v>65.885120056114374</v>
      </c>
      <c r="AA79" s="17" cm="1">
        <f t="array" ref="AA79">STOWA2024_NDJF_V(AA$34*60,$C79,2150,"M","")</f>
        <v>88.741111832980081</v>
      </c>
      <c r="AB79" s="17" cm="1">
        <f t="array" ref="AB79">STOWA2024_NDJF_V(AB$34*60,$C79,2150,"M","")</f>
        <v>112.92684410125885</v>
      </c>
      <c r="AC79" s="17" cm="1">
        <f t="array" ref="AC79">STOWA2024_NDJF_V(AC$34*60,$C79,2150,"M","")</f>
        <v>128.77957099150328</v>
      </c>
      <c r="AD79" s="17" cm="1">
        <f t="array" ref="AD79">STOWA2024_NDJF_V(AD$34*60,$C79,2150,"M","")</f>
        <v>140.54364412642011</v>
      </c>
      <c r="AE79" s="17" cm="1">
        <f t="array" ref="AE79">STOWA2024_NDJF_V(AE$34*60,$C79,2150,"M","")</f>
        <v>169.75735119349221</v>
      </c>
      <c r="AF79" s="17" cm="1">
        <f t="array" ref="AF79">STOWA2024_NDJF_V(AF$34*60,$C79,2150,"M","")</f>
        <v>178.42751022922801</v>
      </c>
      <c r="AH79" s="15" t="s">
        <v>74</v>
      </c>
      <c r="AI79">
        <v>1000</v>
      </c>
      <c r="AJ79" s="17" cm="1">
        <f t="array" ref="AJ79">STOWA2024_NDJF_V(AJ$34*60,$C79,2150,"H","")</f>
        <v>22.419950302461011</v>
      </c>
      <c r="AK79" s="17" cm="1">
        <f t="array" ref="AK79">STOWA2024_NDJF_V(AK$34*60,$C79,2150,"H","")</f>
        <v>27.028452393759572</v>
      </c>
      <c r="AL79" s="17" cm="1">
        <f t="array" ref="AL79">STOWA2024_NDJF_V(AL$34*60,$C79,2150,"H","")</f>
        <v>33.391412945710115</v>
      </c>
      <c r="AM79" s="17" cm="1">
        <f t="array" ref="AM79">STOWA2024_NDJF_V(AM$34*60,$C79,2150,"H","")</f>
        <v>42.353223177874433</v>
      </c>
      <c r="AN79" s="17" cm="1">
        <f t="array" ref="AN79">STOWA2024_NDJF_V(AN$34*60,$C79,2150,"H","")</f>
        <v>54.846146794923612</v>
      </c>
      <c r="AO79" s="17" cm="1">
        <f t="array" ref="AO79">STOWA2024_NDJF_V(AO$34*60,$C79,2150,"H","")</f>
        <v>69.686732195169427</v>
      </c>
      <c r="AP79" s="17" cm="1">
        <f t="array" ref="AP79">STOWA2024_NDJF_V(AP$34*60,$C79,2150,"H","")</f>
        <v>79.499321410740379</v>
      </c>
      <c r="AQ79" s="17" cm="1">
        <f t="array" ref="AQ79">STOWA2024_NDJF_V(AQ$34*60,$C79,2150,"H","")</f>
        <v>107.07817130708595</v>
      </c>
      <c r="AR79" s="17" cm="1">
        <f t="array" ref="AR79">STOWA2024_NDJF_V(AR$34*60,$C79,2150,"H","")</f>
        <v>134.0065504601726</v>
      </c>
      <c r="AS79" s="17" cm="1">
        <f t="array" ref="AS79">STOWA2024_NDJF_V(AS$34*60,$C79,2150,"H","")</f>
        <v>150.88105194120587</v>
      </c>
      <c r="AT79" s="17" cm="1">
        <f t="array" ref="AT79">STOWA2024_NDJF_V(AT$34*60,$C79,2150,"H","")</f>
        <v>163.28545059051731</v>
      </c>
      <c r="AU79" s="17" cm="1">
        <f t="array" ref="AU79">STOWA2024_NDJF_V(AU$34*60,$C79,2150,"H","")</f>
        <v>196.49140803625781</v>
      </c>
      <c r="AV79" s="17" cm="1">
        <f t="array" ref="AV79">STOWA2024_NDJF_V(AV$34*60,$C79,2150,"H","")</f>
        <v>206.52697789436786</v>
      </c>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AA4D27-1081-46D7-B5CC-165B3EF4C7A4}">
  <sheetPr codeName="Blad25">
    <tabColor rgb="FF9999FF"/>
  </sheetPr>
  <dimension ref="B1:AV79"/>
  <sheetViews>
    <sheetView workbookViewId="0">
      <selection activeCell="A4" sqref="A4"/>
    </sheetView>
  </sheetViews>
  <sheetFormatPr defaultRowHeight="14.4" x14ac:dyDescent="0.3"/>
  <cols>
    <col min="2" max="2" width="8.6640625" bestFit="1" customWidth="1"/>
    <col min="3" max="3" width="7.109375" bestFit="1" customWidth="1"/>
    <col min="4" max="4" width="12" bestFit="1" customWidth="1"/>
    <col min="5" max="5" width="11.5546875" bestFit="1" customWidth="1"/>
    <col min="6" max="7" width="12.5546875" bestFit="1" customWidth="1"/>
    <col min="8" max="8" width="11.5546875" bestFit="1" customWidth="1"/>
    <col min="9" max="10" width="10.5546875" bestFit="1" customWidth="1"/>
    <col min="11" max="11" width="7.5546875" bestFit="1" customWidth="1"/>
    <col min="12" max="15" width="7.6640625" bestFit="1" customWidth="1"/>
    <col min="16" max="16" width="8.6640625" bestFit="1" customWidth="1"/>
  </cols>
  <sheetData>
    <row r="1" spans="2:16" x14ac:dyDescent="0.3">
      <c r="B1" s="16" t="s">
        <v>75</v>
      </c>
      <c r="D1" s="15" t="s">
        <v>49</v>
      </c>
      <c r="E1" s="15" t="s">
        <v>50</v>
      </c>
      <c r="F1" s="15" t="s">
        <v>51</v>
      </c>
      <c r="G1" s="15" t="s">
        <v>52</v>
      </c>
      <c r="H1" s="15" t="s">
        <v>53</v>
      </c>
      <c r="I1" s="15" t="s">
        <v>54</v>
      </c>
      <c r="J1" s="15" t="s">
        <v>55</v>
      </c>
      <c r="K1" s="15" t="s">
        <v>56</v>
      </c>
      <c r="L1" s="15" t="s">
        <v>57</v>
      </c>
      <c r="M1" s="15" t="s">
        <v>58</v>
      </c>
      <c r="N1" s="15" t="s">
        <v>59</v>
      </c>
      <c r="O1" s="15" t="s">
        <v>60</v>
      </c>
      <c r="P1" s="15" t="s">
        <v>61</v>
      </c>
    </row>
    <row r="2" spans="2:16" x14ac:dyDescent="0.3">
      <c r="D2" s="16">
        <f>10/60</f>
        <v>0.16666666666666666</v>
      </c>
      <c r="E2" s="16">
        <f>1/2</f>
        <v>0.5</v>
      </c>
      <c r="F2" s="16">
        <v>1</v>
      </c>
      <c r="G2" s="16">
        <v>2</v>
      </c>
      <c r="H2" s="16">
        <v>4</v>
      </c>
      <c r="I2" s="16">
        <v>8</v>
      </c>
      <c r="J2" s="16">
        <v>12</v>
      </c>
      <c r="K2" s="16">
        <v>24</v>
      </c>
      <c r="L2" s="16">
        <v>48</v>
      </c>
      <c r="M2" s="16">
        <f>3*24</f>
        <v>72</v>
      </c>
      <c r="N2" s="16">
        <f>4*24</f>
        <v>96</v>
      </c>
      <c r="O2" s="16">
        <f>8*24</f>
        <v>192</v>
      </c>
      <c r="P2" s="16">
        <f>10*24</f>
        <v>240</v>
      </c>
    </row>
    <row r="3" spans="2:16" x14ac:dyDescent="0.3">
      <c r="B3" s="15" t="s">
        <v>86</v>
      </c>
      <c r="C3">
        <v>10</v>
      </c>
      <c r="D3" s="17" cm="1">
        <f t="array" ref="D3">STOWA2024_NDJF_T(D$2*60,$C3,2014,"","")</f>
        <v>85.852083092305051</v>
      </c>
      <c r="E3" s="17" cm="1">
        <f t="array" ref="E3">STOWA2024_NDJF_T(E$2*60,$C3,2014,"","")</f>
        <v>21.099242419940243</v>
      </c>
      <c r="F3" s="17" cm="1">
        <f t="array" ref="F3">STOWA2024_NDJF_T(F$2*60,$C3,2014,"","")</f>
        <v>5.2071262403375274</v>
      </c>
      <c r="G3" s="17" cm="1">
        <f t="array" ref="G3">STOWA2024_NDJF_T(G$2*60,$C3,2014,"","")</f>
        <v>1.327545112600472</v>
      </c>
      <c r="H3" s="17" cm="1">
        <f t="array" ref="H3">STOWA2024_NDJF_T(H$2*60,$C3,2014,"","")</f>
        <v>0.45443426228758427</v>
      </c>
      <c r="I3" s="17" cm="1">
        <f t="array" ref="I3">STOWA2024_NDJF_T(I$2*60,$C3,2014,"","")</f>
        <v>0.2166075241794565</v>
      </c>
      <c r="J3" s="17" cm="1">
        <f t="array" ref="J3">STOWA2024_NDJF_T(J$2*60,$C3,2014,"","")</f>
        <v>0.15766139320612915</v>
      </c>
      <c r="K3" s="17" cm="1">
        <f t="array" ref="K3">STOWA2024_NDJF_T(K$2*60,$C3,2014,"","")</f>
        <v>5.5440328514221572E-2</v>
      </c>
      <c r="L3" s="17" cm="1">
        <f t="array" ref="L3">STOWA2024_NDJF_T(L$2*60,$C3,2014,"","")</f>
        <v>3.6035029223400968E-2</v>
      </c>
      <c r="M3" s="17" cm="1">
        <f t="array" ref="M3">STOWA2024_NDJF_T(M$2*60,$C3,2014,"","")</f>
        <v>3.1415100863792664E-2</v>
      </c>
      <c r="N3" s="17" cm="1">
        <f t="array" ref="N3">STOWA2024_NDJF_T(N$2*60,$C3,2014,"","")</f>
        <v>3.0312320621097379E-2</v>
      </c>
      <c r="O3" s="17" cm="1">
        <f t="array" ref="O3">STOWA2024_NDJF_T(O$2*60,$C3,2014,"","")</f>
        <v>3.5087177290884869E-2</v>
      </c>
      <c r="P3" s="17" cm="1">
        <f t="array" ref="P3">STOWA2024_NDJF_T(P$2*60,$C3,2014,"","")</f>
        <v>3.1090706084057635E-2</v>
      </c>
    </row>
    <row r="4" spans="2:16" x14ac:dyDescent="0.3">
      <c r="B4" s="15" t="s">
        <v>87</v>
      </c>
      <c r="C4">
        <v>20</v>
      </c>
      <c r="D4" s="17" cm="1">
        <f t="array" ref="D4">STOWA2024_NDJF_T(D$2*60,$C4,2014,"","")</f>
        <v>2547.2919818832743</v>
      </c>
      <c r="E4" s="17" cm="1">
        <f t="array" ref="E4">STOWA2024_NDJF_T(E$2*60,$C4,2014,"","")</f>
        <v>974.2621976910026</v>
      </c>
      <c r="F4" s="17" cm="1">
        <f t="array" ref="F4">STOWA2024_NDJF_T(F$2*60,$C4,2014,"","")</f>
        <v>235.74721892098663</v>
      </c>
      <c r="G4" s="17" cm="1">
        <f t="array" ref="G4">STOWA2024_NDJF_T(G$2*60,$C4,2014,"","")</f>
        <v>42.693960468876263</v>
      </c>
      <c r="H4" s="17" cm="1">
        <f t="array" ref="H4">STOWA2024_NDJF_T(H$2*60,$C4,2014,"","")</f>
        <v>7.8875638017352694</v>
      </c>
      <c r="I4" s="17" cm="1">
        <f t="array" ref="I4">STOWA2024_NDJF_T(I$2*60,$C4,2014,"","")</f>
        <v>2.0976447707817534</v>
      </c>
      <c r="J4" s="17" cm="1">
        <f t="array" ref="J4">STOWA2024_NDJF_T(J$2*60,$C4,2014,"","")</f>
        <v>1.1388344010201752</v>
      </c>
      <c r="K4" s="17" cm="1">
        <f t="array" ref="K4">STOWA2024_NDJF_T(K$2*60,$C4,2014,"","")</f>
        <v>0.37705035341669946</v>
      </c>
      <c r="L4" s="17" cm="1">
        <f t="array" ref="L4">STOWA2024_NDJF_T(L$2*60,$C4,2014,"","")</f>
        <v>0.15144620816893292</v>
      </c>
      <c r="M4" s="17" cm="1">
        <f t="array" ref="M4">STOWA2024_NDJF_T(M$2*60,$C4,2014,"","")</f>
        <v>0.10016560042868825</v>
      </c>
      <c r="N4" s="17" cm="1">
        <f t="array" ref="N4">STOWA2024_NDJF_T(N$2*60,$C4,2014,"","")</f>
        <v>8.0008782669586706E-2</v>
      </c>
      <c r="O4" s="17" cm="1">
        <f t="array" ref="O4">STOWA2024_NDJF_T(O$2*60,$C4,2014,"","")</f>
        <v>6.1787657438376553E-2</v>
      </c>
      <c r="P4" s="17" cm="1">
        <f t="array" ref="P4">STOWA2024_NDJF_T(P$2*60,$C4,2014,"","")</f>
        <v>6.231488316285546E-2</v>
      </c>
    </row>
    <row r="5" spans="2:16" x14ac:dyDescent="0.3">
      <c r="B5" s="15" t="s">
        <v>88</v>
      </c>
      <c r="C5">
        <v>30</v>
      </c>
      <c r="D5" s="17" cm="1">
        <f t="array" ref="D5">STOWA2024_NDJF_T(D$2*60,$C5,2014,"","")</f>
        <v>22025.514965035043</v>
      </c>
      <c r="E5" s="17" cm="1">
        <f t="array" ref="E5">STOWA2024_NDJF_T(E$2*60,$C5,2014,"","")</f>
        <v>13492.278935126662</v>
      </c>
      <c r="F5" s="17" cm="1">
        <f t="array" ref="F5">STOWA2024_NDJF_T(F$2*60,$C5,2014,"","")</f>
        <v>3924.1369856551069</v>
      </c>
      <c r="G5" s="17" cm="1">
        <f t="array" ref="G5">STOWA2024_NDJF_T(G$2*60,$C5,2014,"","")</f>
        <v>692.28158167722154</v>
      </c>
      <c r="H5" s="17" cm="1">
        <f t="array" ref="H5">STOWA2024_NDJF_T(H$2*60,$C5,2014,"","")</f>
        <v>94.664063738772825</v>
      </c>
      <c r="I5" s="17" cm="1">
        <f t="array" ref="I5">STOWA2024_NDJF_T(I$2*60,$C5,2014,"","")</f>
        <v>17.047204098571587</v>
      </c>
      <c r="J5" s="17" cm="1">
        <f t="array" ref="J5">STOWA2024_NDJF_T(J$2*60,$C5,2014,"","")</f>
        <v>7.3745120303654748</v>
      </c>
      <c r="K5" s="17" cm="1">
        <f t="array" ref="K5">STOWA2024_NDJF_T(K$2*60,$C5,2014,"","")</f>
        <v>2.0255776238468823</v>
      </c>
      <c r="L5" s="17" cm="1">
        <f t="array" ref="L5">STOWA2024_NDJF_T(L$2*60,$C5,2014,"","")</f>
        <v>0.5719616775535199</v>
      </c>
      <c r="M5" s="17" cm="1">
        <f t="array" ref="M5">STOWA2024_NDJF_T(M$2*60,$C5,2014,"","")</f>
        <v>0.30374672975740519</v>
      </c>
      <c r="N5" s="17" cm="1">
        <f t="array" ref="N5">STOWA2024_NDJF_T(N$2*60,$C5,2014,"","")</f>
        <v>0.20693964451164967</v>
      </c>
      <c r="O5" s="17" cm="1">
        <f t="array" ref="O5">STOWA2024_NDJF_T(O$2*60,$C5,2014,"","")</f>
        <v>0.11046864464493202</v>
      </c>
      <c r="P5" s="17" cm="1">
        <f t="array" ref="P5">STOWA2024_NDJF_T(P$2*60,$C5,2014,"","")</f>
        <v>0.10027575151759209</v>
      </c>
    </row>
    <row r="6" spans="2:16" x14ac:dyDescent="0.3">
      <c r="B6" s="15" t="s">
        <v>89</v>
      </c>
      <c r="C6">
        <v>40</v>
      </c>
      <c r="D6" s="17" cm="1">
        <f t="array" ref="D6">STOWA2024_NDJF_T(D$2*60,$C6,2014,"","")</f>
        <v>107533.45471784889</v>
      </c>
      <c r="E6" s="17" cm="1">
        <f t="array" ref="E6">STOWA2024_NDJF_T(E$2*60,$C6,2014,"","")</f>
        <v>99942.345585027928</v>
      </c>
      <c r="F6" s="17" cm="1">
        <f t="array" ref="F6">STOWA2024_NDJF_T(F$2*60,$C6,2014,"","")</f>
        <v>36458.710374011658</v>
      </c>
      <c r="G6" s="17" cm="1">
        <f t="array" ref="G6">STOWA2024_NDJF_T(G$2*60,$C6,2014,"","")</f>
        <v>7096.7990747186395</v>
      </c>
      <c r="H6" s="17" cm="1">
        <f t="array" ref="H6">STOWA2024_NDJF_T(H$2*60,$C6,2014,"","")</f>
        <v>854.91908527564919</v>
      </c>
      <c r="I6" s="17" cm="1">
        <f t="array" ref="I6">STOWA2024_NDJF_T(I$2*60,$C6,2014,"","")</f>
        <v>119.23177920608484</v>
      </c>
      <c r="J6" s="17" cm="1">
        <f t="array" ref="J6">STOWA2024_NDJF_T(J$2*60,$C6,2014,"","")</f>
        <v>43.300694593706147</v>
      </c>
      <c r="K6" s="17" cm="1">
        <f t="array" ref="K6">STOWA2024_NDJF_T(K$2*60,$C6,2014,"","")</f>
        <v>9.054446345774382</v>
      </c>
      <c r="L6" s="17" cm="1">
        <f t="array" ref="L6">STOWA2024_NDJF_T(L$2*60,$C6,2014,"","")</f>
        <v>1.9698379155333845</v>
      </c>
      <c r="M6" s="17" cm="1">
        <f t="array" ref="M6">STOWA2024_NDJF_T(M$2*60,$C6,2014,"","")</f>
        <v>0.87965766968820269</v>
      </c>
      <c r="N6" s="17" cm="1">
        <f t="array" ref="N6">STOWA2024_NDJF_T(N$2*60,$C6,2014,"","")</f>
        <v>0.52492606667779096</v>
      </c>
      <c r="O6" s="17" cm="1">
        <f t="array" ref="O6">STOWA2024_NDJF_T(O$2*60,$C6,2014,"","")</f>
        <v>0.20068161296038894</v>
      </c>
      <c r="P6" s="17" cm="1">
        <f t="array" ref="P6">STOWA2024_NDJF_T(P$2*60,$C6,2014,"","")</f>
        <v>0.16442781787756111</v>
      </c>
    </row>
    <row r="7" spans="2:16" x14ac:dyDescent="0.3">
      <c r="B7" s="15" t="s">
        <v>90</v>
      </c>
      <c r="C7">
        <v>50</v>
      </c>
      <c r="D7" s="17" cm="1">
        <f t="array" ref="D7">STOWA2024_NDJF_T(D$2*60,$C7,2014,"","")</f>
        <v>376968.72838662297</v>
      </c>
      <c r="E7" s="17" cm="1">
        <f t="array" ref="E7">STOWA2024_NDJF_T(E$2*60,$C7,2014,"","")</f>
        <v>504087.0908982472</v>
      </c>
      <c r="F7" s="17" cm="1">
        <f t="array" ref="F7">STOWA2024_NDJF_T(F$2*60,$C7,2014,"","")</f>
        <v>231108.80315792491</v>
      </c>
      <c r="G7" s="17" cm="1">
        <f t="array" ref="G7">STOWA2024_NDJF_T(G$2*60,$C7,2014,"","")</f>
        <v>52370.398453868787</v>
      </c>
      <c r="H7" s="17" cm="1">
        <f t="array" ref="H7">STOWA2024_NDJF_T(H$2*60,$C7,2014,"","")</f>
        <v>6159.7297016147268</v>
      </c>
      <c r="I7" s="17" cm="1">
        <f t="array" ref="I7">STOWA2024_NDJF_T(I$2*60,$C7,2014,"","")</f>
        <v>732.24783802153718</v>
      </c>
      <c r="J7" s="17" cm="1">
        <f t="array" ref="J7">STOWA2024_NDJF_T(J$2*60,$C7,2014,"","")</f>
        <v>232.80534284926867</v>
      </c>
      <c r="K7" s="17" cm="1">
        <f t="array" ref="K7">STOWA2024_NDJF_T(K$2*60,$C7,2014,"","")</f>
        <v>34.917224539644728</v>
      </c>
      <c r="L7" s="17" cm="1">
        <f t="array" ref="L7">STOWA2024_NDJF_T(L$2*60,$C7,2014,"","")</f>
        <v>6.2624238289771155</v>
      </c>
      <c r="M7" s="17" cm="1">
        <f t="array" ref="M7">STOWA2024_NDJF_T(M$2*60,$C7,2014,"","")</f>
        <v>2.4415808759505735</v>
      </c>
      <c r="N7" s="17" cm="1">
        <f t="array" ref="N7">STOWA2024_NDJF_T(N$2*60,$C7,2014,"","")</f>
        <v>1.3067571995616754</v>
      </c>
      <c r="O7" s="17" cm="1">
        <f t="array" ref="O7">STOWA2024_NDJF_T(O$2*60,$C7,2014,"","")</f>
        <v>0.37076498693061483</v>
      </c>
      <c r="P7" s="17" cm="1">
        <f t="array" ref="P7">STOWA2024_NDJF_T(P$2*60,$C7,2014,"","")</f>
        <v>0.27517070881063704</v>
      </c>
    </row>
    <row r="8" spans="2:16" x14ac:dyDescent="0.3">
      <c r="B8" s="15" t="s">
        <v>91</v>
      </c>
      <c r="C8">
        <v>60</v>
      </c>
      <c r="D8" s="17" cm="1">
        <f t="array" ref="D8">STOWA2024_NDJF_T(D$2*60,$C8,2014,"","")</f>
        <v>1064233.5797560629</v>
      </c>
      <c r="E8" s="17" cm="1">
        <f t="array" ref="E8">STOWA2024_NDJF_T(E$2*60,$C8,2014,"","")</f>
        <v>1959794.1315799633</v>
      </c>
      <c r="F8" s="17" cm="1">
        <f t="array" ref="F8">STOWA2024_NDJF_T(F$2*60,$C8,2014,"","")</f>
        <v>1118133.7993893942</v>
      </c>
      <c r="G8" s="17" cm="1">
        <f t="array" ref="G8">STOWA2024_NDJF_T(G$2*60,$C8,2014,"","")</f>
        <v>301798.165884552</v>
      </c>
      <c r="H8" s="17" cm="1">
        <f t="array" ref="H8">STOWA2024_NDJF_T(H$2*60,$C8,2014,"","")</f>
        <v>36928.555396149706</v>
      </c>
      <c r="I8" s="17" cm="1">
        <f t="array" ref="I8">STOWA2024_NDJF_T(I$2*60,$C8,2014,"","")</f>
        <v>4013.5930635201335</v>
      </c>
      <c r="J8" s="17" cm="1">
        <f t="array" ref="J8">STOWA2024_NDJF_T(J$2*60,$C8,2014,"","")</f>
        <v>1155.7137618341214</v>
      </c>
      <c r="K8" s="17" cm="1">
        <f t="array" ref="K8">STOWA2024_NDJF_T(K$2*60,$C8,2014,"","")</f>
        <v>119.29041630586852</v>
      </c>
      <c r="L8" s="17" cm="1">
        <f t="array" ref="L8">STOWA2024_NDJF_T(L$2*60,$C8,2014,"","")</f>
        <v>18.556312297684215</v>
      </c>
      <c r="M8" s="17" cm="1">
        <f t="array" ref="M8">STOWA2024_NDJF_T(M$2*60,$C8,2014,"","")</f>
        <v>6.5177409655319041</v>
      </c>
      <c r="N8" s="17" cm="1">
        <f t="array" ref="N8">STOWA2024_NDJF_T(N$2*60,$C8,2014,"","")</f>
        <v>3.1954792174705511</v>
      </c>
      <c r="O8" s="17" cm="1">
        <f t="array" ref="O8">STOWA2024_NDJF_T(O$2*60,$C8,2014,"","")</f>
        <v>0.69732572397559056</v>
      </c>
      <c r="P8" s="17" cm="1">
        <f t="array" ref="P8">STOWA2024_NDJF_T(P$2*60,$C8,2014,"","")</f>
        <v>0.47080654220883211</v>
      </c>
    </row>
    <row r="9" spans="2:16" x14ac:dyDescent="0.3">
      <c r="B9" s="15" t="s">
        <v>92</v>
      </c>
      <c r="C9">
        <v>70</v>
      </c>
      <c r="D9" s="17" cm="1">
        <f t="array" ref="D9">STOWA2024_NDJF_T(D$2*60,$C9,2014,"","")</f>
        <v>2579173.2520791362</v>
      </c>
      <c r="E9" s="17" cm="1">
        <f t="array" ref="E9">STOWA2024_NDJF_T(E$2*60,$C9,2014,"","")</f>
        <v>6313246.2505671438</v>
      </c>
      <c r="F9" s="17" cm="1">
        <f t="array" ref="F9">STOWA2024_NDJF_T(F$2*60,$C9,2014,"","")</f>
        <v>4424069.5245489525</v>
      </c>
      <c r="G9" s="17" cm="1">
        <f t="array" ref="G9">STOWA2024_NDJF_T(G$2*60,$C9,2014,"","")</f>
        <v>1434299.5063595262</v>
      </c>
      <c r="H9" s="17" cm="1">
        <f t="array" ref="H9">STOWA2024_NDJF_T(H$2*60,$C9,2014,"","")</f>
        <v>190079.52172739789</v>
      </c>
      <c r="I9" s="17" cm="1">
        <f t="array" ref="I9">STOWA2024_NDJF_T(I$2*60,$C9,2014,"","")</f>
        <v>19899.629556868516</v>
      </c>
      <c r="J9" s="17" cm="1">
        <f t="array" ref="J9">STOWA2024_NDJF_T(J$2*60,$C9,2014,"","")</f>
        <v>5336.0163519805765</v>
      </c>
      <c r="K9" s="17" cm="1">
        <f t="array" ref="K9">STOWA2024_NDJF_T(K$2*60,$C9,2014,"","")</f>
        <v>368.33076088170304</v>
      </c>
      <c r="L9" s="17" cm="1">
        <f t="array" ref="L9">STOWA2024_NDJF_T(L$2*60,$C9,2014,"","")</f>
        <v>51.662923039304999</v>
      </c>
      <c r="M9" s="17" cm="1">
        <f t="array" ref="M9">STOWA2024_NDJF_T(M$2*60,$C9,2014,"","")</f>
        <v>16.779995259943608</v>
      </c>
      <c r="N9" s="17" cm="1">
        <f t="array" ref="N9">STOWA2024_NDJF_T(N$2*60,$C9,2014,"","")</f>
        <v>7.6804251334002718</v>
      </c>
      <c r="O9" s="17" cm="1">
        <f t="array" ref="O9">STOWA2024_NDJF_T(O$2*60,$C9,2014,"","")</f>
        <v>1.3364406416982386</v>
      </c>
      <c r="P9" s="17" cm="1">
        <f t="array" ref="P9">STOWA2024_NDJF_T(P$2*60,$C9,2014,"","")</f>
        <v>0.82518364353182261</v>
      </c>
    </row>
    <row r="10" spans="2:16" x14ac:dyDescent="0.3">
      <c r="B10" s="15" t="s">
        <v>93</v>
      </c>
      <c r="C10">
        <v>80</v>
      </c>
      <c r="D10" s="17" cm="1">
        <f t="array" ref="D10">STOWA2024_NDJF_T(D$2*60,$C10,2014,"","")</f>
        <v>5580245.3823848199</v>
      </c>
      <c r="E10" s="17" cm="1">
        <f t="array" ref="E10">STOWA2024_NDJF_T(E$2*60,$C10,2014,"","")</f>
        <v>17640841.455574125</v>
      </c>
      <c r="F10" s="17" cm="1">
        <f t="array" ref="F10">STOWA2024_NDJF_T(F$2*60,$C10,2014,"","")</f>
        <v>14982823.272854241</v>
      </c>
      <c r="G10" s="17" cm="1">
        <f t="array" ref="G10">STOWA2024_NDJF_T(G$2*60,$C10,2014,"","")</f>
        <v>5840676.9237318095</v>
      </c>
      <c r="H10" s="17" cm="1">
        <f t="array" ref="H10">STOWA2024_NDJF_T(H$2*60,$C10,2014,"","")</f>
        <v>860370.33024696878</v>
      </c>
      <c r="I10" s="17" cm="1">
        <f t="array" ref="I10">STOWA2024_NDJF_T(I$2*60,$C10,2014,"","")</f>
        <v>90249.723766386625</v>
      </c>
      <c r="J10" s="17" cm="1">
        <f t="array" ref="J10">STOWA2024_NDJF_T(J$2*60,$C10,2014,"","")</f>
        <v>23057.362546752483</v>
      </c>
      <c r="K10" s="17" cm="1">
        <f t="array" ref="K10">STOWA2024_NDJF_T(K$2*60,$C10,2014,"","")</f>
        <v>1043.7936672730539</v>
      </c>
      <c r="L10" s="17" cm="1">
        <f t="array" ref="L10">STOWA2024_NDJF_T(L$2*60,$C10,2014,"","")</f>
        <v>136.06573206871499</v>
      </c>
      <c r="M10" s="17" cm="1">
        <f t="array" ref="M10">STOWA2024_NDJF_T(M$2*60,$C10,2014,"","")</f>
        <v>41.771539271750726</v>
      </c>
      <c r="N10" s="17" cm="1">
        <f t="array" ref="N10">STOWA2024_NDJF_T(N$2*60,$C10,2014,"","")</f>
        <v>18.156376282319638</v>
      </c>
      <c r="O10" s="17" cm="1">
        <f t="array" ref="O10">STOWA2024_NDJF_T(O$2*60,$C10,2014,"","")</f>
        <v>2.6134074011837316</v>
      </c>
      <c r="P10" s="17" cm="1">
        <f t="array" ref="P10">STOWA2024_NDJF_T(P$2*60,$C10,2014,"","")</f>
        <v>1.4848684722626679</v>
      </c>
    </row>
    <row r="11" spans="2:16" x14ac:dyDescent="0.3">
      <c r="B11" s="15" t="s">
        <v>94</v>
      </c>
      <c r="C11">
        <v>90</v>
      </c>
      <c r="D11" s="17" cm="1">
        <f t="array" ref="D11">STOWA2024_NDJF_T(D$2*60,$C11,2014,"","")</f>
        <v>11060173.012633596</v>
      </c>
      <c r="E11" s="17" cm="1">
        <f t="array" ref="E11">STOWA2024_NDJF_T(E$2*60,$C11,2014,"","")</f>
        <v>44098337.154652126</v>
      </c>
      <c r="F11" s="17" cm="1">
        <f t="array" ref="F11">STOWA2024_NDJF_T(F$2*60,$C11,2014,"","")</f>
        <v>44828019.237777442</v>
      </c>
      <c r="G11" s="17" cm="1">
        <f t="array" ref="G11">STOWA2024_NDJF_T(G$2*60,$C11,2014,"","")</f>
        <v>20955308.623873163</v>
      </c>
      <c r="H11" s="17" cm="1">
        <f t="array" ref="H11">STOWA2024_NDJF_T(H$2*60,$C11,2014,"","")</f>
        <v>3489228.8940588324</v>
      </c>
      <c r="I11" s="17" cm="1">
        <f t="array" ref="I11">STOWA2024_NDJF_T(I$2*60,$C11,2014,"","")</f>
        <v>377937.87241134199</v>
      </c>
      <c r="J11" s="17" cm="1">
        <f t="array" ref="J11">STOWA2024_NDJF_T(J$2*60,$C11,2014,"","")</f>
        <v>93761.06825376804</v>
      </c>
      <c r="K11" s="17" cm="1">
        <f t="array" ref="K11">STOWA2024_NDJF_T(K$2*60,$C11,2014,"","")</f>
        <v>2747.9796033878793</v>
      </c>
      <c r="L11" s="17" cm="1">
        <f t="array" ref="L11">STOWA2024_NDJF_T(L$2*60,$C11,2014,"","")</f>
        <v>340.94021199301568</v>
      </c>
      <c r="M11" s="17" cm="1">
        <f t="array" ref="M11">STOWA2024_NDJF_T(M$2*60,$C11,2014,"","")</f>
        <v>100.7770497822778</v>
      </c>
      <c r="N11" s="17" cm="1">
        <f t="array" ref="N11">STOWA2024_NDJF_T(N$2*60,$C11,2014,"","")</f>
        <v>42.240568892658167</v>
      </c>
      <c r="O11" s="17" cm="1">
        <f t="array" ref="O11">STOWA2024_NDJF_T(O$2*60,$C11,2014,"","")</f>
        <v>5.220813582043939</v>
      </c>
      <c r="P11" s="17" cm="1">
        <f t="array" ref="P11">STOWA2024_NDJF_T(P$2*60,$C11,2014,"","")</f>
        <v>2.7506649717128808</v>
      </c>
    </row>
    <row r="12" spans="2:16" x14ac:dyDescent="0.3">
      <c r="B12" s="15" t="s">
        <v>95</v>
      </c>
      <c r="C12">
        <v>100</v>
      </c>
      <c r="D12" s="17" cm="1">
        <f t="array" ref="D12">STOWA2024_NDJF_T(D$2*60,$C12,2014,"","")</f>
        <v>20444695.41843858</v>
      </c>
      <c r="E12" s="17" cm="1">
        <f t="array" ref="E12">STOWA2024_NDJF_T(E$2*60,$C12,2014,"","")</f>
        <v>100791410.49753238</v>
      </c>
      <c r="F12" s="17" cm="1">
        <f t="array" ref="F12">STOWA2024_NDJF_T(F$2*60,$C12,2014,"","")</f>
        <v>121232396.4971664</v>
      </c>
      <c r="G12" s="17" cm="1">
        <f t="array" ref="G12">STOWA2024_NDJF_T(G$2*60,$C12,2014,"","")</f>
        <v>67645657.416515931</v>
      </c>
      <c r="H12" s="17" cm="1">
        <f t="array" ref="H12">STOWA2024_NDJF_T(H$2*60,$C12,2014,"","")</f>
        <v>12868892.430084238</v>
      </c>
      <c r="I12" s="17" cm="1">
        <f t="array" ref="I12">STOWA2024_NDJF_T(I$2*60,$C12,2014,"","")</f>
        <v>1473108.7532390454</v>
      </c>
      <c r="J12" s="17" cm="1">
        <f t="array" ref="J12">STOWA2024_NDJF_T(J$2*60,$C12,2014,"","")</f>
        <v>360540.91818414902</v>
      </c>
      <c r="K12" s="17" cm="1">
        <f t="array" ref="K12">STOWA2024_NDJF_T(K$2*60,$C12,2014,"","")</f>
        <v>6786.6339665814839</v>
      </c>
      <c r="L12" s="17" cm="1">
        <f t="array" ref="L12">STOWA2024_NDJF_T(L$2*60,$C12,2014,"","")</f>
        <v>816.74962432244683</v>
      </c>
      <c r="M12" s="17" cm="1">
        <f t="array" ref="M12">STOWA2024_NDJF_T(M$2*60,$C12,2014,"","")</f>
        <v>236.12525905302377</v>
      </c>
      <c r="N12" s="17" cm="1">
        <f t="array" ref="N12">STOWA2024_NDJF_T(N$2*60,$C12,2014,"","")</f>
        <v>96.770669451049642</v>
      </c>
      <c r="O12" s="17" cm="1">
        <f t="array" ref="O12">STOWA2024_NDJF_T(O$2*60,$C12,2014,"","")</f>
        <v>10.669661042196312</v>
      </c>
      <c r="P12" s="17" cm="1">
        <f t="array" ref="P12">STOWA2024_NDJF_T(P$2*60,$C12,2014,"","")</f>
        <v>5.2611333395855304</v>
      </c>
    </row>
    <row r="13" spans="2:16" x14ac:dyDescent="0.3">
      <c r="B13" s="15" t="s">
        <v>96</v>
      </c>
      <c r="C13">
        <v>110</v>
      </c>
      <c r="D13" s="17" cm="1">
        <f t="array" ref="D13">STOWA2024_NDJF_T(D$2*60,$C13,2014,"","")</f>
        <v>35703579.537104614</v>
      </c>
      <c r="E13" s="17" cm="1">
        <f t="array" ref="E13">STOWA2024_NDJF_T(E$2*60,$C13,2014,"","")</f>
        <v>214019543.52834472</v>
      </c>
      <c r="F13" s="17" cm="1">
        <f t="array" ref="F13">STOWA2024_NDJF_T(F$2*60,$C13,2014,"","")</f>
        <v>301450318.54755175</v>
      </c>
      <c r="G13" s="17" cm="1">
        <f t="array" ref="G13">STOWA2024_NDJF_T(G$2*60,$C13,2014,"","")</f>
        <v>199669003.08447266</v>
      </c>
      <c r="H13" s="17" cm="1">
        <f t="array" ref="H13">STOWA2024_NDJF_T(H$2*60,$C13,2014,"","")</f>
        <v>43688481.415454589</v>
      </c>
      <c r="I13" s="17" cm="1">
        <f t="array" ref="I13">STOWA2024_NDJF_T(I$2*60,$C13,2014,"","")</f>
        <v>5381049.1065987973</v>
      </c>
      <c r="J13" s="17" cm="1">
        <f t="array" ref="J13">STOWA2024_NDJF_T(J$2*60,$C13,2014,"","")</f>
        <v>1316653.2727776435</v>
      </c>
      <c r="K13" s="17" cm="1">
        <f t="array" ref="K13">STOWA2024_NDJF_T(K$2*60,$C13,2014,"","")</f>
        <v>15848.200859184341</v>
      </c>
      <c r="L13" s="17" cm="1">
        <f t="array" ref="L13">STOWA2024_NDJF_T(L$2*60,$C13,2014,"","")</f>
        <v>1878.4458793789347</v>
      </c>
      <c r="M13" s="17" cm="1">
        <f t="array" ref="M13">STOWA2024_NDJF_T(M$2*60,$C13,2014,"","")</f>
        <v>538.31435653201333</v>
      </c>
      <c r="N13" s="17" cm="1">
        <f t="array" ref="N13">STOWA2024_NDJF_T(N$2*60,$C13,2014,"","")</f>
        <v>218.42750733778999</v>
      </c>
      <c r="O13" s="17" cm="1">
        <f t="array" ref="O13">STOWA2024_NDJF_T(O$2*60,$C13,2014,"","")</f>
        <v>22.341817729185042</v>
      </c>
      <c r="P13" s="17" cm="1">
        <f t="array" ref="P13">STOWA2024_NDJF_T(P$2*60,$C13,2014,"","")</f>
        <v>10.426536226159588</v>
      </c>
    </row>
    <row r="14" spans="2:16" x14ac:dyDescent="0.3">
      <c r="B14" s="15" t="s">
        <v>97</v>
      </c>
      <c r="C14">
        <v>120</v>
      </c>
      <c r="D14" s="17" cm="1">
        <f t="array" ref="D14">STOWA2024_NDJF_T(D$2*60,$C14,2014,"","")</f>
        <v>59476073.890667021</v>
      </c>
      <c r="E14" s="17" cm="1">
        <f t="array" ref="E14">STOWA2024_NDJF_T(E$2*60,$C14,2014,"","")</f>
        <v>427316790.39952779</v>
      </c>
      <c r="F14" s="17" cm="1">
        <f t="array" ref="F14">STOWA2024_NDJF_T(F$2*60,$C14,2014,"","")</f>
        <v>698272619.4538908</v>
      </c>
      <c r="G14" s="17" cm="1">
        <f t="array" ref="G14">STOWA2024_NDJF_T(G$2*60,$C14,2014,"","")</f>
        <v>545790778.1479013</v>
      </c>
      <c r="H14" s="17" cm="1">
        <f t="array" ref="H14">STOWA2024_NDJF_T(H$2*60,$C14,2014,"","")</f>
        <v>137877946.96134996</v>
      </c>
      <c r="I14" s="17" cm="1">
        <f t="array" ref="I14">STOWA2024_NDJF_T(I$2*60,$C14,2014,"","")</f>
        <v>18530350.042329494</v>
      </c>
      <c r="J14" s="17" cm="1">
        <f t="array" ref="J14">STOWA2024_NDJF_T(J$2*60,$C14,2014,"","")</f>
        <v>4583787.0461245636</v>
      </c>
      <c r="K14" s="17" cm="1">
        <f t="array" ref="K14">STOWA2024_NDJF_T(K$2*60,$C14,2014,"","")</f>
        <v>35222.785311291766</v>
      </c>
      <c r="L14" s="17" cm="1">
        <f t="array" ref="L14">STOWA2024_NDJF_T(L$2*60,$C14,2014,"","")</f>
        <v>4162.8007764751483</v>
      </c>
      <c r="M14" s="17" cm="1">
        <f t="array" ref="M14">STOWA2024_NDJF_T(M$2*60,$C14,2014,"","")</f>
        <v>1196.14967525823</v>
      </c>
      <c r="N14" s="17" cm="1">
        <f t="array" ref="N14">STOWA2024_NDJF_T(N$2*60,$C14,2014,"","")</f>
        <v>486.01601025129952</v>
      </c>
      <c r="O14" s="17" cm="1">
        <f t="array" ref="O14">STOWA2024_NDJF_T(O$2*60,$C14,2014,"","")</f>
        <v>48.015485088488731</v>
      </c>
      <c r="P14" s="17" cm="1">
        <f t="array" ref="P14">STOWA2024_NDJF_T(P$2*60,$C14,2014,"","")</f>
        <v>21.498009682857688</v>
      </c>
    </row>
    <row r="15" spans="2:16" x14ac:dyDescent="0.3">
      <c r="B15" s="15" t="s">
        <v>98</v>
      </c>
      <c r="C15">
        <v>130</v>
      </c>
      <c r="D15" s="17" cm="1">
        <f t="array" ref="D15">STOWA2024_NDJF_T(D$2*60,$C15,2014,"","")</f>
        <v>95208791.814815044</v>
      </c>
      <c r="E15" s="17" cm="1">
        <f t="array" ref="E15">STOWA2024_NDJF_T(E$2*60,$C15,2014,"","")</f>
        <v>809753303.9716506</v>
      </c>
      <c r="F15" s="17" cm="1">
        <f t="array" ref="F15">STOWA2024_NDJF_T(F$2*60,$C15,2014,"","")</f>
        <v>1522259961.8957243</v>
      </c>
      <c r="G15" s="17" cm="1">
        <f t="array" ref="G15">STOWA2024_NDJF_T(G$2*60,$C15,2014,"","")</f>
        <v>1395762016.7881896</v>
      </c>
      <c r="H15" s="17" cm="1">
        <f t="array" ref="H15">STOWA2024_NDJF_T(H$2*60,$C15,2014,"","")</f>
        <v>407853786.59932637</v>
      </c>
      <c r="I15" s="17" cm="1">
        <f t="array" ref="I15">STOWA2024_NDJF_T(I$2*60,$C15,2014,"","")</f>
        <v>60466255.992980979</v>
      </c>
      <c r="J15" s="17" cm="1">
        <f t="array" ref="J15">STOWA2024_NDJF_T(J$2*60,$C15,2014,"","")</f>
        <v>15264952.74033721</v>
      </c>
      <c r="K15" s="17" cm="1">
        <f t="array" ref="K15">STOWA2024_NDJF_T(K$2*60,$C15,2014,"","")</f>
        <v>74912.871026297114</v>
      </c>
      <c r="L15" s="17" cm="1">
        <f t="array" ref="L15">STOWA2024_NDJF_T(L$2*60,$C15,2014,"","")</f>
        <v>8917.2006058413408</v>
      </c>
      <c r="M15" s="17" cm="1">
        <f t="array" ref="M15">STOWA2024_NDJF_T(M$2*60,$C15,2014,"","")</f>
        <v>2594.5461623174374</v>
      </c>
      <c r="N15" s="17" cm="1">
        <f t="array" ref="N15">STOWA2024_NDJF_T(N$2*60,$C15,2014,"","")</f>
        <v>1066.5677684861757</v>
      </c>
      <c r="O15" s="17" cm="1">
        <f t="array" ref="O15">STOWA2024_NDJF_T(O$2*60,$C15,2014,"","")</f>
        <v>106.11236909927786</v>
      </c>
      <c r="P15" s="17" cm="1">
        <f t="array" ref="P15">STOWA2024_NDJF_T(P$2*60,$C15,2014,"","")</f>
        <v>46.341916221422565</v>
      </c>
    </row>
    <row r="17" spans="2:16" x14ac:dyDescent="0.3">
      <c r="B17" s="16" t="s">
        <v>76</v>
      </c>
      <c r="D17" s="15" t="s">
        <v>49</v>
      </c>
      <c r="E17" s="15" t="s">
        <v>50</v>
      </c>
      <c r="F17" s="15" t="s">
        <v>51</v>
      </c>
      <c r="G17" s="15" t="s">
        <v>52</v>
      </c>
      <c r="H17" s="15" t="s">
        <v>53</v>
      </c>
      <c r="I17" s="15" t="s">
        <v>54</v>
      </c>
      <c r="J17" s="15" t="s">
        <v>55</v>
      </c>
      <c r="K17" s="15" t="s">
        <v>56</v>
      </c>
      <c r="L17" s="15" t="s">
        <v>57</v>
      </c>
      <c r="M17" s="15" t="s">
        <v>58</v>
      </c>
      <c r="N17" s="15" t="s">
        <v>59</v>
      </c>
      <c r="O17" s="15" t="s">
        <v>60</v>
      </c>
      <c r="P17" s="15" t="s">
        <v>61</v>
      </c>
    </row>
    <row r="18" spans="2:16" x14ac:dyDescent="0.3">
      <c r="D18" s="16">
        <f>10/60</f>
        <v>0.16666666666666666</v>
      </c>
      <c r="E18" s="16">
        <f>1/2</f>
        <v>0.5</v>
      </c>
      <c r="F18" s="16">
        <v>1</v>
      </c>
      <c r="G18" s="16">
        <v>2</v>
      </c>
      <c r="H18" s="16">
        <v>4</v>
      </c>
      <c r="I18" s="16">
        <v>8</v>
      </c>
      <c r="J18" s="16">
        <v>12</v>
      </c>
      <c r="K18" s="16">
        <v>24</v>
      </c>
      <c r="L18" s="16">
        <v>48</v>
      </c>
      <c r="M18" s="16">
        <f>3*24</f>
        <v>72</v>
      </c>
      <c r="N18" s="16">
        <f>4*24</f>
        <v>96</v>
      </c>
      <c r="O18" s="16">
        <f>8*24</f>
        <v>192</v>
      </c>
      <c r="P18" s="16">
        <f>10*24</f>
        <v>240</v>
      </c>
    </row>
    <row r="19" spans="2:16" x14ac:dyDescent="0.3">
      <c r="B19" s="15" t="s">
        <v>86</v>
      </c>
      <c r="C19">
        <v>10</v>
      </c>
      <c r="D19" s="17" cm="1">
        <f t="array" ref="D19">STOWA2024_NDJF_T(D$2*60,$C19,2033,"L","")</f>
        <v>80.75802500267632</v>
      </c>
      <c r="E19" s="17" cm="1">
        <f t="array" ref="E19">STOWA2024_NDJF_T(E$2*60,$C19,2033,"L","")</f>
        <v>19.769450403531806</v>
      </c>
      <c r="F19" s="17" cm="1">
        <f t="array" ref="F19">STOWA2024_NDJF_T(F$2*60,$C19,2033,"L","")</f>
        <v>4.897264416990498</v>
      </c>
      <c r="G19" s="17" cm="1">
        <f t="array" ref="G19">STOWA2024_NDJF_T(G$2*60,$C19,2033,"L","")</f>
        <v>1.2593799935848959</v>
      </c>
      <c r="H19" s="17" cm="1">
        <f t="array" ref="H19">STOWA2024_NDJF_T(H$2*60,$C19,2033,"L","")</f>
        <v>0.43608887134872371</v>
      </c>
      <c r="I19" s="17" cm="1">
        <f t="array" ref="I19">STOWA2024_NDJF_T(I$2*60,$C19,2033,"L","")</f>
        <v>0.20985995385198525</v>
      </c>
      <c r="J19" s="17" cm="1">
        <f t="array" ref="J19">STOWA2024_NDJF_T(J$2*60,$C19,2033,"L","")</f>
        <v>0.15342206565351749</v>
      </c>
      <c r="K19" s="17" cm="1">
        <f t="array" ref="K19">STOWA2024_NDJF_T(K$2*60,$C19,2033,"L","")</f>
        <v>5.3933571049246405E-2</v>
      </c>
      <c r="L19" s="17" cm="1">
        <f t="array" ref="L19">STOWA2024_NDJF_T(L$2*60,$C19,2033,"L","")</f>
        <v>3.5395704495059917E-2</v>
      </c>
      <c r="M19" s="17" cm="1">
        <f t="array" ref="M19">STOWA2024_NDJF_T(M$2*60,$C19,2033,"L","")</f>
        <v>3.1010607201771984E-2</v>
      </c>
      <c r="N19" s="17" cm="1">
        <f t="array" ref="N19">STOWA2024_NDJF_T(N$2*60,$C19,2033,"L","")</f>
        <v>3.0009010436517956E-2</v>
      </c>
      <c r="O19" s="17" cm="1">
        <f t="array" ref="O19">STOWA2024_NDJF_T(O$2*60,$C19,2033,"L","")</f>
        <v>3.4890350916340192E-2</v>
      </c>
      <c r="P19" s="17" cm="1">
        <f t="array" ref="P19">STOWA2024_NDJF_T(P$2*60,$C19,2033,"L","")</f>
        <v>3.0795343702367091E-2</v>
      </c>
    </row>
    <row r="20" spans="2:16" x14ac:dyDescent="0.3">
      <c r="B20" s="15" t="s">
        <v>87</v>
      </c>
      <c r="C20">
        <v>20</v>
      </c>
      <c r="D20" s="17" cm="1">
        <f t="array" ref="D20">STOWA2024_NDJF_T(D$2*60,$C20,2033,"L","")</f>
        <v>2375.6109731999104</v>
      </c>
      <c r="E20" s="17" cm="1">
        <f t="array" ref="E20">STOWA2024_NDJF_T(E$2*60,$C20,2033,"L","")</f>
        <v>896.79355421748369</v>
      </c>
      <c r="F20" s="17" cm="1">
        <f t="array" ref="F20">STOWA2024_NDJF_T(F$2*60,$C20,2033,"L","")</f>
        <v>216.25925172768086</v>
      </c>
      <c r="G20" s="17" cm="1">
        <f t="array" ref="G20">STOWA2024_NDJF_T(G$2*60,$C20,2033,"L","")</f>
        <v>39.308993613060892</v>
      </c>
      <c r="H20" s="17" cm="1">
        <f t="array" ref="H20">STOWA2024_NDJF_T(H$2*60,$C20,2033,"L","")</f>
        <v>7.3462251100312486</v>
      </c>
      <c r="I20" s="17" cm="1">
        <f t="array" ref="I20">STOWA2024_NDJF_T(I$2*60,$C20,2033,"L","")</f>
        <v>1.9787683134074159</v>
      </c>
      <c r="J20" s="17" cm="1">
        <f t="array" ref="J20">STOWA2024_NDJF_T(J$2*60,$C20,2033,"L","")</f>
        <v>1.0817888183304645</v>
      </c>
      <c r="K20" s="17" cm="1">
        <f t="array" ref="K20">STOWA2024_NDJF_T(K$2*60,$C20,2033,"L","")</f>
        <v>0.3594010578752253</v>
      </c>
      <c r="L20" s="17" cm="1">
        <f t="array" ref="L20">STOWA2024_NDJF_T(L$2*60,$C20,2033,"L","")</f>
        <v>0.14652569265620877</v>
      </c>
      <c r="M20" s="17" cm="1">
        <f t="array" ref="M20">STOWA2024_NDJF_T(M$2*60,$C20,2033,"L","")</f>
        <v>9.771397238491332E-2</v>
      </c>
      <c r="N20" s="17" cm="1">
        <f t="array" ref="N20">STOWA2024_NDJF_T(N$2*60,$C20,2033,"L","")</f>
        <v>7.8448640993318136E-2</v>
      </c>
      <c r="O20" s="17" cm="1">
        <f t="array" ref="O20">STOWA2024_NDJF_T(O$2*60,$C20,2033,"L","")</f>
        <v>6.1086509409715904E-2</v>
      </c>
      <c r="P20" s="17" cm="1">
        <f t="array" ref="P20">STOWA2024_NDJF_T(P$2*60,$C20,2033,"L","")</f>
        <v>6.1738618396343876E-2</v>
      </c>
    </row>
    <row r="21" spans="2:16" x14ac:dyDescent="0.3">
      <c r="B21" s="15" t="s">
        <v>88</v>
      </c>
      <c r="C21">
        <v>30</v>
      </c>
      <c r="D21" s="17" cm="1">
        <f t="array" ref="D21">STOWA2024_NDJF_T(D$2*60,$C21,2033,"L","")</f>
        <v>20470.615161576381</v>
      </c>
      <c r="E21" s="17" cm="1">
        <f t="array" ref="E21">STOWA2024_NDJF_T(E$2*60,$C21,2033,"L","")</f>
        <v>12316.929511080363</v>
      </c>
      <c r="F21" s="17" cm="1">
        <f t="array" ref="F21">STOWA2024_NDJF_T(F$2*60,$C21,2033,"L","")</f>
        <v>3551.3987754683826</v>
      </c>
      <c r="G21" s="17" cm="1">
        <f t="array" ref="G21">STOWA2024_NDJF_T(G$2*60,$C21,2033,"L","")</f>
        <v>625.25511151951343</v>
      </c>
      <c r="H21" s="17" cm="1">
        <f t="array" ref="H21">STOWA2024_NDJF_T(H$2*60,$C21,2033,"L","")</f>
        <v>86.189625897359036</v>
      </c>
      <c r="I21" s="17" cm="1">
        <f t="array" ref="I21">STOWA2024_NDJF_T(I$2*60,$C21,2033,"L","")</f>
        <v>15.72063452862381</v>
      </c>
      <c r="J21" s="17" cm="1">
        <f t="array" ref="J21">STOWA2024_NDJF_T(J$2*60,$C21,2033,"L","")</f>
        <v>6.8552869941498695</v>
      </c>
      <c r="K21" s="17" cm="1">
        <f t="array" ref="K21">STOWA2024_NDJF_T(K$2*60,$C21,2033,"L","")</f>
        <v>1.90068787489774</v>
      </c>
      <c r="L21" s="17" cm="1">
        <f t="array" ref="L21">STOWA2024_NDJF_T(L$2*60,$C21,2033,"L","")</f>
        <v>0.54623097770363005</v>
      </c>
      <c r="M21" s="17" cm="1">
        <f t="array" ref="M21">STOWA2024_NDJF_T(M$2*60,$C21,2033,"L","")</f>
        <v>0.29312246251880852</v>
      </c>
      <c r="N21" s="17" cm="1">
        <f t="array" ref="N21">STOWA2024_NDJF_T(N$2*60,$C21,2033,"L","")</f>
        <v>0.2010412684576143</v>
      </c>
      <c r="O21" s="17" cm="1">
        <f t="array" ref="O21">STOWA2024_NDJF_T(O$2*60,$C21,2033,"L","")</f>
        <v>0.10854410308804782</v>
      </c>
      <c r="P21" s="17" cm="1">
        <f t="array" ref="P21">STOWA2024_NDJF_T(P$2*60,$C21,2033,"L","")</f>
        <v>9.8834767764965137E-2</v>
      </c>
    </row>
    <row r="22" spans="2:16" x14ac:dyDescent="0.3">
      <c r="B22" s="15" t="s">
        <v>89</v>
      </c>
      <c r="C22">
        <v>40</v>
      </c>
      <c r="D22" s="17" cm="1">
        <f t="array" ref="D22">STOWA2024_NDJF_T(D$2*60,$C22,2033,"L","")</f>
        <v>99759.631628340721</v>
      </c>
      <c r="E22" s="17" cm="1">
        <f t="array" ref="E22">STOWA2024_NDJF_T(E$2*60,$C22,2033,"L","")</f>
        <v>90799.279403889275</v>
      </c>
      <c r="F22" s="17" cm="1">
        <f t="array" ref="F22">STOWA2024_NDJF_T(F$2*60,$C22,2033,"L","")</f>
        <v>32716.783010120784</v>
      </c>
      <c r="G22" s="17" cm="1">
        <f t="array" ref="G22">STOWA2024_NDJF_T(G$2*60,$C22,2033,"L","")</f>
        <v>6324.056593283186</v>
      </c>
      <c r="H22" s="17" cm="1">
        <f t="array" ref="H22">STOWA2024_NDJF_T(H$2*60,$C22,2033,"L","")</f>
        <v>764.66723066212467</v>
      </c>
      <c r="I22" s="17" cm="1">
        <f t="array" ref="I22">STOWA2024_NDJF_T(I$2*60,$C22,2033,"L","")</f>
        <v>107.82108428683789</v>
      </c>
      <c r="J22" s="17" cm="1">
        <f t="array" ref="J22">STOWA2024_NDJF_T(J$2*60,$C22,2033,"L","")</f>
        <v>39.478953679160895</v>
      </c>
      <c r="K22" s="17" cm="1">
        <f t="array" ref="K22">STOWA2024_NDJF_T(K$2*60,$C22,2033,"L","")</f>
        <v>8.3909636784080135</v>
      </c>
      <c r="L22" s="17" cm="1">
        <f t="array" ref="L22">STOWA2024_NDJF_T(L$2*60,$C22,2033,"L","")</f>
        <v>1.8601616484183876</v>
      </c>
      <c r="M22" s="17" cm="1">
        <f t="array" ref="M22">STOWA2024_NDJF_T(M$2*60,$C22,2033,"L","")</f>
        <v>0.84048822552629443</v>
      </c>
      <c r="N22" s="17" cm="1">
        <f t="array" ref="N22">STOWA2024_NDJF_T(N$2*60,$C22,2033,"L","")</f>
        <v>0.50545751621455492</v>
      </c>
      <c r="O22" s="17" cm="1">
        <f t="array" ref="O22">STOWA2024_NDJF_T(O$2*60,$C22,2033,"L","")</f>
        <v>0.19590644514282962</v>
      </c>
      <c r="P22" s="17" cm="1">
        <f t="array" ref="P22">STOWA2024_NDJF_T(P$2*60,$C22,2033,"L","")</f>
        <v>0.16116002622104919</v>
      </c>
    </row>
    <row r="23" spans="2:16" x14ac:dyDescent="0.3">
      <c r="B23" s="15" t="s">
        <v>90</v>
      </c>
      <c r="C23">
        <v>50</v>
      </c>
      <c r="D23" s="17" cm="1">
        <f t="array" ref="D23">STOWA2024_NDJF_T(D$2*60,$C23,2033,"L","")</f>
        <v>349306.24540550861</v>
      </c>
      <c r="E23" s="17" cm="1">
        <f t="array" ref="E23">STOWA2024_NDJF_T(E$2*60,$C23,2033,"L","")</f>
        <v>456540.0080325969</v>
      </c>
      <c r="F23" s="17" cm="1">
        <f t="array" ref="F23">STOWA2024_NDJF_T(F$2*60,$C23,2033,"L","")</f>
        <v>206184.87792332671</v>
      </c>
      <c r="G23" s="17" cm="1">
        <f t="array" ref="G23">STOWA2024_NDJF_T(G$2*60,$C23,2033,"L","")</f>
        <v>46206.492376478753</v>
      </c>
      <c r="H23" s="17" cm="1">
        <f t="array" ref="H23">STOWA2024_NDJF_T(H$2*60,$C23,2033,"L","")</f>
        <v>5430.975916493433</v>
      </c>
      <c r="I23" s="17" cm="1">
        <f t="array" ref="I23">STOWA2024_NDJF_T(I$2*60,$C23,2033,"L","")</f>
        <v>650.96802685624618</v>
      </c>
      <c r="J23" s="17" cm="1">
        <f t="array" ref="J23">STOWA2024_NDJF_T(J$2*60,$C23,2033,"L","")</f>
        <v>208.57179907504292</v>
      </c>
      <c r="K23" s="17" cm="1">
        <f t="array" ref="K23">STOWA2024_NDJF_T(K$2*60,$C23,2033,"L","")</f>
        <v>32.032465569815336</v>
      </c>
      <c r="L23" s="17" cm="1">
        <f t="array" ref="L23">STOWA2024_NDJF_T(L$2*60,$C23,2033,"L","")</f>
        <v>5.8557842827420217</v>
      </c>
      <c r="M23" s="17" cm="1">
        <f t="array" ref="M23">STOWA2024_NDJF_T(M$2*60,$C23,2033,"L","")</f>
        <v>2.3115552110538107</v>
      </c>
      <c r="N23" s="17" cm="1">
        <f t="array" ref="N23">STOWA2024_NDJF_T(N$2*60,$C23,2033,"L","")</f>
        <v>1.2476282163640171</v>
      </c>
      <c r="O23" s="17" cm="1">
        <f t="array" ref="O23">STOWA2024_NDJF_T(O$2*60,$C23,2033,"L","")</f>
        <v>0.3594579725265149</v>
      </c>
      <c r="P23" s="17" cm="1">
        <f t="array" ref="P23">STOWA2024_NDJF_T(P$2*60,$C23,2033,"L","")</f>
        <v>0.26807256120366374</v>
      </c>
    </row>
    <row r="24" spans="2:16" x14ac:dyDescent="0.3">
      <c r="B24" s="15" t="s">
        <v>91</v>
      </c>
      <c r="C24">
        <v>60</v>
      </c>
      <c r="D24" s="17" cm="1">
        <f t="array" ref="D24">STOWA2024_NDJF_T(D$2*60,$C24,2033,"L","")</f>
        <v>985360.50614361861</v>
      </c>
      <c r="E24" s="17" cm="1">
        <f t="array" ref="E24">STOWA2024_NDJF_T(E$2*60,$C24,2033,"L","")</f>
        <v>1771034.2356133508</v>
      </c>
      <c r="F24" s="17" cm="1">
        <f t="array" ref="F24">STOWA2024_NDJF_T(F$2*60,$C24,2033,"L","")</f>
        <v>993324.90205553814</v>
      </c>
      <c r="G24" s="17" cm="1">
        <f t="array" ref="G24">STOWA2024_NDJF_T(G$2*60,$C24,2033,"L","")</f>
        <v>264260.61757823883</v>
      </c>
      <c r="H24" s="17" cm="1">
        <f t="array" ref="H24">STOWA2024_NDJF_T(H$2*60,$C24,2033,"L","")</f>
        <v>32177.380025701248</v>
      </c>
      <c r="I24" s="17" cm="1">
        <f t="array" ref="I24">STOWA2024_NDJF_T(I$2*60,$C24,2033,"L","")</f>
        <v>3514.965886792842</v>
      </c>
      <c r="J24" s="17" cm="1">
        <f t="array" ref="J24">STOWA2024_NDJF_T(J$2*60,$C24,2033,"L","")</f>
        <v>1019.0897986116696</v>
      </c>
      <c r="K24" s="17" cm="1">
        <f t="array" ref="K24">STOWA2024_NDJF_T(K$2*60,$C24,2033,"L","")</f>
        <v>108.52125089309288</v>
      </c>
      <c r="L24" s="17" cm="1">
        <f t="array" ref="L24">STOWA2024_NDJF_T(L$2*60,$C24,2033,"L","")</f>
        <v>17.201269364883213</v>
      </c>
      <c r="M24" s="17" cm="1">
        <f t="array" ref="M24">STOWA2024_NDJF_T(M$2*60,$C24,2033,"L","")</f>
        <v>6.1184903416766216</v>
      </c>
      <c r="N24" s="17" cm="1">
        <f t="array" ref="N24">STOWA2024_NDJF_T(N$2*60,$C24,2033,"L","")</f>
        <v>3.0260425399528499</v>
      </c>
      <c r="O24" s="17" cm="1">
        <f t="array" ref="O24">STOWA2024_NDJF_T(O$2*60,$C24,2033,"L","")</f>
        <v>0.67115523846154557</v>
      </c>
      <c r="P24" s="17" cm="1">
        <f t="array" ref="P24">STOWA2024_NDJF_T(P$2*60,$C24,2033,"L","")</f>
        <v>0.4556429443888963</v>
      </c>
    </row>
    <row r="25" spans="2:16" x14ac:dyDescent="0.3">
      <c r="B25" s="15" t="s">
        <v>92</v>
      </c>
      <c r="C25">
        <v>70</v>
      </c>
      <c r="D25" s="17" cm="1">
        <f t="array" ref="D25">STOWA2024_NDJF_T(D$2*60,$C25,2033,"L","")</f>
        <v>2386653.717244715</v>
      </c>
      <c r="E25" s="17" cm="1">
        <f t="array" ref="E25">STOWA2024_NDJF_T(E$2*60,$C25,2033,"L","")</f>
        <v>5695859.7860004371</v>
      </c>
      <c r="F25" s="17" cm="1">
        <f t="array" ref="F25">STOWA2024_NDJF_T(F$2*60,$C25,2033,"L","")</f>
        <v>3917572.6596741951</v>
      </c>
      <c r="G25" s="17" cm="1">
        <f t="array" ref="G25">STOWA2024_NDJF_T(G$2*60,$C25,2033,"L","")</f>
        <v>1248344.7071638494</v>
      </c>
      <c r="H25" s="17" cm="1">
        <f t="array" ref="H25">STOWA2024_NDJF_T(H$2*60,$C25,2033,"L","")</f>
        <v>163994.79126994201</v>
      </c>
      <c r="I25" s="17" cm="1">
        <f t="array" ref="I25">STOWA2024_NDJF_T(I$2*60,$C25,2033,"L","")</f>
        <v>17197.364024242732</v>
      </c>
      <c r="J25" s="17" cm="1">
        <f t="array" ref="J25">STOWA2024_NDJF_T(J$2*60,$C25,2033,"L","")</f>
        <v>4637.4579482903937</v>
      </c>
      <c r="K25" s="17" cm="1">
        <f t="array" ref="K25">STOWA2024_NDJF_T(K$2*60,$C25,2033,"L","")</f>
        <v>332.7126918060053</v>
      </c>
      <c r="L25" s="17" cm="1">
        <f t="array" ref="L25">STOWA2024_NDJF_T(L$2*60,$C25,2033,"L","")</f>
        <v>47.522309054695391</v>
      </c>
      <c r="M25" s="17" cm="1">
        <f t="array" ref="M25">STOWA2024_NDJF_T(M$2*60,$C25,2033,"L","")</f>
        <v>15.628558753431802</v>
      </c>
      <c r="N25" s="17" cm="1">
        <f t="array" ref="N25">STOWA2024_NDJF_T(N$2*60,$C25,2033,"L","")</f>
        <v>7.2161457255531714</v>
      </c>
      <c r="O25" s="17" cm="1">
        <f t="array" ref="O25">STOWA2024_NDJF_T(O$2*60,$C25,2033,"L","")</f>
        <v>1.2763914973668335</v>
      </c>
      <c r="P25" s="17" cm="1">
        <f t="array" ref="P25">STOWA2024_NDJF_T(P$2*60,$C25,2033,"L","")</f>
        <v>0.79288215841398935</v>
      </c>
    </row>
    <row r="26" spans="2:16" x14ac:dyDescent="0.3">
      <c r="B26" s="15" t="s">
        <v>93</v>
      </c>
      <c r="C26">
        <v>80</v>
      </c>
      <c r="D26" s="17" cm="1">
        <f t="array" ref="D26">STOWA2024_NDJF_T(D$2*60,$C26,2033,"L","")</f>
        <v>5161462.3814643389</v>
      </c>
      <c r="E26" s="17" cm="1">
        <f t="array" ref="E26">STOWA2024_NDJF_T(E$2*60,$C26,2033,"L","")</f>
        <v>15895645.919228792</v>
      </c>
      <c r="F26" s="17" cm="1">
        <f t="array" ref="F26">STOWA2024_NDJF_T(F$2*60,$C26,2033,"L","")</f>
        <v>13233976.588944785</v>
      </c>
      <c r="G26" s="17" cm="1">
        <f t="array" ref="G26">STOWA2024_NDJF_T(G$2*60,$C26,2033,"L","")</f>
        <v>5058539.1855306737</v>
      </c>
      <c r="H26" s="17" cm="1">
        <f t="array" ref="H26">STOWA2024_NDJF_T(H$2*60,$C26,2033,"L","")</f>
        <v>736084.4137437793</v>
      </c>
      <c r="I26" s="17" cm="1">
        <f t="array" ref="I26">STOWA2024_NDJF_T(I$2*60,$C26,2033,"L","")</f>
        <v>77075.172836044803</v>
      </c>
      <c r="J26" s="17" cm="1">
        <f t="array" ref="J26">STOWA2024_NDJF_T(J$2*60,$C26,2033,"L","")</f>
        <v>19774.461542338711</v>
      </c>
      <c r="K26" s="17" cm="1">
        <f t="array" ref="K26">STOWA2024_NDJF_T(K$2*60,$C26,2033,"L","")</f>
        <v>937.18755854550432</v>
      </c>
      <c r="L26" s="17" cm="1">
        <f t="array" ref="L26">STOWA2024_NDJF_T(L$2*60,$C26,2033,"L","")</f>
        <v>124.29702205225833</v>
      </c>
      <c r="M26" s="17" cm="1">
        <f t="array" ref="M26">STOWA2024_NDJF_T(M$2*60,$C26,2033,"L","")</f>
        <v>38.621198878263321</v>
      </c>
      <c r="N26" s="17" cm="1">
        <f t="array" ref="N26">STOWA2024_NDJF_T(N$2*60,$C26,2033,"L","")</f>
        <v>16.929881233311608</v>
      </c>
      <c r="O26" s="17" cm="1">
        <f t="array" ref="O26">STOWA2024_NDJF_T(O$2*60,$C26,2033,"L","")</f>
        <v>2.4755838446221463</v>
      </c>
      <c r="P26" s="17" cm="1">
        <f t="array" ref="P26">STOWA2024_NDJF_T(P$2*60,$C26,2033,"L","")</f>
        <v>1.4155357865127112</v>
      </c>
    </row>
    <row r="27" spans="2:16" x14ac:dyDescent="0.3">
      <c r="B27" s="15" t="s">
        <v>94</v>
      </c>
      <c r="C27">
        <v>90</v>
      </c>
      <c r="D27" s="17" cm="1">
        <f t="array" ref="D27">STOWA2024_NDJF_T(D$2*60,$C27,2033,"L","")</f>
        <v>10226630.835282115</v>
      </c>
      <c r="E27" s="17" cm="1">
        <f t="array" ref="E27">STOWA2024_NDJF_T(E$2*60,$C27,2033,"L","")</f>
        <v>39695905.616571806</v>
      </c>
      <c r="F27" s="17" cm="1">
        <f t="array" ref="F27">STOWA2024_NDJF_T(F$2*60,$C27,2033,"L","")</f>
        <v>39513999.385940455</v>
      </c>
      <c r="G27" s="17" cm="1">
        <f t="array" ref="G27">STOWA2024_NDJF_T(G$2*60,$C27,2033,"L","")</f>
        <v>18075692.576354094</v>
      </c>
      <c r="H27" s="17" cm="1">
        <f t="array" ref="H27">STOWA2024_NDJF_T(H$2*60,$C27,2033,"L","")</f>
        <v>2963704.9244885775</v>
      </c>
      <c r="I27" s="17" cm="1">
        <f t="array" ref="I27">STOWA2024_NDJF_T(I$2*60,$C27,2033,"L","")</f>
        <v>319350.6213418023</v>
      </c>
      <c r="J27" s="17" cm="1">
        <f t="array" ref="J27">STOWA2024_NDJF_T(J$2*60,$C27,2033,"L","")</f>
        <v>79435.903540161831</v>
      </c>
      <c r="K27" s="17" cm="1">
        <f t="array" ref="K27">STOWA2024_NDJF_T(K$2*60,$C27,2033,"L","")</f>
        <v>2454.472518232566</v>
      </c>
      <c r="L27" s="17" cm="1">
        <f t="array" ref="L27">STOWA2024_NDJF_T(L$2*60,$C27,2033,"L","")</f>
        <v>309.51966424852714</v>
      </c>
      <c r="M27" s="17" cm="1">
        <f t="array" ref="M27">STOWA2024_NDJF_T(M$2*60,$C27,2033,"L","")</f>
        <v>92.542024073686605</v>
      </c>
      <c r="N27" s="17" cm="1">
        <f t="array" ref="N27">STOWA2024_NDJF_T(N$2*60,$C27,2033,"L","")</f>
        <v>39.100670960755906</v>
      </c>
      <c r="O27" s="17" cm="1">
        <f t="array" ref="O27">STOWA2024_NDJF_T(O$2*60,$C27,2033,"L","")</f>
        <v>4.9024960628892105</v>
      </c>
      <c r="P27" s="17" cm="1">
        <f t="array" ref="P27">STOWA2024_NDJF_T(P$2*60,$C27,2033,"L","")</f>
        <v>2.5995714194829658</v>
      </c>
    </row>
    <row r="28" spans="2:16" x14ac:dyDescent="0.3">
      <c r="B28" s="15" t="s">
        <v>95</v>
      </c>
      <c r="C28">
        <v>100</v>
      </c>
      <c r="D28" s="17" cm="1">
        <f t="array" ref="D28">STOWA2024_NDJF_T(D$2*60,$C28,2033,"L","")</f>
        <v>18898672.254667692</v>
      </c>
      <c r="E28" s="17" cm="1">
        <f t="array" ref="E28">STOWA2024_NDJF_T(E$2*60,$C28,2033,"L","")</f>
        <v>90655183.123108432</v>
      </c>
      <c r="F28" s="17" cm="1">
        <f t="array" ref="F28">STOWA2024_NDJF_T(F$2*60,$C28,2033,"L","")</f>
        <v>106680803.97615667</v>
      </c>
      <c r="G28" s="17" cm="1">
        <f t="array" ref="G28">STOWA2024_NDJF_T(G$2*60,$C28,2033,"L","")</f>
        <v>58151203.024377905</v>
      </c>
      <c r="H28" s="17" cm="1">
        <f t="array" ref="H28">STOWA2024_NDJF_T(H$2*60,$C28,2033,"L","")</f>
        <v>10862357.680090833</v>
      </c>
      <c r="I28" s="17" cm="1">
        <f t="array" ref="I28">STOWA2024_NDJF_T(I$2*60,$C28,2033,"L","")</f>
        <v>1232851.67369626</v>
      </c>
      <c r="J28" s="17" cm="1">
        <f t="array" ref="J28">STOWA2024_NDJF_T(J$2*60,$C28,2033,"L","")</f>
        <v>302037.30562268232</v>
      </c>
      <c r="K28" s="17" cm="1">
        <f t="array" ref="K28">STOWA2024_NDJF_T(K$2*60,$C28,2033,"L","")</f>
        <v>6034.2167960640427</v>
      </c>
      <c r="L28" s="17" cm="1">
        <f t="array" ref="L28">STOWA2024_NDJF_T(L$2*60,$C28,2033,"L","")</f>
        <v>737.31704573848003</v>
      </c>
      <c r="M28" s="17" cm="1">
        <f t="array" ref="M28">STOWA2024_NDJF_T(M$2*60,$C28,2033,"L","")</f>
        <v>215.44928739423398</v>
      </c>
      <c r="N28" s="17" cm="1">
        <f t="array" ref="N28">STOWA2024_NDJF_T(N$2*60,$C28,2033,"L","")</f>
        <v>88.949190362696228</v>
      </c>
      <c r="O28" s="17" cm="1">
        <f t="array" ref="O28">STOWA2024_NDJF_T(O$2*60,$C28,2033,"L","")</f>
        <v>9.926280713781761</v>
      </c>
      <c r="P28" s="17" cm="1">
        <f t="array" ref="P28">STOWA2024_NDJF_T(P$2*60,$C28,2033,"L","")</f>
        <v>4.9246678722171779</v>
      </c>
    </row>
    <row r="29" spans="2:16" x14ac:dyDescent="0.3">
      <c r="B29" s="15" t="s">
        <v>96</v>
      </c>
      <c r="C29">
        <v>110</v>
      </c>
      <c r="D29" s="17" cm="1">
        <f t="array" ref="D29">STOWA2024_NDJF_T(D$2*60,$C29,2033,"L","")</f>
        <v>32996175.222454172</v>
      </c>
      <c r="E29" s="17" cm="1">
        <f t="array" ref="E29">STOWA2024_NDJF_T(E$2*60,$C29,2033,"L","")</f>
        <v>192367631.05545568</v>
      </c>
      <c r="F29" s="17" cm="1">
        <f t="array" ref="F29">STOWA2024_NDJF_T(F$2*60,$C29,2033,"L","")</f>
        <v>264893741.8663286</v>
      </c>
      <c r="G29" s="17" cm="1">
        <f t="array" ref="G29">STOWA2024_NDJF_T(G$2*60,$C29,2033,"L","")</f>
        <v>171145287.06108835</v>
      </c>
      <c r="H29" s="17" cm="1">
        <f t="array" ref="H29">STOWA2024_NDJF_T(H$2*60,$C29,2033,"L","")</f>
        <v>36673635.729139082</v>
      </c>
      <c r="I29" s="17" cm="1">
        <f t="array" ref="I29">STOWA2024_NDJF_T(I$2*60,$C29,2033,"L","")</f>
        <v>4464357.6345929559</v>
      </c>
      <c r="J29" s="17" cm="1">
        <f t="array" ref="J29">STOWA2024_NDJF_T(J$2*60,$C29,2033,"L","")</f>
        <v>1091579.3960116021</v>
      </c>
      <c r="K29" s="17" cm="1">
        <f t="array" ref="K29">STOWA2024_NDJF_T(K$2*60,$C29,2033,"L","")</f>
        <v>14034.66400625837</v>
      </c>
      <c r="L29" s="17" cm="1">
        <f t="array" ref="L29">STOWA2024_NDJF_T(L$2*60,$C29,2033,"L","")</f>
        <v>1687.1021138594267</v>
      </c>
      <c r="M29" s="17" cm="1">
        <f t="array" ref="M29">STOWA2024_NDJF_T(M$2*60,$C29,2033,"L","")</f>
        <v>488.24593858532046</v>
      </c>
      <c r="N29" s="17" cm="1">
        <f t="array" ref="N29">STOWA2024_NDJF_T(N$2*60,$C29,2033,"L","")</f>
        <v>199.41478339616228</v>
      </c>
      <c r="O29" s="17" cm="1">
        <f t="array" ref="O29">STOWA2024_NDJF_T(O$2*60,$C29,2033,"L","")</f>
        <v>20.579298698721992</v>
      </c>
      <c r="P29" s="17" cm="1">
        <f t="array" ref="P29">STOWA2024_NDJF_T(P$2*60,$C29,2033,"L","")</f>
        <v>9.6561376651531265</v>
      </c>
    </row>
    <row r="30" spans="2:16" x14ac:dyDescent="0.3">
      <c r="B30" s="15" t="s">
        <v>97</v>
      </c>
      <c r="C30">
        <v>120</v>
      </c>
      <c r="D30" s="17" cm="1">
        <f t="array" ref="D30">STOWA2024_NDJF_T(D$2*60,$C30,2033,"L","")</f>
        <v>54955524.335091971</v>
      </c>
      <c r="E30" s="17" cm="1">
        <f t="array" ref="E30">STOWA2024_NDJF_T(E$2*60,$C30,2033,"L","")</f>
        <v>383866577.57154506</v>
      </c>
      <c r="F30" s="17" cm="1">
        <f t="array" ref="F30">STOWA2024_NDJF_T(F$2*60,$C30,2033,"L","")</f>
        <v>612849988.48249853</v>
      </c>
      <c r="G30" s="17" cm="1">
        <f t="array" ref="G30">STOWA2024_NDJF_T(G$2*60,$C30,2033,"L","")</f>
        <v>466647513.24888986</v>
      </c>
      <c r="H30" s="17" cm="1">
        <f t="array" ref="H30">STOWA2024_NDJF_T(H$2*60,$C30,2033,"L","")</f>
        <v>115178090.34138338</v>
      </c>
      <c r="I30" s="17" cm="1">
        <f t="array" ref="I30">STOWA2024_NDJF_T(I$2*60,$C30,2033,"L","")</f>
        <v>15252021.980615852</v>
      </c>
      <c r="J30" s="17" cm="1">
        <f t="array" ref="J30">STOWA2024_NDJF_T(J$2*60,$C30,2033,"L","")</f>
        <v>3763680.0544414353</v>
      </c>
      <c r="K30" s="17" cm="1">
        <f t="array" ref="K30">STOWA2024_NDJF_T(K$2*60,$C30,2033,"L","")</f>
        <v>31081.67869118513</v>
      </c>
      <c r="L30" s="17" cm="1">
        <f t="array" ref="L30">STOWA2024_NDJF_T(L$2*60,$C30,2033,"L","")</f>
        <v>3721.3600772370296</v>
      </c>
      <c r="M30" s="17" cm="1">
        <f t="array" ref="M30">STOWA2024_NDJF_T(M$2*60,$C30,2033,"L","")</f>
        <v>1078.815417036971</v>
      </c>
      <c r="N30" s="17" cm="1">
        <f t="array" ref="N30">STOWA2024_NDJF_T(N$2*60,$C30,2033,"L","")</f>
        <v>440.8133988487005</v>
      </c>
      <c r="O30" s="17" cm="1">
        <f t="array" ref="O30">STOWA2024_NDJF_T(O$2*60,$C30,2033,"L","")</f>
        <v>43.758789919584402</v>
      </c>
      <c r="P30" s="17" cm="1">
        <f t="array" ref="P30">STOWA2024_NDJF_T(P$2*60,$C30,2033,"L","")</f>
        <v>19.673699714647494</v>
      </c>
    </row>
    <row r="31" spans="2:16" x14ac:dyDescent="0.3">
      <c r="B31" s="15" t="s">
        <v>98</v>
      </c>
      <c r="C31">
        <v>130</v>
      </c>
      <c r="D31" s="17" cm="1">
        <f t="array" ref="D31">STOWA2024_NDJF_T(D$2*60,$C31,2033,"L","")</f>
        <v>87958082.344112307</v>
      </c>
      <c r="E31" s="17" cm="1">
        <f t="array" ref="E31">STOWA2024_NDJF_T(E$2*60,$C31,2033,"L","")</f>
        <v>727061124.07133162</v>
      </c>
      <c r="F31" s="17" cm="1">
        <f t="array" ref="F31">STOWA2024_NDJF_T(F$2*60,$C31,2033,"L","")</f>
        <v>1334660087.7007158</v>
      </c>
      <c r="G31" s="17" cm="1">
        <f t="array" ref="G31">STOWA2024_NDJF_T(G$2*60,$C31,2033,"L","")</f>
        <v>1190754638.723485</v>
      </c>
      <c r="H31" s="17" cm="1">
        <f t="array" ref="H31">STOWA2024_NDJF_T(H$2*60,$C31,2033,"L","")</f>
        <v>339230760.39784724</v>
      </c>
      <c r="I31" s="17" cm="1">
        <f t="array" ref="I31">STOWA2024_NDJF_T(I$2*60,$C31,2033,"L","")</f>
        <v>49408491.371580228</v>
      </c>
      <c r="J31" s="17" cm="1">
        <f t="array" ref="J31">STOWA2024_NDJF_T(J$2*60,$C31,2033,"L","")</f>
        <v>12421682.777712002</v>
      </c>
      <c r="K31" s="17" cm="1">
        <f t="array" ref="K31">STOWA2024_NDJF_T(K$2*60,$C31,2033,"L","")</f>
        <v>65895.427364491639</v>
      </c>
      <c r="L31" s="17" cm="1">
        <f t="array" ref="L31">STOWA2024_NDJF_T(L$2*60,$C31,2033,"L","")</f>
        <v>7937.5049031152967</v>
      </c>
      <c r="M31" s="17" cm="1">
        <f t="array" ref="M31">STOWA2024_NDJF_T(M$2*60,$C31,2033,"L","")</f>
        <v>2327.6980559353137</v>
      </c>
      <c r="N31" s="17" cm="1">
        <f t="array" ref="N31">STOWA2024_NDJF_T(N$2*60,$C31,2033,"L","")</f>
        <v>961.26696569468481</v>
      </c>
      <c r="O31" s="17" cm="1">
        <f t="array" ref="O31">STOWA2024_NDJF_T(O$2*60,$C31,2033,"L","")</f>
        <v>95.604998378404147</v>
      </c>
      <c r="P31" s="17" cm="1">
        <f t="array" ref="P31">STOWA2024_NDJF_T(P$2*60,$C31,2033,"L","")</f>
        <v>41.843699794698004</v>
      </c>
    </row>
    <row r="33" spans="2:48" x14ac:dyDescent="0.3">
      <c r="B33" s="16" t="s">
        <v>77</v>
      </c>
      <c r="D33" s="15" t="s">
        <v>49</v>
      </c>
      <c r="E33" s="15" t="s">
        <v>50</v>
      </c>
      <c r="F33" s="15" t="s">
        <v>51</v>
      </c>
      <c r="G33" s="15" t="s">
        <v>52</v>
      </c>
      <c r="H33" s="15" t="s">
        <v>53</v>
      </c>
      <c r="I33" s="15" t="s">
        <v>54</v>
      </c>
      <c r="J33" s="15" t="s">
        <v>55</v>
      </c>
      <c r="K33" s="15" t="s">
        <v>56</v>
      </c>
      <c r="L33" s="15" t="s">
        <v>57</v>
      </c>
      <c r="M33" s="15" t="s">
        <v>58</v>
      </c>
      <c r="N33" s="15" t="s">
        <v>59</v>
      </c>
      <c r="O33" s="15" t="s">
        <v>60</v>
      </c>
      <c r="P33" s="15" t="s">
        <v>61</v>
      </c>
      <c r="R33" s="16" t="s">
        <v>80</v>
      </c>
      <c r="T33" s="15" t="s">
        <v>49</v>
      </c>
      <c r="U33" s="15" t="s">
        <v>50</v>
      </c>
      <c r="V33" s="15" t="s">
        <v>51</v>
      </c>
      <c r="W33" s="15" t="s">
        <v>52</v>
      </c>
      <c r="X33" s="15" t="s">
        <v>53</v>
      </c>
      <c r="Y33" s="15" t="s">
        <v>54</v>
      </c>
      <c r="Z33" s="15" t="s">
        <v>55</v>
      </c>
      <c r="AA33" s="15" t="s">
        <v>56</v>
      </c>
      <c r="AB33" s="15" t="s">
        <v>57</v>
      </c>
      <c r="AC33" s="15" t="s">
        <v>58</v>
      </c>
      <c r="AD33" s="15" t="s">
        <v>59</v>
      </c>
      <c r="AE33" s="15" t="s">
        <v>60</v>
      </c>
      <c r="AF33" s="15" t="s">
        <v>61</v>
      </c>
      <c r="AH33" s="16" t="s">
        <v>83</v>
      </c>
      <c r="AJ33" s="15" t="s">
        <v>49</v>
      </c>
      <c r="AK33" s="15" t="s">
        <v>50</v>
      </c>
      <c r="AL33" s="15" t="s">
        <v>51</v>
      </c>
      <c r="AM33" s="15" t="s">
        <v>52</v>
      </c>
      <c r="AN33" s="15" t="s">
        <v>53</v>
      </c>
      <c r="AO33" s="15" t="s">
        <v>54</v>
      </c>
      <c r="AP33" s="15" t="s">
        <v>55</v>
      </c>
      <c r="AQ33" s="15" t="s">
        <v>56</v>
      </c>
      <c r="AR33" s="15" t="s">
        <v>57</v>
      </c>
      <c r="AS33" s="15" t="s">
        <v>58</v>
      </c>
      <c r="AT33" s="15" t="s">
        <v>59</v>
      </c>
      <c r="AU33" s="15" t="s">
        <v>60</v>
      </c>
      <c r="AV33" s="15" t="s">
        <v>61</v>
      </c>
    </row>
    <row r="34" spans="2:48" x14ac:dyDescent="0.3">
      <c r="D34" s="16">
        <f>10/60</f>
        <v>0.16666666666666666</v>
      </c>
      <c r="E34" s="16">
        <f>1/2</f>
        <v>0.5</v>
      </c>
      <c r="F34" s="16">
        <v>1</v>
      </c>
      <c r="G34" s="16">
        <v>2</v>
      </c>
      <c r="H34" s="16">
        <v>4</v>
      </c>
      <c r="I34" s="16">
        <v>8</v>
      </c>
      <c r="J34" s="16">
        <v>12</v>
      </c>
      <c r="K34" s="16">
        <v>24</v>
      </c>
      <c r="L34" s="16">
        <v>48</v>
      </c>
      <c r="M34" s="16">
        <f>3*24</f>
        <v>72</v>
      </c>
      <c r="N34" s="16">
        <f>4*24</f>
        <v>96</v>
      </c>
      <c r="O34" s="16">
        <f>8*24</f>
        <v>192</v>
      </c>
      <c r="P34" s="16">
        <f>10*24</f>
        <v>240</v>
      </c>
      <c r="T34" s="16">
        <f>10/60</f>
        <v>0.16666666666666666</v>
      </c>
      <c r="U34" s="16">
        <f>1/2</f>
        <v>0.5</v>
      </c>
      <c r="V34" s="16">
        <v>1</v>
      </c>
      <c r="W34" s="16">
        <v>2</v>
      </c>
      <c r="X34" s="16">
        <v>4</v>
      </c>
      <c r="Y34" s="16">
        <v>8</v>
      </c>
      <c r="Z34" s="16">
        <v>12</v>
      </c>
      <c r="AA34" s="16">
        <v>24</v>
      </c>
      <c r="AB34" s="16">
        <v>48</v>
      </c>
      <c r="AC34" s="16">
        <f>3*24</f>
        <v>72</v>
      </c>
      <c r="AD34" s="16">
        <f>4*24</f>
        <v>96</v>
      </c>
      <c r="AE34" s="16">
        <f>8*24</f>
        <v>192</v>
      </c>
      <c r="AF34" s="16">
        <f>10*24</f>
        <v>240</v>
      </c>
      <c r="AJ34" s="16">
        <f>10/60</f>
        <v>0.16666666666666666</v>
      </c>
      <c r="AK34" s="16">
        <f>1/2</f>
        <v>0.5</v>
      </c>
      <c r="AL34" s="16">
        <v>1</v>
      </c>
      <c r="AM34" s="16">
        <v>2</v>
      </c>
      <c r="AN34" s="16">
        <v>4</v>
      </c>
      <c r="AO34" s="16">
        <v>8</v>
      </c>
      <c r="AP34" s="16">
        <v>12</v>
      </c>
      <c r="AQ34" s="16">
        <v>24</v>
      </c>
      <c r="AR34" s="16">
        <v>48</v>
      </c>
      <c r="AS34" s="16">
        <f>3*24</f>
        <v>72</v>
      </c>
      <c r="AT34" s="16">
        <f>4*24</f>
        <v>96</v>
      </c>
      <c r="AU34" s="16">
        <f>8*24</f>
        <v>192</v>
      </c>
      <c r="AV34" s="16">
        <f>10*24</f>
        <v>240</v>
      </c>
    </row>
    <row r="35" spans="2:48" x14ac:dyDescent="0.3">
      <c r="B35" s="15" t="s">
        <v>86</v>
      </c>
      <c r="C35">
        <v>10</v>
      </c>
      <c r="D35" s="17" cm="1">
        <f t="array" ref="D35">STOWA2024_NDJF_T(D$2*60,$C35,2050,"L","")</f>
        <v>76.043204094936613</v>
      </c>
      <c r="E35" s="17" cm="1">
        <f t="array" ref="E35">STOWA2024_NDJF_T(E$2*60,$C35,2050,"L","")</f>
        <v>18.54780404978823</v>
      </c>
      <c r="F35" s="17" cm="1">
        <f t="array" ref="F35">STOWA2024_NDJF_T(F$2*60,$C35,2050,"L","")</f>
        <v>4.6117575812501768</v>
      </c>
      <c r="G35" s="17" cm="1">
        <f t="array" ref="G35">STOWA2024_NDJF_T(G$2*60,$C35,2050,"L","")</f>
        <v>1.1962399723106789</v>
      </c>
      <c r="H35" s="17" cm="1">
        <f t="array" ref="H35">STOWA2024_NDJF_T(H$2*60,$C35,2050,"L","")</f>
        <v>0.41890458617157122</v>
      </c>
      <c r="I35" s="17" cm="1">
        <f t="array" ref="I35">STOWA2024_NDJF_T(I$2*60,$C35,2050,"L","")</f>
        <v>0.20347390305835922</v>
      </c>
      <c r="J35" s="17" cm="1">
        <f t="array" ref="J35">STOWA2024_NDJF_T(J$2*60,$C35,2050,"L","")</f>
        <v>0.14940121582743904</v>
      </c>
      <c r="K35" s="17" cm="1">
        <f t="array" ref="K35">STOWA2024_NDJF_T(K$2*60,$C35,2050,"L","")</f>
        <v>5.2503178396035619E-2</v>
      </c>
      <c r="L35" s="17" cm="1">
        <f t="array" ref="L35">STOWA2024_NDJF_T(L$2*60,$C35,2050,"L","")</f>
        <v>3.4781858669941823E-2</v>
      </c>
      <c r="M35" s="17" cm="1">
        <f t="array" ref="M35">STOWA2024_NDJF_T(M$2*60,$C35,2050,"L","")</f>
        <v>3.0619706515603407E-2</v>
      </c>
      <c r="N35" s="17" cm="1">
        <f t="array" ref="N35">STOWA2024_NDJF_T(N$2*60,$C35,2050,"L","")</f>
        <v>2.971473467861863E-2</v>
      </c>
      <c r="O35" s="17" cm="1">
        <f t="array" ref="O35">STOWA2024_NDJF_T(O$2*60,$C35,2050,"L","")</f>
        <v>3.4703058785028384E-2</v>
      </c>
      <c r="P35" s="17" cm="1">
        <f t="array" ref="P35">STOWA2024_NDJF_T(P$2*60,$C35,2050,"L","")</f>
        <v>3.0527813810136129E-2</v>
      </c>
      <c r="R35" s="15" t="s">
        <v>86</v>
      </c>
      <c r="S35">
        <v>10</v>
      </c>
      <c r="T35" s="17" cm="1">
        <f t="array" ref="T35">STOWA2024_NDJF_T(T$34*60,$C35,2050,"M","")</f>
        <v>69.615268823984124</v>
      </c>
      <c r="U35" s="17" cm="1">
        <f t="array" ref="U35">STOWA2024_NDJF_T(U$34*60,$C35,2050,"M","")</f>
        <v>16.891038854117106</v>
      </c>
      <c r="V35" s="17" cm="1">
        <f t="array" ref="V35">STOWA2024_NDJF_T(V$34*60,$C35,2050,"M","")</f>
        <v>4.2244925916083922</v>
      </c>
      <c r="W35" s="17" cm="1">
        <f t="array" ref="W35">STOWA2024_NDJF_T(W$34*60,$C35,2050,"M","")</f>
        <v>1.109689959844647</v>
      </c>
      <c r="X35" s="17" cm="1">
        <f t="array" ref="X35">STOWA2024_NDJF_T(X$34*60,$C35,2050,"M","")</f>
        <v>0.39512742853399624</v>
      </c>
      <c r="Y35" s="17" cm="1">
        <f t="array" ref="Y35">STOWA2024_NDJF_T(Y$34*60,$C35,2050,"M","")</f>
        <v>0.1945371997648547</v>
      </c>
      <c r="Z35" s="17" cm="1">
        <f t="array" ref="Z35">STOWA2024_NDJF_T(Z$34*60,$C35,2050,"M","")</f>
        <v>0.14374677384698367</v>
      </c>
      <c r="AA35" s="17" cm="1">
        <f t="array" ref="AA35">STOWA2024_NDJF_T(AA$34*60,$C35,2050,"M","")</f>
        <v>5.0489543723728984E-2</v>
      </c>
      <c r="AB35" s="17" cm="1">
        <f t="array" ref="AB35">STOWA2024_NDJF_T(AB$34*60,$C35,2050,"M","")</f>
        <v>3.3905811593090918E-2</v>
      </c>
      <c r="AC35" s="17" cm="1">
        <f t="array" ref="AC35">STOWA2024_NDJF_T(AC$34*60,$C35,2050,"M","")</f>
        <v>3.0057441764102449E-2</v>
      </c>
      <c r="AD35" s="17" cm="1">
        <f t="array" ref="AD35">STOWA2024_NDJF_T(AD$34*60,$C35,2050,"M","")</f>
        <v>2.9289426142710073E-2</v>
      </c>
      <c r="AE35" s="17" cm="1">
        <f t="array" ref="AE35">STOWA2024_NDJF_T(AE$34*60,$C35,2050,"M","")</f>
        <v>3.4427625361935929E-2</v>
      </c>
      <c r="AF35" s="17" cm="1">
        <f t="array" ref="AF35">STOWA2024_NDJF_T(AF$34*60,$C35,2050,"M","")</f>
        <v>3.0169908137922179E-2</v>
      </c>
      <c r="AH35" s="15" t="s">
        <v>86</v>
      </c>
      <c r="AI35">
        <v>10</v>
      </c>
      <c r="AJ35" s="17" cm="1">
        <f t="array" ref="AJ35">STOWA2024_NDJF_T(AJ$34*60,$C35,2050,"H","")</f>
        <v>62.079341727331403</v>
      </c>
      <c r="AK35" s="17" cm="1">
        <f t="array" ref="AK35">STOWA2024_NDJF_T(AK$34*60,$C35,2050,"H","")</f>
        <v>14.969530991822555</v>
      </c>
      <c r="AL35" s="17" cm="1">
        <f t="array" ref="AL35">STOWA2024_NDJF_T(AL$34*60,$C35,2050,"H","")</f>
        <v>3.7733872866024125</v>
      </c>
      <c r="AM35" s="17" cm="1">
        <f t="array" ref="AM35">STOWA2024_NDJF_T(AM$34*60,$C35,2050,"H","")</f>
        <v>1.007895600960574</v>
      </c>
      <c r="AN35" s="17" cm="1">
        <f t="array" ref="AN35">STOWA2024_NDJF_T(AN$34*60,$C35,2050,"H","")</f>
        <v>0.36664201295536353</v>
      </c>
      <c r="AO35" s="17" cm="1">
        <f t="array" ref="AO35">STOWA2024_NDJF_T(AO$34*60,$C35,2050,"H","")</f>
        <v>0.1837053853379699</v>
      </c>
      <c r="AP35" s="17" cm="1">
        <f t="array" ref="AP35">STOWA2024_NDJF_T(AP$34*60,$C35,2050,"H","")</f>
        <v>0.13684709776262211</v>
      </c>
      <c r="AQ35" s="17" cm="1">
        <f t="array" ref="AQ35">STOWA2024_NDJF_T(AQ$34*60,$C35,2050,"H","")</f>
        <v>4.8028028286888604E-2</v>
      </c>
      <c r="AR35" s="17" cm="1">
        <f t="array" ref="AR35">STOWA2024_NDJF_T(AR$34*60,$C35,2050,"H","")</f>
        <v>3.2814588924453124E-2</v>
      </c>
      <c r="AS35" s="17" cm="1">
        <f t="array" ref="AS35">STOWA2024_NDJF_T(AS$34*60,$C35,2050,"H","")</f>
        <v>2.9349629413805131E-2</v>
      </c>
      <c r="AT35" s="17" cm="1">
        <f t="array" ref="AT35">STOWA2024_NDJF_T(AT$34*60,$C35,2050,"H","")</f>
        <v>2.8750553680259538E-2</v>
      </c>
      <c r="AU35" s="17" cm="1">
        <f t="array" ref="AU35">STOWA2024_NDJF_T(AU$34*60,$C35,2050,"H","")</f>
        <v>3.407312050662429E-2</v>
      </c>
      <c r="AV35" s="17" cm="1">
        <f t="array" ref="AV35">STOWA2024_NDJF_T(AV$34*60,$C35,2050,"H","")</f>
        <v>2.975808556718286E-2</v>
      </c>
    </row>
    <row r="36" spans="2:48" x14ac:dyDescent="0.3">
      <c r="B36" s="15" t="s">
        <v>87</v>
      </c>
      <c r="C36">
        <v>20</v>
      </c>
      <c r="D36" s="17" cm="1">
        <f t="array" ref="D36">STOWA2024_NDJF_T(D$2*60,$C36,2050,"L","")</f>
        <v>2217.844617906138</v>
      </c>
      <c r="E36" s="17" cm="1">
        <f t="array" ref="E36">STOWA2024_NDJF_T(E$2*60,$C36,2050,"L","")</f>
        <v>826.64153762009744</v>
      </c>
      <c r="F36" s="17" cm="1">
        <f t="array" ref="F36">STOWA2024_NDJF_T(F$2*60,$C36,2050,"L","")</f>
        <v>198.70197243294737</v>
      </c>
      <c r="G36" s="17" cm="1">
        <f t="array" ref="G36">STOWA2024_NDJF_T(G$2*60,$C36,2050,"L","")</f>
        <v>36.254570730715024</v>
      </c>
      <c r="H36" s="17" cm="1">
        <f t="array" ref="H36">STOWA2024_NDJF_T(H$2*60,$C36,2050,"L","")</f>
        <v>6.8534444807156243</v>
      </c>
      <c r="I36" s="17" cm="1">
        <f t="array" ref="I36">STOWA2024_NDJF_T(I$2*60,$C36,2050,"L","")</f>
        <v>1.8692824092269773</v>
      </c>
      <c r="J36" s="17" cm="1">
        <f t="array" ref="J36">STOWA2024_NDJF_T(J$2*60,$C36,2050,"L","")</f>
        <v>1.0288808319435097</v>
      </c>
      <c r="K36" s="17" cm="1">
        <f t="array" ref="K36">STOWA2024_NDJF_T(K$2*60,$C36,2050,"L","")</f>
        <v>0.34295616415420183</v>
      </c>
      <c r="L36" s="17" cm="1">
        <f t="array" ref="L36">STOWA2024_NDJF_T(L$2*60,$C36,2050,"L","")</f>
        <v>0.14186459176947813</v>
      </c>
      <c r="M36" s="17" cm="1">
        <f t="array" ref="M36">STOWA2024_NDJF_T(M$2*60,$C36,2050,"L","")</f>
        <v>9.5372590205411986E-2</v>
      </c>
      <c r="N36" s="17" cm="1">
        <f t="array" ref="N36">STOWA2024_NDJF_T(N$2*60,$C36,2050,"L","")</f>
        <v>7.6949863634661914E-2</v>
      </c>
      <c r="O36" s="17" cm="1">
        <f t="array" ref="O36">STOWA2024_NDJF_T(O$2*60,$C36,2050,"L","")</f>
        <v>6.0407261058069213E-2</v>
      </c>
      <c r="P36" s="17" cm="1">
        <f t="array" ref="P36">STOWA2024_NDJF_T(P$2*60,$C36,2050,"L","")</f>
        <v>6.1179291888443829E-2</v>
      </c>
      <c r="R36" s="15" t="s">
        <v>87</v>
      </c>
      <c r="S36">
        <v>20</v>
      </c>
      <c r="T36" s="17" cm="1">
        <f t="array" ref="T36">STOWA2024_NDJF_T(T$34*60,$C36,2050,"M","")</f>
        <v>2004.4680306786661</v>
      </c>
      <c r="U36" s="17" cm="1">
        <f t="array" ref="U36">STOWA2024_NDJF_T(U$34*60,$C36,2050,"M","")</f>
        <v>733.42862125425324</v>
      </c>
      <c r="V36" s="17" cm="1">
        <f t="array" ref="V36">STOWA2024_NDJF_T(V$34*60,$C36,2050,"M","")</f>
        <v>175.52059179452155</v>
      </c>
      <c r="W36" s="17" cm="1">
        <f t="array" ref="W36">STOWA2024_NDJF_T(W$34*60,$C36,2050,"M","")</f>
        <v>32.213105887159493</v>
      </c>
      <c r="X36" s="17" cm="1">
        <f t="array" ref="X36">STOWA2024_NDJF_T(X$34*60,$C36,2050,"M","")</f>
        <v>6.1932410771136031</v>
      </c>
      <c r="Y36" s="17" cm="1">
        <f t="array" ref="Y36">STOWA2024_NDJF_T(Y$34*60,$C36,2050,"M","")</f>
        <v>1.7207519828149491</v>
      </c>
      <c r="Z36" s="17" cm="1">
        <f t="array" ref="Z36">STOWA2024_NDJF_T(Z$34*60,$C36,2050,"M","")</f>
        <v>0.95656640944575644</v>
      </c>
      <c r="AA36" s="17" cm="1">
        <f t="array" ref="AA36">STOWA2024_NDJF_T(AA$34*60,$C36,2050,"M","")</f>
        <v>0.32032463544482281</v>
      </c>
      <c r="AB36" s="17" cm="1">
        <f t="array" ref="AB36">STOWA2024_NDJF_T(AB$34*60,$C36,2050,"M","")</f>
        <v>0.13532586136187261</v>
      </c>
      <c r="AC36" s="17" cm="1">
        <f t="array" ref="AC36">STOWA2024_NDJF_T(AC$34*60,$C36,2050,"M","")</f>
        <v>9.2048353643353342E-2</v>
      </c>
      <c r="AD36" s="17" cm="1">
        <f t="array" ref="AD36">STOWA2024_NDJF_T(AD$34*60,$C36,2050,"M","")</f>
        <v>7.4806883768310906E-2</v>
      </c>
      <c r="AE36" s="17" cm="1">
        <f t="array" ref="AE36">STOWA2024_NDJF_T(AE$34*60,$C36,2050,"M","")</f>
        <v>5.9427364124114826E-2</v>
      </c>
      <c r="AF36" s="17" cm="1">
        <f t="array" ref="AF36">STOWA2024_NDJF_T(AF$34*60,$C36,2050,"M","")</f>
        <v>6.037055744880708E-2</v>
      </c>
      <c r="AH36" s="15" t="s">
        <v>87</v>
      </c>
      <c r="AI36">
        <v>20</v>
      </c>
      <c r="AJ36" s="17" cm="1">
        <f t="array" ref="AJ36">STOWA2024_NDJF_T(AJ$34*60,$C36,2050,"H","")</f>
        <v>1757.6754324157125</v>
      </c>
      <c r="AK36" s="17" cm="1">
        <f t="array" ref="AK36">STOWA2024_NDJF_T(AK$34*60,$C36,2050,"H","")</f>
        <v>628.16399605463346</v>
      </c>
      <c r="AL36" s="17" cm="1">
        <f t="array" ref="AL36">STOWA2024_NDJF_T(AL$34*60,$C36,2050,"H","")</f>
        <v>149.53184952261873</v>
      </c>
      <c r="AM36" s="17" cm="1">
        <f t="array" ref="AM36">STOWA2024_NDJF_T(AM$34*60,$C36,2050,"H","")</f>
        <v>27.668329247940097</v>
      </c>
      <c r="AN36" s="17" cm="1">
        <f t="array" ref="AN36">STOWA2024_NDJF_T(AN$34*60,$C36,2050,"H","")</f>
        <v>5.4391879267313339</v>
      </c>
      <c r="AO36" s="17" cm="1">
        <f t="array" ref="AO36">STOWA2024_NDJF_T(AO$34*60,$C36,2050,"H","")</f>
        <v>1.5478520225340664</v>
      </c>
      <c r="AP36" s="17" cm="1">
        <f t="array" ref="AP36">STOWA2024_NDJF_T(AP$34*60,$C36,2050,"H","")</f>
        <v>0.87148027099765568</v>
      </c>
      <c r="AQ36" s="17" cm="1">
        <f t="array" ref="AQ36">STOWA2024_NDJF_T(AQ$34*60,$C36,2050,"H","")</f>
        <v>0.29349448933820249</v>
      </c>
      <c r="AR36" s="17" cm="1">
        <f t="array" ref="AR36">STOWA2024_NDJF_T(AR$34*60,$C36,2050,"H","")</f>
        <v>0.12737143343035098</v>
      </c>
      <c r="AS36" s="17" cm="1">
        <f t="array" ref="AS36">STOWA2024_NDJF_T(AS$34*60,$C36,2050,"H","")</f>
        <v>8.7940792075042934E-2</v>
      </c>
      <c r="AT36" s="17" cm="1">
        <f t="array" ref="AT36">STOWA2024_NDJF_T(AT$34*60,$C36,2050,"H","")</f>
        <v>7.2133433536585218E-2</v>
      </c>
      <c r="AU36" s="17" cm="1">
        <f t="array" ref="AU36">STOWA2024_NDJF_T(AU$34*60,$C36,2050,"H","")</f>
        <v>5.8188832760556364E-2</v>
      </c>
      <c r="AV36" s="17" cm="1">
        <f t="array" ref="AV36">STOWA2024_NDJF_T(AV$34*60,$C36,2050,"H","")</f>
        <v>5.9345176047035132E-2</v>
      </c>
    </row>
    <row r="37" spans="2:48" x14ac:dyDescent="0.3">
      <c r="B37" s="15" t="s">
        <v>88</v>
      </c>
      <c r="C37">
        <v>30</v>
      </c>
      <c r="D37" s="17" cm="1">
        <f t="array" ref="D37">STOWA2024_NDJF_T(D$2*60,$C37,2050,"L","")</f>
        <v>19045.820972386769</v>
      </c>
      <c r="E37" s="17" cm="1">
        <f t="array" ref="E37">STOWA2024_NDJF_T(E$2*60,$C37,2050,"L","")</f>
        <v>11260.313703597147</v>
      </c>
      <c r="F37" s="17" cm="1">
        <f t="array" ref="F37">STOWA2024_NDJF_T(F$2*60,$C37,2050,"L","")</f>
        <v>3219.6636904333282</v>
      </c>
      <c r="G37" s="17" cm="1">
        <f t="array" ref="G37">STOWA2024_NDJF_T(G$2*60,$C37,2050,"L","")</f>
        <v>565.82135871352966</v>
      </c>
      <c r="H37" s="17" cm="1">
        <f t="array" ref="H37">STOWA2024_NDJF_T(H$2*60,$C37,2050,"L","")</f>
        <v>78.635876712886031</v>
      </c>
      <c r="I37" s="17" cm="1">
        <f t="array" ref="I37">STOWA2024_NDJF_T(I$2*60,$C37,2050,"L","")</f>
        <v>14.524534607103462</v>
      </c>
      <c r="J37" s="17" cm="1">
        <f t="array" ref="J37">STOWA2024_NDJF_T(J$2*60,$C37,2050,"L","")</f>
        <v>6.3841224549238236</v>
      </c>
      <c r="K37" s="17" cm="1">
        <f t="array" ref="K37">STOWA2024_NDJF_T(K$2*60,$C37,2050,"L","")</f>
        <v>1.7859868594613826</v>
      </c>
      <c r="L37" s="17" cm="1">
        <f t="array" ref="L37">STOWA2024_NDJF_T(L$2*60,$C37,2050,"L","")</f>
        <v>0.52217534528932441</v>
      </c>
      <c r="M37" s="17" cm="1">
        <f t="array" ref="M37">STOWA2024_NDJF_T(M$2*60,$C37,2050,"L","")</f>
        <v>0.28307399628213747</v>
      </c>
      <c r="N37" s="17" cm="1">
        <f t="array" ref="N37">STOWA2024_NDJF_T(N$2*60,$C37,2050,"L","")</f>
        <v>0.19541946416048062</v>
      </c>
      <c r="O37" s="17" cm="1">
        <f t="array" ref="O37">STOWA2024_NDJF_T(O$2*60,$C37,2050,"L","")</f>
        <v>0.10669083960663357</v>
      </c>
      <c r="P37" s="17" cm="1">
        <f t="array" ref="P37">STOWA2024_NDJF_T(P$2*60,$C37,2050,"L","")</f>
        <v>9.744389568529481E-2</v>
      </c>
      <c r="R37" s="15" t="s">
        <v>88</v>
      </c>
      <c r="S37">
        <v>30</v>
      </c>
      <c r="T37" s="17" cm="1">
        <f t="array" ref="T37">STOWA2024_NDJF_T(T$34*60,$C37,2050,"M","")</f>
        <v>17125.613654131732</v>
      </c>
      <c r="U37" s="17" cm="1">
        <f t="array" ref="U37">STOWA2024_NDJF_T(U$34*60,$C37,2050,"M","")</f>
        <v>9868.8887183519892</v>
      </c>
      <c r="V37" s="17" cm="1">
        <f t="array" ref="V37">STOWA2024_NDJF_T(V$34*60,$C37,2050,"M","")</f>
        <v>2788.1126326187523</v>
      </c>
      <c r="W37" s="17" cm="1">
        <f t="array" ref="W37">STOWA2024_NDJF_T(W$34*60,$C37,2050,"M","")</f>
        <v>488.85681387398682</v>
      </c>
      <c r="X37" s="17" cm="1">
        <f t="array" ref="X37">STOWA2024_NDJF_T(X$34*60,$C37,2050,"M","")</f>
        <v>68.779235046588937</v>
      </c>
      <c r="Y37" s="17" cm="1">
        <f t="array" ref="Y37">STOWA2024_NDJF_T(Y$34*60,$C37,2050,"M","")</f>
        <v>12.943510149765114</v>
      </c>
      <c r="Z37" s="17" cm="1">
        <f t="array" ref="Z37">STOWA2024_NDJF_T(Z$34*60,$C37,2050,"M","")</f>
        <v>5.7554780305987441</v>
      </c>
      <c r="AA37" s="17" cm="1">
        <f t="array" ref="AA37">STOWA2024_NDJF_T(AA$34*60,$C37,2050,"M","")</f>
        <v>1.6308972648724289</v>
      </c>
      <c r="AB37" s="17" cm="1">
        <f t="array" ref="AB37">STOWA2024_NDJF_T(AB$34*60,$C37,2050,"M","")</f>
        <v>0.48890898562312507</v>
      </c>
      <c r="AC37" s="17" cm="1">
        <f t="array" ref="AC37">STOWA2024_NDJF_T(AC$34*60,$C37,2050,"M","")</f>
        <v>0.26899446252360104</v>
      </c>
      <c r="AD37" s="17" cm="1">
        <f t="array" ref="AD37">STOWA2024_NDJF_T(AD$34*60,$C37,2050,"M","")</f>
        <v>0.18747342071173528</v>
      </c>
      <c r="AE37" s="17" cm="1">
        <f t="array" ref="AE37">STOWA2024_NDJF_T(AE$34*60,$C37,2050,"M","")</f>
        <v>0.1040379484582294</v>
      </c>
      <c r="AF37" s="17" cm="1">
        <f t="array" ref="AF37">STOWA2024_NDJF_T(AF$34*60,$C37,2050,"M","")</f>
        <v>9.5446250173563285E-2</v>
      </c>
      <c r="AH37" s="15" t="s">
        <v>88</v>
      </c>
      <c r="AI37">
        <v>30</v>
      </c>
      <c r="AJ37" s="17" cm="1">
        <f t="array" ref="AJ37">STOWA2024_NDJF_T(AJ$34*60,$C37,2050,"H","")</f>
        <v>14915.360100226841</v>
      </c>
      <c r="AK37" s="17" cm="1">
        <f t="array" ref="AK37">STOWA2024_NDJF_T(AK$34*60,$C37,2050,"H","")</f>
        <v>8316.8404172588089</v>
      </c>
      <c r="AL37" s="17" cm="1">
        <f t="array" ref="AL37">STOWA2024_NDJF_T(AL$34*60,$C37,2050,"H","")</f>
        <v>2314.262266446407</v>
      </c>
      <c r="AM37" s="17" cm="1">
        <f t="array" ref="AM37">STOWA2024_NDJF_T(AM$34*60,$C37,2050,"H","")</f>
        <v>404.84780537290578</v>
      </c>
      <c r="AN37" s="17" cm="1">
        <f t="array" ref="AN37">STOWA2024_NDJF_T(AN$34*60,$C37,2050,"H","")</f>
        <v>57.907556374013275</v>
      </c>
      <c r="AO37" s="17" cm="1">
        <f t="array" ref="AO37">STOWA2024_NDJF_T(AO$34*60,$C37,2050,"H","")</f>
        <v>11.16740202608189</v>
      </c>
      <c r="AP37" s="17" cm="1">
        <f t="array" ref="AP37">STOWA2024_NDJF_T(AP$34*60,$C37,2050,"H","")</f>
        <v>5.0409969680686135</v>
      </c>
      <c r="AQ37" s="17" cm="1">
        <f t="array" ref="AQ37">STOWA2024_NDJF_T(AQ$34*60,$C37,2050,"H","")</f>
        <v>1.4513080249433374</v>
      </c>
      <c r="AR37" s="17" cm="1">
        <f t="array" ref="AR37">STOWA2024_NDJF_T(AR$34*60,$C37,2050,"H","")</f>
        <v>0.4492313781584516</v>
      </c>
      <c r="AS37" s="17" cm="1">
        <f t="array" ref="AS37">STOWA2024_NDJF_T(AS$34*60,$C37,2050,"H","")</f>
        <v>0.2518950763600703</v>
      </c>
      <c r="AT37" s="17" cm="1">
        <f t="array" ref="AT37">STOWA2024_NDJF_T(AT$34*60,$C37,2050,"H","")</f>
        <v>0.17770860736865202</v>
      </c>
      <c r="AU37" s="17" cm="1">
        <f t="array" ref="AU37">STOWA2024_NDJF_T(AU$34*60,$C37,2050,"H","")</f>
        <v>0.10072018323633489</v>
      </c>
      <c r="AV37" s="17" cm="1">
        <f t="array" ref="AV37">STOWA2024_NDJF_T(AV$34*60,$C37,2050,"H","")</f>
        <v>9.2936569415460135E-2</v>
      </c>
    </row>
    <row r="38" spans="2:48" x14ac:dyDescent="0.3">
      <c r="B38" s="15" t="s">
        <v>89</v>
      </c>
      <c r="C38">
        <v>40</v>
      </c>
      <c r="D38" s="17" cm="1">
        <f t="array" ref="D38">STOWA2024_NDJF_T(D$2*60,$C38,2050,"L","")</f>
        <v>92645.211686175171</v>
      </c>
      <c r="E38" s="17" cm="1">
        <f t="array" ref="E38">STOWA2024_NDJF_T(E$2*60,$C38,2050,"L","")</f>
        <v>82616.293986788543</v>
      </c>
      <c r="F38" s="17" cm="1">
        <f t="array" ref="F38">STOWA2024_NDJF_T(F$2*60,$C38,2050,"L","")</f>
        <v>29411.940876039738</v>
      </c>
      <c r="G38" s="17" cm="1">
        <f t="array" ref="G38">STOWA2024_NDJF_T(G$2*60,$C38,2050,"L","")</f>
        <v>5647.3781504504013</v>
      </c>
      <c r="H38" s="17" cm="1">
        <f t="array" ref="H38">STOWA2024_NDJF_T(H$2*60,$C38,2050,"L","")</f>
        <v>685.5325159033066</v>
      </c>
      <c r="I38" s="17" cm="1">
        <f t="array" ref="I38">STOWA2024_NDJF_T(I$2*60,$C38,2050,"L","")</f>
        <v>97.724366071689715</v>
      </c>
      <c r="J38" s="17" cm="1">
        <f t="array" ref="J38">STOWA2024_NDJF_T(J$2*60,$C38,2050,"L","")</f>
        <v>36.074410093318633</v>
      </c>
      <c r="K38" s="17" cm="1">
        <f t="array" ref="K38">STOWA2024_NDJF_T(K$2*60,$C38,2050,"L","")</f>
        <v>7.7885466191892663</v>
      </c>
      <c r="L38" s="17" cm="1">
        <f t="array" ref="L38">STOWA2024_NDJF_T(L$2*60,$C38,2050,"L","")</f>
        <v>1.7586884756990893</v>
      </c>
      <c r="M38" s="17" cm="1">
        <f t="array" ref="M38">STOWA2024_NDJF_T(M$2*60,$C38,2050,"L","")</f>
        <v>0.8037873451072155</v>
      </c>
      <c r="N38" s="17" cm="1">
        <f t="array" ref="N38">STOWA2024_NDJF_T(N$2*60,$C38,2050,"L","")</f>
        <v>0.48706951764264694</v>
      </c>
      <c r="O38" s="17" cm="1">
        <f t="array" ref="O38">STOWA2024_NDJF_T(O$2*60,$C38,2050,"L","")</f>
        <v>0.19133895171879928</v>
      </c>
      <c r="P38" s="17" cm="1">
        <f t="array" ref="P38">STOWA2024_NDJF_T(P$2*60,$C38,2050,"L","")</f>
        <v>0.15802467298304701</v>
      </c>
      <c r="R38" s="15" t="s">
        <v>89</v>
      </c>
      <c r="S38">
        <v>40</v>
      </c>
      <c r="T38" s="17" cm="1">
        <f t="array" ref="T38">STOWA2024_NDJF_T(T$34*60,$C38,2050,"M","")</f>
        <v>83075.303278151638</v>
      </c>
      <c r="U38" s="17" cm="1">
        <f t="array" ref="U38">STOWA2024_NDJF_T(U$34*60,$C38,2050,"M","")</f>
        <v>71893.622065979958</v>
      </c>
      <c r="V38" s="17" cm="1">
        <f t="array" ref="V38">STOWA2024_NDJF_T(V$34*60,$C38,2050,"M","")</f>
        <v>25152.745196356867</v>
      </c>
      <c r="W38" s="17" cm="1">
        <f t="array" ref="W38">STOWA2024_NDJF_T(W$34*60,$C38,2050,"M","")</f>
        <v>4784.2419045667539</v>
      </c>
      <c r="X38" s="17" cm="1">
        <f t="array" ref="X38">STOWA2024_NDJF_T(X$34*60,$C38,2050,"M","")</f>
        <v>584.35527490810341</v>
      </c>
      <c r="Y38" s="17" cm="1">
        <f t="array" ref="Y38">STOWA2024_NDJF_T(Y$34*60,$C38,2050,"M","")</f>
        <v>84.675424076972277</v>
      </c>
      <c r="Z38" s="17" cm="1">
        <f t="array" ref="Z38">STOWA2024_NDJF_T(Z$34*60,$C38,2050,"M","")</f>
        <v>31.634405371347523</v>
      </c>
      <c r="AA38" s="17" cm="1">
        <f t="array" ref="AA38">STOWA2024_NDJF_T(AA$34*60,$C38,2050,"M","")</f>
        <v>6.9852470863605989</v>
      </c>
      <c r="AB38" s="17" cm="1">
        <f t="array" ref="AB38">STOWA2024_NDJF_T(AB$34*60,$C38,2050,"M","")</f>
        <v>1.6201564879518684</v>
      </c>
      <c r="AC38" s="17" cm="1">
        <f t="array" ref="AC38">STOWA2024_NDJF_T(AC$34*60,$C38,2050,"M","")</f>
        <v>0.75296618198380261</v>
      </c>
      <c r="AD38" s="17" cm="1">
        <f t="array" ref="AD38">STOWA2024_NDJF_T(AD$34*60,$C38,2050,"M","")</f>
        <v>0.46135517803039822</v>
      </c>
      <c r="AE38" s="17" cm="1">
        <f t="array" ref="AE38">STOWA2024_NDJF_T(AE$34*60,$C38,2050,"M","")</f>
        <v>0.1848539869393008</v>
      </c>
      <c r="AF38" s="17" cm="1">
        <f t="array" ref="AF38">STOWA2024_NDJF_T(AF$34*60,$C38,2050,"M","")</f>
        <v>0.15355491360454029</v>
      </c>
      <c r="AH38" s="15" t="s">
        <v>89</v>
      </c>
      <c r="AI38">
        <v>40</v>
      </c>
      <c r="AJ38" s="17" cm="1">
        <f t="array" ref="AJ38">STOWA2024_NDJF_T(AJ$34*60,$C38,2050,"H","")</f>
        <v>72087.009733749132</v>
      </c>
      <c r="AK38" s="17" cm="1">
        <f t="array" ref="AK38">STOWA2024_NDJF_T(AK$34*60,$C38,2050,"H","")</f>
        <v>60017.552143510882</v>
      </c>
      <c r="AL38" s="17" cm="1">
        <f t="array" ref="AL38">STOWA2024_NDJF_T(AL$34*60,$C38,2050,"H","")</f>
        <v>20536.965226634366</v>
      </c>
      <c r="AM38" s="17" cm="1">
        <f t="array" ref="AM38">STOWA2024_NDJF_T(AM$34*60,$C38,2050,"H","")</f>
        <v>3861.6012627736345</v>
      </c>
      <c r="AN38" s="17" cm="1">
        <f t="array" ref="AN38">STOWA2024_NDJF_T(AN$34*60,$C38,2050,"H","")</f>
        <v>475.82431619488756</v>
      </c>
      <c r="AO38" s="17" cm="1">
        <f t="array" ref="AO38">STOWA2024_NDJF_T(AO$34*60,$C38,2050,"H","")</f>
        <v>70.46055061162852</v>
      </c>
      <c r="AP38" s="17" cm="1">
        <f t="array" ref="AP38">STOWA2024_NDJF_T(AP$34*60,$C38,2050,"H","")</f>
        <v>26.738644763987693</v>
      </c>
      <c r="AQ38" s="17" cm="1">
        <f t="array" ref="AQ38">STOWA2024_NDJF_T(AQ$34*60,$C38,2050,"H","")</f>
        <v>6.0727419969144716</v>
      </c>
      <c r="AR38" s="17" cm="1">
        <f t="array" ref="AR38">STOWA2024_NDJF_T(AR$34*60,$C38,2050,"H","")</f>
        <v>1.457832423201276</v>
      </c>
      <c r="AS38" s="17" cm="1">
        <f t="array" ref="AS38">STOWA2024_NDJF_T(AS$34*60,$C38,2050,"H","")</f>
        <v>0.69217778700705446</v>
      </c>
      <c r="AT38" s="17" cm="1">
        <f t="array" ref="AT38">STOWA2024_NDJF_T(AT$34*60,$C38,2050,"H","")</f>
        <v>0.43018560283243934</v>
      </c>
      <c r="AU38" s="17" cm="1">
        <f t="array" ref="AU38">STOWA2024_NDJF_T(AU$34*60,$C38,2050,"H","")</f>
        <v>0.17683466575539666</v>
      </c>
      <c r="AV38" s="17" cm="1">
        <f t="array" ref="AV38">STOWA2024_NDJF_T(AV$34*60,$C38,2050,"H","")</f>
        <v>0.14799310291310133</v>
      </c>
    </row>
    <row r="39" spans="2:48" x14ac:dyDescent="0.3">
      <c r="B39" s="15" t="s">
        <v>90</v>
      </c>
      <c r="C39">
        <v>50</v>
      </c>
      <c r="D39" s="17" cm="1">
        <f t="array" ref="D39">STOWA2024_NDJF_T(D$2*60,$C39,2050,"L","")</f>
        <v>324021.74533547257</v>
      </c>
      <c r="E39" s="17" cm="1">
        <f t="array" ref="E39">STOWA2024_NDJF_T(E$2*60,$C39,2050,"L","")</f>
        <v>414093.35008562374</v>
      </c>
      <c r="F39" s="17" cm="1">
        <f t="array" ref="F39">STOWA2024_NDJF_T(F$2*60,$C39,2050,"L","")</f>
        <v>184287.91254992562</v>
      </c>
      <c r="G39" s="17" cm="1">
        <f t="array" ref="G39">STOWA2024_NDJF_T(G$2*60,$C39,2050,"L","")</f>
        <v>40859.971306865918</v>
      </c>
      <c r="H39" s="17" cm="1">
        <f t="array" ref="H39">STOWA2024_NDJF_T(H$2*60,$C39,2050,"L","")</f>
        <v>4800.4719948665743</v>
      </c>
      <c r="I39" s="17" cm="1">
        <f t="array" ref="I39">STOWA2024_NDJF_T(I$2*60,$C39,2050,"L","")</f>
        <v>580.21468719744519</v>
      </c>
      <c r="J39" s="17" cm="1">
        <f t="array" ref="J39">STOWA2024_NDJF_T(J$2*60,$C39,2050,"L","")</f>
        <v>187.34250377476147</v>
      </c>
      <c r="K39" s="17" cm="1">
        <f t="array" ref="K39">STOWA2024_NDJF_T(K$2*60,$C39,2050,"L","")</f>
        <v>29.437962441405737</v>
      </c>
      <c r="L39" s="17" cm="1">
        <f t="array" ref="L39">STOWA2024_NDJF_T(L$2*60,$C39,2050,"L","")</f>
        <v>5.4829859328594122</v>
      </c>
      <c r="M39" s="17" cm="1">
        <f t="array" ref="M39">STOWA2024_NDJF_T(M$2*60,$C39,2050,"L","")</f>
        <v>2.1908230882668347</v>
      </c>
      <c r="N39" s="17" cm="1">
        <f t="array" ref="N39">STOWA2024_NDJF_T(N$2*60,$C39,2050,"L","")</f>
        <v>1.1922419374545923</v>
      </c>
      <c r="O39" s="17" cm="1">
        <f t="array" ref="O39">STOWA2024_NDJF_T(O$2*60,$C39,2050,"L","")</f>
        <v>0.34872360510346262</v>
      </c>
      <c r="P39" s="17" cm="1">
        <f t="array" ref="P39">STOWA2024_NDJF_T(P$2*60,$C39,2050,"L","")</f>
        <v>0.2613040026489849</v>
      </c>
      <c r="R39" s="15" t="s">
        <v>90</v>
      </c>
      <c r="S39">
        <v>50</v>
      </c>
      <c r="T39" s="17" cm="1">
        <f t="array" ref="T39">STOWA2024_NDJF_T(T$34*60,$C39,2050,"M","")</f>
        <v>290050.98044636991</v>
      </c>
      <c r="U39" s="17" cm="1">
        <f t="array" ref="U39">STOWA2024_NDJF_T(U$34*60,$C39,2050,"M","")</f>
        <v>358675.28973790671</v>
      </c>
      <c r="V39" s="17" cm="1">
        <f t="array" ref="V39">STOWA2024_NDJF_T(V$34*60,$C39,2050,"M","")</f>
        <v>156248.87062108924</v>
      </c>
      <c r="W39" s="17" cm="1">
        <f t="array" ref="W39">STOWA2024_NDJF_T(W$34*60,$C39,2050,"M","")</f>
        <v>34114.345169945802</v>
      </c>
      <c r="X39" s="17" cm="1">
        <f t="array" ref="X39">STOWA2024_NDJF_T(X$34*60,$C39,2050,"M","")</f>
        <v>4007.611740132877</v>
      </c>
      <c r="Y39" s="17" cm="1">
        <f t="array" ref="Y39">STOWA2024_NDJF_T(Y$34*60,$C39,2050,"M","")</f>
        <v>490.56274752825448</v>
      </c>
      <c r="Z39" s="17" cm="1">
        <f t="array" ref="Z39">STOWA2024_NDJF_T(Z$34*60,$C39,2050,"M","")</f>
        <v>160.21453279907939</v>
      </c>
      <c r="AA39" s="17" cm="1">
        <f t="array" ref="AA39">STOWA2024_NDJF_T(AA$34*60,$C39,2050,"M","")</f>
        <v>26.016702547834548</v>
      </c>
      <c r="AB39" s="17" cm="1">
        <f t="array" ref="AB39">STOWA2024_NDJF_T(AB$34*60,$C39,2050,"M","")</f>
        <v>4.9798320808395422</v>
      </c>
      <c r="AC39" s="17" cm="1">
        <f t="array" ref="AC39">STOWA2024_NDJF_T(AC$34*60,$C39,2050,"M","")</f>
        <v>2.0253385903042145</v>
      </c>
      <c r="AD39" s="17" cm="1">
        <f t="array" ref="AD39">STOWA2024_NDJF_T(AD$34*60,$C39,2050,"M","")</f>
        <v>1.115543511659234</v>
      </c>
      <c r="AE39" s="17" cm="1">
        <f t="array" ref="AE39">STOWA2024_NDJF_T(AE$34*60,$C39,2050,"M","")</f>
        <v>0.33361657991932953</v>
      </c>
      <c r="AF39" s="17" cm="1">
        <f t="array" ref="AF39">STOWA2024_NDJF_T(AF$34*60,$C39,2050,"M","")</f>
        <v>0.25172840397163826</v>
      </c>
      <c r="AH39" s="15" t="s">
        <v>90</v>
      </c>
      <c r="AI39">
        <v>50</v>
      </c>
      <c r="AJ39" s="17" cm="1">
        <f t="array" ref="AJ39">STOWA2024_NDJF_T(AJ$34*60,$C39,2050,"H","")</f>
        <v>251110.14027559318</v>
      </c>
      <c r="AK39" s="17" cm="1">
        <f t="array" ref="AK39">STOWA2024_NDJF_T(AK$34*60,$C39,2050,"H","")</f>
        <v>297591.077337989</v>
      </c>
      <c r="AL39" s="17" cm="1">
        <f t="array" ref="AL39">STOWA2024_NDJF_T(AL$34*60,$C39,2050,"H","")</f>
        <v>126134.96641510619</v>
      </c>
      <c r="AM39" s="17" cm="1">
        <f t="array" ref="AM39">STOWA2024_NDJF_T(AM$34*60,$C39,2050,"H","")</f>
        <v>27015.275297012191</v>
      </c>
      <c r="AN39" s="17" cm="1">
        <f t="array" ref="AN39">STOWA2024_NDJF_T(AN$34*60,$C39,2050,"H","")</f>
        <v>3176.0721022038001</v>
      </c>
      <c r="AO39" s="17" cm="1">
        <f t="array" ref="AO39">STOWA2024_NDJF_T(AO$34*60,$C39,2050,"H","")</f>
        <v>395.47881962974014</v>
      </c>
      <c r="AP39" s="17" cm="1">
        <f t="array" ref="AP39">STOWA2024_NDJF_T(AP$34*60,$C39,2050,"H","")</f>
        <v>131.12020134727283</v>
      </c>
      <c r="AQ39" s="17" cm="1">
        <f t="array" ref="AQ39">STOWA2024_NDJF_T(AQ$34*60,$C39,2050,"H","")</f>
        <v>22.189966082098476</v>
      </c>
      <c r="AR39" s="17" cm="1">
        <f t="array" ref="AR39">STOWA2024_NDJF_T(AR$34*60,$C39,2050,"H","")</f>
        <v>4.3991004733302193</v>
      </c>
      <c r="AS39" s="17" cm="1">
        <f t="array" ref="AS39">STOWA2024_NDJF_T(AS$34*60,$C39,2050,"H","")</f>
        <v>1.8302808589787103</v>
      </c>
      <c r="AT39" s="17" cm="1">
        <f t="array" ref="AT39">STOWA2024_NDJF_T(AT$34*60,$C39,2050,"H","")</f>
        <v>1.0238472717847613</v>
      </c>
      <c r="AU39" s="17" cm="1">
        <f t="array" ref="AU39">STOWA2024_NDJF_T(AU$34*60,$C39,2050,"H","")</f>
        <v>0.31514501744786327</v>
      </c>
      <c r="AV39" s="17" cm="1">
        <f t="array" ref="AV39">STOWA2024_NDJF_T(AV$34*60,$C39,2050,"H","")</f>
        <v>0.23994346584703247</v>
      </c>
    </row>
    <row r="40" spans="2:48" x14ac:dyDescent="0.3">
      <c r="B40" s="15" t="s">
        <v>91</v>
      </c>
      <c r="C40">
        <v>60</v>
      </c>
      <c r="D40" s="17" cm="1">
        <f t="array" ref="D40">STOWA2024_NDJF_T(D$2*60,$C40,2050,"L","")</f>
        <v>913315.11851753562</v>
      </c>
      <c r="E40" s="17" cm="1">
        <f t="array" ref="E40">STOWA2024_NDJF_T(E$2*60,$C40,2050,"L","")</f>
        <v>1602873.0432386217</v>
      </c>
      <c r="F40" s="17" cm="1">
        <f t="array" ref="F40">STOWA2024_NDJF_T(F$2*60,$C40,2050,"L","")</f>
        <v>884094.08896265086</v>
      </c>
      <c r="G40" s="17" cm="1">
        <f t="array" ref="G40">STOWA2024_NDJF_T(G$2*60,$C40,2050,"L","")</f>
        <v>231921.19869376204</v>
      </c>
      <c r="H40" s="17" cm="1">
        <f t="array" ref="H40">STOWA2024_NDJF_T(H$2*60,$C40,2050,"L","")</f>
        <v>28112.366073917965</v>
      </c>
      <c r="I40" s="17" cm="1">
        <f t="array" ref="I40">STOWA2024_NDJF_T(I$2*60,$C40,2050,"L","")</f>
        <v>3087.1529235791518</v>
      </c>
      <c r="J40" s="17" cm="1">
        <f t="array" ref="J40">STOWA2024_NDJF_T(J$2*60,$C40,2050,"L","")</f>
        <v>901.19937347876657</v>
      </c>
      <c r="K40" s="17" cm="1">
        <f t="array" ref="K40">STOWA2024_NDJF_T(K$2*60,$C40,2050,"L","")</f>
        <v>98.907366991924533</v>
      </c>
      <c r="L40" s="17" cm="1">
        <f t="array" ref="L40">STOWA2024_NDJF_T(L$2*60,$C40,2050,"L","")</f>
        <v>15.968996690224882</v>
      </c>
      <c r="M40" s="17" cm="1">
        <f t="array" ref="M40">STOWA2024_NDJF_T(M$2*60,$C40,2050,"L","")</f>
        <v>5.7506748108125851</v>
      </c>
      <c r="N40" s="17" cm="1">
        <f t="array" ref="N40">STOWA2024_NDJF_T(N$2*60,$C40,2050,"L","")</f>
        <v>2.8685466507972572</v>
      </c>
      <c r="O40" s="17" cm="1">
        <f t="array" ref="O40">STOWA2024_NDJF_T(O$2*60,$C40,2050,"L","")</f>
        <v>0.64649616463855897</v>
      </c>
      <c r="P40" s="17" cm="1">
        <f t="array" ref="P40">STOWA2024_NDJF_T(P$2*60,$C40,2050,"L","")</f>
        <v>0.44128911430627388</v>
      </c>
      <c r="R40" s="15" t="s">
        <v>91</v>
      </c>
      <c r="S40">
        <v>60</v>
      </c>
      <c r="T40" s="17" cm="1">
        <f t="array" ref="T40">STOWA2024_NDJF_T(T$34*60,$C40,2050,"M","")</f>
        <v>816609.60020185472</v>
      </c>
      <c r="U40" s="17" cm="1">
        <f t="array" ref="U40">STOWA2024_NDJF_T(U$34*60,$C40,2050,"M","")</f>
        <v>1383813.2738387815</v>
      </c>
      <c r="V40" s="17" cm="1">
        <f t="array" ref="V40">STOWA2024_NDJF_T(V$34*60,$C40,2050,"M","")</f>
        <v>744880.13977430912</v>
      </c>
      <c r="W40" s="17" cm="1">
        <f t="array" ref="W40">STOWA2024_NDJF_T(W$34*60,$C40,2050,"M","")</f>
        <v>191478.69877239564</v>
      </c>
      <c r="X40" s="17" cm="1">
        <f t="array" ref="X40">STOWA2024_NDJF_T(X$34*60,$C40,2050,"M","")</f>
        <v>23069.164889592732</v>
      </c>
      <c r="Y40" s="17" cm="1">
        <f t="array" ref="Y40">STOWA2024_NDJF_T(Y$34*60,$C40,2050,"M","")</f>
        <v>2554.2520687307506</v>
      </c>
      <c r="Z40" s="17" cm="1">
        <f t="array" ref="Z40">STOWA2024_NDJF_T(Z$34*60,$C40,2050,"M","")</f>
        <v>753.31131035519957</v>
      </c>
      <c r="AA40" s="17" cm="1">
        <f t="array" ref="AA40">STOWA2024_NDJF_T(AA$34*60,$C40,2050,"M","")</f>
        <v>86.351007605139529</v>
      </c>
      <c r="AB40" s="17" cm="1">
        <f t="array" ref="AB40">STOWA2024_NDJF_T(AB$34*60,$C40,2050,"M","")</f>
        <v>14.322312130901857</v>
      </c>
      <c r="AC40" s="17" cm="1">
        <f t="array" ref="AC40">STOWA2024_NDJF_T(AC$34*60,$C40,2050,"M","")</f>
        <v>5.251571249899782</v>
      </c>
      <c r="AD40" s="17" cm="1">
        <f t="array" ref="AD40">STOWA2024_NDJF_T(AD$34*60,$C40,2050,"M","")</f>
        <v>2.6525601176766385</v>
      </c>
      <c r="AE40" s="17" cm="1">
        <f t="array" ref="AE40">STOWA2024_NDJF_T(AE$34*60,$C40,2050,"M","")</f>
        <v>0.61210047398965206</v>
      </c>
      <c r="AF40" s="17" cm="1">
        <f t="array" ref="AF40">STOWA2024_NDJF_T(AF$34*60,$C40,2050,"M","")</f>
        <v>0.42115793285877734</v>
      </c>
      <c r="AH40" s="15" t="s">
        <v>91</v>
      </c>
      <c r="AI40">
        <v>60</v>
      </c>
      <c r="AJ40" s="17" cm="1">
        <f t="array" ref="AJ40">STOWA2024_NDJF_T(AJ$34*60,$C40,2050,"H","")</f>
        <v>705866.88584343332</v>
      </c>
      <c r="AK40" s="17" cm="1">
        <f t="array" ref="AK40">STOWA2024_NDJF_T(AK$34*60,$C40,2050,"H","")</f>
        <v>1143139.3791870887</v>
      </c>
      <c r="AL40" s="17" cm="1">
        <f t="array" ref="AL40">STOWA2024_NDJF_T(AL$34*60,$C40,2050,"H","")</f>
        <v>596345.26575183799</v>
      </c>
      <c r="AM40" s="17" cm="1">
        <f t="array" ref="AM40">STOWA2024_NDJF_T(AM$34*60,$C40,2050,"H","")</f>
        <v>149417.35095589442</v>
      </c>
      <c r="AN40" s="17" cm="1">
        <f t="array" ref="AN40">STOWA2024_NDJF_T(AN$34*60,$C40,2050,"H","")</f>
        <v>17877.663312041423</v>
      </c>
      <c r="AO40" s="17" cm="1">
        <f t="array" ref="AO40">STOWA2024_NDJF_T(AO$34*60,$C40,2050,"H","")</f>
        <v>2002.3574834160252</v>
      </c>
      <c r="AP40" s="17" cm="1">
        <f t="array" ref="AP40">STOWA2024_NDJF_T(AP$34*60,$C40,2050,"H","")</f>
        <v>598.63872714221873</v>
      </c>
      <c r="AQ40" s="17" cm="1">
        <f t="array" ref="AQ40">STOWA2024_NDJF_T(AQ$34*60,$C40,2050,"H","")</f>
        <v>72.488353981886547</v>
      </c>
      <c r="AR40" s="17" cm="1">
        <f t="array" ref="AR40">STOWA2024_NDJF_T(AR$34*60,$C40,2050,"H","")</f>
        <v>12.447177859048459</v>
      </c>
      <c r="AS40" s="17" cm="1">
        <f t="array" ref="AS40">STOWA2024_NDJF_T(AS$34*60,$C40,2050,"H","")</f>
        <v>4.6711955235905354</v>
      </c>
      <c r="AT40" s="17" cm="1">
        <f t="array" ref="AT40">STOWA2024_NDJF_T(AT$34*60,$C40,2050,"H","")</f>
        <v>2.3977614549112483</v>
      </c>
      <c r="AU40" s="17" cm="1">
        <f t="array" ref="AU40">STOWA2024_NDJF_T(AU$34*60,$C40,2050,"H","")</f>
        <v>0.57056929101485665</v>
      </c>
      <c r="AV40" s="17" cm="1">
        <f t="array" ref="AV40">STOWA2024_NDJF_T(AV$34*60,$C40,2050,"H","")</f>
        <v>0.39665725698945931</v>
      </c>
    </row>
    <row r="41" spans="2:48" x14ac:dyDescent="0.3">
      <c r="B41" s="15" t="s">
        <v>92</v>
      </c>
      <c r="C41">
        <v>70</v>
      </c>
      <c r="D41" s="17" cm="1">
        <f t="array" ref="D41">STOWA2024_NDJF_T(D$2*60,$C41,2050,"L","")</f>
        <v>2210883.8750458704</v>
      </c>
      <c r="E41" s="17" cm="1">
        <f t="array" ref="E41">STOWA2024_NDJF_T(E$2*60,$C41,2050,"L","")</f>
        <v>5146560.5072037587</v>
      </c>
      <c r="F41" s="17" cm="1">
        <f t="array" ref="F41">STOWA2024_NDJF_T(F$2*60,$C41,2050,"L","")</f>
        <v>3475632.5114517519</v>
      </c>
      <c r="G41" s="17" cm="1">
        <f t="array" ref="G41">STOWA2024_NDJF_T(G$2*60,$C41,2050,"L","")</f>
        <v>1089036.2859449247</v>
      </c>
      <c r="H41" s="17" cm="1">
        <f t="array" ref="H41">STOWA2024_NDJF_T(H$2*60,$C41,2050,"L","")</f>
        <v>141886.58584164482</v>
      </c>
      <c r="I41" s="17" cm="1">
        <f t="array" ref="I41">STOWA2024_NDJF_T(I$2*60,$C41,2050,"L","")</f>
        <v>14908.124223915902</v>
      </c>
      <c r="J41" s="17" cm="1">
        <f t="array" ref="J41">STOWA2024_NDJF_T(J$2*60,$C41,2050,"L","")</f>
        <v>4043.0339308422649</v>
      </c>
      <c r="K41" s="17" cm="1">
        <f t="array" ref="K41">STOWA2024_NDJF_T(K$2*60,$C41,2050,"L","")</f>
        <v>301.12992160569644</v>
      </c>
      <c r="L41" s="17" cm="1">
        <f t="array" ref="L41">STOWA2024_NDJF_T(L$2*60,$C41,2050,"L","")</f>
        <v>43.782949096728245</v>
      </c>
      <c r="M41" s="17" cm="1">
        <f t="array" ref="M41">STOWA2024_NDJF_T(M$2*60,$C41,2050,"L","")</f>
        <v>14.575872686992531</v>
      </c>
      <c r="N41" s="17" cm="1">
        <f t="array" ref="N41">STOWA2024_NDJF_T(N$2*60,$C41,2050,"L","")</f>
        <v>6.7878833768788311</v>
      </c>
      <c r="O41" s="17" cm="1">
        <f t="array" ref="O41">STOWA2024_NDJF_T(O$2*60,$C41,2050,"L","")</f>
        <v>1.2202512385207744</v>
      </c>
      <c r="P41" s="17" cm="1">
        <f t="array" ref="P41">STOWA2024_NDJF_T(P$2*60,$C41,2050,"L","")</f>
        <v>0.76253850923855904</v>
      </c>
      <c r="R41" s="15" t="s">
        <v>92</v>
      </c>
      <c r="S41">
        <v>70</v>
      </c>
      <c r="T41" s="17" cm="1">
        <f t="array" ref="T41">STOWA2024_NDJF_T(T$34*60,$C41,2050,"M","")</f>
        <v>1975062.1450579711</v>
      </c>
      <c r="U41" s="17" cm="1">
        <f t="array" ref="U41">STOWA2024_NDJF_T(U$34*60,$C41,2050,"M","")</f>
        <v>4432439.7475911658</v>
      </c>
      <c r="V41" s="17" cm="1">
        <f t="array" ref="V41">STOWA2024_NDJF_T(V$34*60,$C41,2050,"M","")</f>
        <v>2914293.7794093969</v>
      </c>
      <c r="W41" s="17" cm="1">
        <f t="array" ref="W41">STOWA2024_NDJF_T(W$34*60,$C41,2050,"M","")</f>
        <v>891166.31155075913</v>
      </c>
      <c r="X41" s="17" cm="1">
        <f t="array" ref="X41">STOWA2024_NDJF_T(X$34*60,$C41,2050,"M","")</f>
        <v>114764.57471546464</v>
      </c>
      <c r="Y41" s="17" cm="1">
        <f t="array" ref="Y41">STOWA2024_NDJF_T(Y$34*60,$C41,2050,"M","")</f>
        <v>12100.082570736678</v>
      </c>
      <c r="Z41" s="17" cm="1">
        <f t="array" ref="Z41">STOWA2024_NDJF_T(Z$34*60,$C41,2050,"M","")</f>
        <v>3309.8204551549925</v>
      </c>
      <c r="AA41" s="17" cm="1">
        <f t="array" ref="AA41">STOWA2024_NDJF_T(AA$34*60,$C41,2050,"M","")</f>
        <v>260.20264635628962</v>
      </c>
      <c r="AB41" s="17" cm="1">
        <f t="array" ref="AB41">STOWA2024_NDJF_T(AB$34*60,$C41,2050,"M","")</f>
        <v>38.830689449233112</v>
      </c>
      <c r="AC41" s="17" cm="1">
        <f t="array" ref="AC41">STOWA2024_NDJF_T(AC$34*60,$C41,2050,"M","")</f>
        <v>13.160201491451105</v>
      </c>
      <c r="AD41" s="17" cm="1">
        <f t="array" ref="AD41">STOWA2024_NDJF_T(AD$34*60,$C41,2050,"M","")</f>
        <v>6.2059936228117021</v>
      </c>
      <c r="AE41" s="17" cm="1">
        <f t="array" ref="AE41">STOWA2024_NDJF_T(AE$34*60,$C41,2050,"M","")</f>
        <v>1.1427110734394839</v>
      </c>
      <c r="AF41" s="17" cm="1">
        <f t="array" ref="AF41">STOWA2024_NDJF_T(AF$34*60,$C41,2050,"M","")</f>
        <v>0.72036603167129787</v>
      </c>
      <c r="AH41" s="15" t="s">
        <v>92</v>
      </c>
      <c r="AI41">
        <v>70</v>
      </c>
      <c r="AJ41" s="17" cm="1">
        <f t="array" ref="AJ41">STOWA2024_NDJF_T(AJ$34*60,$C41,2050,"H","")</f>
        <v>1705291.1810750901</v>
      </c>
      <c r="AK41" s="17" cm="1">
        <f t="array" ref="AK41">STOWA2024_NDJF_T(AK$34*60,$C41,2050,"H","")</f>
        <v>3649727.5415865947</v>
      </c>
      <c r="AL41" s="17" cm="1">
        <f t="array" ref="AL41">STOWA2024_NDJF_T(AL$34*60,$C41,2050,"H","")</f>
        <v>2318449.8114332017</v>
      </c>
      <c r="AM41" s="17" cm="1">
        <f t="array" ref="AM41">STOWA2024_NDJF_T(AM$34*60,$C41,2050,"H","")</f>
        <v>687316.47634490847</v>
      </c>
      <c r="AN41" s="17" cm="1">
        <f t="array" ref="AN41">STOWA2024_NDJF_T(AN$34*60,$C41,2050,"H","")</f>
        <v>87275.961576598027</v>
      </c>
      <c r="AO41" s="17" cm="1">
        <f t="array" ref="AO41">STOWA2024_NDJF_T(AO$34*60,$C41,2050,"H","")</f>
        <v>9252.5914560148594</v>
      </c>
      <c r="AP41" s="17" cm="1">
        <f t="array" ref="AP41">STOWA2024_NDJF_T(AP$34*60,$C41,2050,"H","")</f>
        <v>2560.3725550305762</v>
      </c>
      <c r="AQ41" s="17" cm="1">
        <f t="array" ref="AQ41">STOWA2024_NDJF_T(AQ$34*60,$C41,2050,"H","")</f>
        <v>215.5064823172244</v>
      </c>
      <c r="AR41" s="17" cm="1">
        <f t="array" ref="AR41">STOWA2024_NDJF_T(AR$34*60,$C41,2050,"H","")</f>
        <v>33.259563312976574</v>
      </c>
      <c r="AS41" s="17" cm="1">
        <f t="array" ref="AS41">STOWA2024_NDJF_T(AS$34*60,$C41,2050,"H","")</f>
        <v>11.534309228190951</v>
      </c>
      <c r="AT41" s="17" cm="1">
        <f t="array" ref="AT41">STOWA2024_NDJF_T(AT$34*60,$C41,2050,"H","")</f>
        <v>5.5281743031767174</v>
      </c>
      <c r="AU41" s="17" cm="1">
        <f t="array" ref="AU41">STOWA2024_NDJF_T(AU$34*60,$C41,2050,"H","")</f>
        <v>1.0503038703219076</v>
      </c>
      <c r="AV41" s="17" cm="1">
        <f t="array" ref="AV41">STOWA2024_NDJF_T(AV$34*60,$C41,2050,"H","")</f>
        <v>0.66968637910965489</v>
      </c>
    </row>
    <row r="42" spans="2:48" x14ac:dyDescent="0.3">
      <c r="B42" s="15" t="s">
        <v>93</v>
      </c>
      <c r="C42">
        <v>80</v>
      </c>
      <c r="D42" s="17" cm="1">
        <f t="array" ref="D42">STOWA2024_NDJF_T(D$2*60,$C42,2050,"L","")</f>
        <v>4779253.5934534064</v>
      </c>
      <c r="E42" s="17" cm="1">
        <f t="array" ref="E42">STOWA2024_NDJF_T(E$2*60,$C42,2050,"L","")</f>
        <v>14344796.447589546</v>
      </c>
      <c r="F42" s="17" cm="1">
        <f t="array" ref="F42">STOWA2024_NDJF_T(F$2*60,$C42,2050,"L","")</f>
        <v>11711242.725398907</v>
      </c>
      <c r="G42" s="17" cm="1">
        <f t="array" ref="G42">STOWA2024_NDJF_T(G$2*60,$C42,2050,"L","")</f>
        <v>4391630.228069569</v>
      </c>
      <c r="H42" s="17" cm="1">
        <f t="array" ref="H42">STOWA2024_NDJF_T(H$2*60,$C42,2050,"L","")</f>
        <v>631584.70139913843</v>
      </c>
      <c r="I42" s="17" cm="1">
        <f t="array" ref="I42">STOWA2024_NDJF_T(I$2*60,$C42,2050,"L","")</f>
        <v>66040.05932381007</v>
      </c>
      <c r="J42" s="17" cm="1">
        <f t="array" ref="J42">STOWA2024_NDJF_T(J$2*60,$C42,2050,"L","")</f>
        <v>17016.412015659305</v>
      </c>
      <c r="K42" s="17" cm="1">
        <f t="array" ref="K42">STOWA2024_NDJF_T(K$2*60,$C42,2050,"L","")</f>
        <v>843.16555831266533</v>
      </c>
      <c r="L42" s="17" cm="1">
        <f t="array" ref="L42">STOWA2024_NDJF_T(L$2*60,$C42,2050,"L","")</f>
        <v>113.73993309074585</v>
      </c>
      <c r="M42" s="17" cm="1">
        <f t="array" ref="M42">STOWA2024_NDJF_T(M$2*60,$C42,2050,"L","")</f>
        <v>35.760673012509422</v>
      </c>
      <c r="N42" s="17" cm="1">
        <f t="array" ref="N42">STOWA2024_NDJF_T(N$2*60,$C42,2050,"L","")</f>
        <v>15.807002218889602</v>
      </c>
      <c r="O42" s="17" cm="1">
        <f t="array" ref="O42">STOWA2024_NDJF_T(O$2*60,$C42,2050,"L","")</f>
        <v>2.3478413597702663</v>
      </c>
      <c r="P42" s="17" cm="1">
        <f t="array" ref="P42">STOWA2024_NDJF_T(P$2*60,$C42,2050,"L","")</f>
        <v>1.3509524721647821</v>
      </c>
      <c r="R42" s="15" t="s">
        <v>93</v>
      </c>
      <c r="S42">
        <v>80</v>
      </c>
      <c r="T42" s="17" cm="1">
        <f t="array" ref="T42">STOWA2024_NDJF_T(T$34*60,$C42,2050,"M","")</f>
        <v>4266693.9317987319</v>
      </c>
      <c r="U42" s="17" cm="1">
        <f t="array" ref="U42">STOWA2024_NDJF_T(U$34*60,$C42,2050,"M","")</f>
        <v>12330979.367043292</v>
      </c>
      <c r="V42" s="17" cm="1">
        <f t="array" ref="V42">STOWA2024_NDJF_T(V$34*60,$C42,2050,"M","")</f>
        <v>9782799.0176433325</v>
      </c>
      <c r="W42" s="17" cm="1">
        <f t="array" ref="W42">STOWA2024_NDJF_T(W$34*60,$C42,2050,"M","")</f>
        <v>3567757.8258954925</v>
      </c>
      <c r="X42" s="17" cm="1">
        <f t="array" ref="X42">STOWA2024_NDJF_T(X$34*60,$C42,2050,"M","")</f>
        <v>504616.88810762117</v>
      </c>
      <c r="Y42" s="17" cm="1">
        <f t="array" ref="Y42">STOWA2024_NDJF_T(Y$34*60,$C42,2050,"M","")</f>
        <v>52688.645785586697</v>
      </c>
      <c r="Z42" s="17" cm="1">
        <f t="array" ref="Z42">STOWA2024_NDJF_T(Z$34*60,$C42,2050,"M","")</f>
        <v>13666.515674769722</v>
      </c>
      <c r="AA42" s="17" cm="1">
        <f t="array" ref="AA42">STOWA2024_NDJF_T(AA$34*60,$C42,2050,"M","")</f>
        <v>722.16389042047354</v>
      </c>
      <c r="AB42" s="17" cm="1">
        <f t="array" ref="AB42">STOWA2024_NDJF_T(AB$34*60,$C42,2050,"M","")</f>
        <v>99.866917541487737</v>
      </c>
      <c r="AC42" s="17" cm="1">
        <f t="array" ref="AC42">STOWA2024_NDJF_T(AC$34*60,$C42,2050,"M","")</f>
        <v>31.946932228939087</v>
      </c>
      <c r="AD42" s="17" cm="1">
        <f t="array" ref="AD42">STOWA2024_NDJF_T(AD$34*60,$C42,2050,"M","")</f>
        <v>14.294885549193342</v>
      </c>
      <c r="AE42" s="17" cm="1">
        <f t="array" ref="AE42">STOWA2024_NDJF_T(AE$34*60,$C42,2050,"M","")</f>
        <v>2.173181917459075</v>
      </c>
      <c r="AF42" s="17" cm="1">
        <f t="array" ref="AF42">STOWA2024_NDJF_T(AF$34*60,$C42,2050,"M","")</f>
        <v>1.2620957303364781</v>
      </c>
      <c r="AH42" s="15" t="s">
        <v>93</v>
      </c>
      <c r="AI42">
        <v>80</v>
      </c>
      <c r="AJ42" s="17" cm="1">
        <f t="array" ref="AJ42">STOWA2024_NDJF_T(AJ$34*60,$C42,2050,"H","")</f>
        <v>3680708.7257606881</v>
      </c>
      <c r="AK42" s="17" cm="1">
        <f t="array" ref="AK42">STOWA2024_NDJF_T(AK$34*60,$C42,2050,"H","")</f>
        <v>10128159.505677762</v>
      </c>
      <c r="AL42" s="17" cm="1">
        <f t="array" ref="AL42">STOWA2024_NDJF_T(AL$34*60,$C42,2050,"H","")</f>
        <v>7743845.6888874508</v>
      </c>
      <c r="AM42" s="17" cm="1">
        <f t="array" ref="AM42">STOWA2024_NDJF_T(AM$34*60,$C42,2050,"H","")</f>
        <v>2725555.0651404387</v>
      </c>
      <c r="AN42" s="17" cm="1">
        <f t="array" ref="AN42">STOWA2024_NDJF_T(AN$34*60,$C42,2050,"H","")</f>
        <v>377632.10257621348</v>
      </c>
      <c r="AO42" s="17" cm="1">
        <f t="array" ref="AO42">STOWA2024_NDJF_T(AO$34*60,$C42,2050,"H","")</f>
        <v>39401.620389883836</v>
      </c>
      <c r="AP42" s="17" cm="1">
        <f t="array" ref="AP42">STOWA2024_NDJF_T(AP$34*60,$C42,2050,"H","")</f>
        <v>10313.773355056834</v>
      </c>
      <c r="AQ42" s="17" cm="1">
        <f t="array" ref="AQ42">STOWA2024_NDJF_T(AQ$34*60,$C42,2050,"H","")</f>
        <v>591.25835842645574</v>
      </c>
      <c r="AR42" s="17" cm="1">
        <f t="array" ref="AR42">STOWA2024_NDJF_T(AR$34*60,$C42,2050,"H","")</f>
        <v>84.427560679819877</v>
      </c>
      <c r="AS42" s="17" cm="1">
        <f t="array" ref="AS42">STOWA2024_NDJF_T(AS$34*60,$C42,2050,"H","")</f>
        <v>27.617860285286969</v>
      </c>
      <c r="AT42" s="17" cm="1">
        <f t="array" ref="AT42">STOWA2024_NDJF_T(AT$34*60,$C42,2050,"H","")</f>
        <v>12.554832248106711</v>
      </c>
      <c r="AU42" s="17" cm="1">
        <f t="array" ref="AU42">STOWA2024_NDJF_T(AU$34*60,$C42,2050,"H","")</f>
        <v>1.9678783015361108</v>
      </c>
      <c r="AV42" s="17" cm="1">
        <f t="array" ref="AV42">STOWA2024_NDJF_T(AV$34*60,$C42,2050,"H","")</f>
        <v>1.1567644488467721</v>
      </c>
    </row>
    <row r="43" spans="2:48" x14ac:dyDescent="0.3">
      <c r="B43" s="15" t="s">
        <v>94</v>
      </c>
      <c r="C43">
        <v>90</v>
      </c>
      <c r="D43" s="17" cm="1">
        <f t="array" ref="D43">STOWA2024_NDJF_T(D$2*60,$C43,2050,"L","")</f>
        <v>9466102.9957355093</v>
      </c>
      <c r="E43" s="17" cm="1">
        <f t="array" ref="E43">STOWA2024_NDJF_T(E$2*60,$C43,2050,"L","")</f>
        <v>35786789.690678798</v>
      </c>
      <c r="F43" s="17" cm="1">
        <f t="array" ref="F43">STOWA2024_NDJF_T(F$2*60,$C43,2050,"L","")</f>
        <v>34896420.44424732</v>
      </c>
      <c r="G43" s="17" cm="1">
        <f t="array" ref="G43">STOWA2024_NDJF_T(G$2*60,$C43,2050,"L","")</f>
        <v>15629499.537549926</v>
      </c>
      <c r="H43" s="17" cm="1">
        <f t="array" ref="H43">STOWA2024_NDJF_T(H$2*60,$C43,2050,"L","")</f>
        <v>2524840.3090663222</v>
      </c>
      <c r="I43" s="17" cm="1">
        <f t="array" ref="I43">STOWA2024_NDJF_T(I$2*60,$C43,2050,"L","")</f>
        <v>270774.3990224133</v>
      </c>
      <c r="J43" s="17" cm="1">
        <f t="array" ref="J43">STOWA2024_NDJF_T(J$2*60,$C43,2050,"L","")</f>
        <v>67541.524818540827</v>
      </c>
      <c r="K43" s="17" cm="1">
        <f t="array" ref="K43">STOWA2024_NDJF_T(K$2*60,$C43,2050,"L","")</f>
        <v>2196.8590305213074</v>
      </c>
      <c r="L43" s="17" cm="1">
        <f t="array" ref="L43">STOWA2024_NDJF_T(L$2*60,$C43,2050,"L","")</f>
        <v>281.49750025507001</v>
      </c>
      <c r="M43" s="17" cm="1">
        <f t="array" ref="M43">STOWA2024_NDJF_T(M$2*60,$C43,2050,"L","")</f>
        <v>85.113166411404237</v>
      </c>
      <c r="N43" s="17" cm="1">
        <f t="array" ref="N43">STOWA2024_NDJF_T(N$2*60,$C43,2050,"L","")</f>
        <v>36.24631936807593</v>
      </c>
      <c r="O43" s="17" cm="1">
        <f t="array" ref="O43">STOWA2024_NDJF_T(O$2*60,$C43,2050,"L","")</f>
        <v>4.6101110922100172</v>
      </c>
      <c r="P43" s="17" cm="1">
        <f t="array" ref="P43">STOWA2024_NDJF_T(P$2*60,$C43,2050,"L","")</f>
        <v>2.4601219204409945</v>
      </c>
      <c r="R43" s="15" t="s">
        <v>94</v>
      </c>
      <c r="S43">
        <v>90</v>
      </c>
      <c r="T43" s="17" cm="1">
        <f t="array" ref="T43">STOWA2024_NDJF_T(T$34*60,$C43,2050,"M","")</f>
        <v>8446641.142983431</v>
      </c>
      <c r="U43" s="17" cm="1">
        <f t="array" ref="U43">STOWA2024_NDJF_T(U$34*60,$C43,2050,"M","")</f>
        <v>30716811.273760267</v>
      </c>
      <c r="V43" s="17" cm="1">
        <f t="array" ref="V43">STOWA2024_NDJF_T(V$34*60,$C43,2050,"M","")</f>
        <v>29061397.564751379</v>
      </c>
      <c r="W43" s="17" cm="1">
        <f t="array" ref="W43">STOWA2024_NDJF_T(W$34*60,$C43,2050,"M","")</f>
        <v>12621486.692043595</v>
      </c>
      <c r="X43" s="17" cm="1">
        <f t="array" ref="X43">STOWA2024_NDJF_T(X$34*60,$C43,2050,"M","")</f>
        <v>1996025.756466371</v>
      </c>
      <c r="Y43" s="17" cm="1">
        <f t="array" ref="Y43">STOWA2024_NDJF_T(Y$34*60,$C43,2050,"M","")</f>
        <v>212721.94515064903</v>
      </c>
      <c r="Z43" s="17" cm="1">
        <f t="array" ref="Z43">STOWA2024_NDJF_T(Z$34*60,$C43,2050,"M","")</f>
        <v>53298.294384810091</v>
      </c>
      <c r="AA43" s="17" cm="1">
        <f t="array" ref="AA43">STOWA2024_NDJF_T(AA$34*60,$C43,2050,"M","")</f>
        <v>1867.2657007130126</v>
      </c>
      <c r="AB43" s="17" cm="1">
        <f t="array" ref="AB43">STOWA2024_NDJF_T(AB$34*60,$C43,2050,"M","")</f>
        <v>244.93523833624971</v>
      </c>
      <c r="AC43" s="17" cm="1">
        <f t="array" ref="AC43">STOWA2024_NDJF_T(AC$34*60,$C43,2050,"M","")</f>
        <v>75.28704089583654</v>
      </c>
      <c r="AD43" s="17" cm="1">
        <f t="array" ref="AD43">STOWA2024_NDJF_T(AD$34*60,$C43,2050,"M","")</f>
        <v>32.435450019372389</v>
      </c>
      <c r="AE43" s="17" cm="1">
        <f t="array" ref="AE43">STOWA2024_NDJF_T(AE$34*60,$C43,2050,"M","")</f>
        <v>4.2146268073698039</v>
      </c>
      <c r="AF43" s="17" cm="1">
        <f t="array" ref="AF43">STOWA2024_NDJF_T(AF$34*60,$C43,2050,"M","")</f>
        <v>2.2703809785203917</v>
      </c>
      <c r="AH43" s="15" t="s">
        <v>94</v>
      </c>
      <c r="AI43">
        <v>90</v>
      </c>
      <c r="AJ43" s="17" cm="1">
        <f t="array" ref="AJ43">STOWA2024_NDJF_T(AJ$34*60,$C43,2050,"H","")</f>
        <v>7281532.9388223765</v>
      </c>
      <c r="AK43" s="17" cm="1">
        <f t="array" ref="AK43">STOWA2024_NDJF_T(AK$34*60,$C43,2050,"H","")</f>
        <v>25179690.289185341</v>
      </c>
      <c r="AL43" s="17" cm="1">
        <f t="array" ref="AL43">STOWA2024_NDJF_T(AL$34*60,$C43,2050,"H","")</f>
        <v>22911585.349808026</v>
      </c>
      <c r="AM43" s="17" cm="1">
        <f t="array" ref="AM43">STOWA2024_NDJF_T(AM$34*60,$C43,2050,"H","")</f>
        <v>9566109.0466025993</v>
      </c>
      <c r="AN43" s="17" cm="1">
        <f t="array" ref="AN43">STOWA2024_NDJF_T(AN$34*60,$C43,2050,"H","")</f>
        <v>1473163.8875674219</v>
      </c>
      <c r="AO43" s="17" cm="1">
        <f t="array" ref="AO43">STOWA2024_NDJF_T(AO$34*60,$C43,2050,"H","")</f>
        <v>155917.23901868629</v>
      </c>
      <c r="AP43" s="17" cm="1">
        <f t="array" ref="AP43">STOWA2024_NDJF_T(AP$34*60,$C43,2050,"H","")</f>
        <v>39316.520895381836</v>
      </c>
      <c r="AQ43" s="17" cm="1">
        <f t="array" ref="AQ43">STOWA2024_NDJF_T(AQ$34*60,$C43,2050,"H","")</f>
        <v>1513.574283265955</v>
      </c>
      <c r="AR43" s="17" cm="1">
        <f t="array" ref="AR43">STOWA2024_NDJF_T(AR$34*60,$C43,2050,"H","")</f>
        <v>204.64079003108648</v>
      </c>
      <c r="AS43" s="17" cm="1">
        <f t="array" ref="AS43">STOWA2024_NDJF_T(AS$34*60,$C43,2050,"H","")</f>
        <v>64.253697100656353</v>
      </c>
      <c r="AT43" s="17" cm="1">
        <f t="array" ref="AT43">STOWA2024_NDJF_T(AT$34*60,$C43,2050,"H","")</f>
        <v>28.101369205406822</v>
      </c>
      <c r="AU43" s="17" cm="1">
        <f t="array" ref="AU43">STOWA2024_NDJF_T(AU$34*60,$C43,2050,"H","")</f>
        <v>3.7566120203913278</v>
      </c>
      <c r="AV43" s="17" cm="1">
        <f t="array" ref="AV43">STOWA2024_NDJF_T(AV$34*60,$C43,2050,"H","")</f>
        <v>2.0488072781421165</v>
      </c>
    </row>
    <row r="44" spans="2:48" x14ac:dyDescent="0.3">
      <c r="B44" s="15" t="s">
        <v>95</v>
      </c>
      <c r="C44">
        <v>100</v>
      </c>
      <c r="D44" s="17" cm="1">
        <f t="array" ref="D44">STOWA2024_NDJF_T(D$2*60,$C44,2050,"L","")</f>
        <v>17488398.397564374</v>
      </c>
      <c r="E44" s="17" cm="1">
        <f t="array" ref="E44">STOWA2024_NDJF_T(E$2*60,$C44,2050,"L","")</f>
        <v>81661242.286402494</v>
      </c>
      <c r="F44" s="17" cm="1">
        <f t="array" ref="F44">STOWA2024_NDJF_T(F$2*60,$C44,2050,"L","")</f>
        <v>94055544.592103049</v>
      </c>
      <c r="G44" s="17" cm="1">
        <f t="array" ref="G44">STOWA2024_NDJF_T(G$2*60,$C44,2050,"L","")</f>
        <v>50110756.465590656</v>
      </c>
      <c r="H44" s="17" cm="1">
        <f t="array" ref="H44">STOWA2024_NDJF_T(H$2*60,$C44,2050,"L","")</f>
        <v>9196492.9468809292</v>
      </c>
      <c r="I44" s="17" cm="1">
        <f t="array" ref="I44">STOWA2024_NDJF_T(I$2*60,$C44,2050,"L","")</f>
        <v>1035470.7005442262</v>
      </c>
      <c r="J44" s="17" cm="1">
        <f t="array" ref="J44">STOWA2024_NDJF_T(J$2*60,$C44,2050,"L","")</f>
        <v>253984.58611251021</v>
      </c>
      <c r="K44" s="17" cm="1">
        <f t="array" ref="K44">STOWA2024_NDJF_T(K$2*60,$C44,2050,"L","")</f>
        <v>5376.5890402233099</v>
      </c>
      <c r="L44" s="17" cm="1">
        <f t="array" ref="L44">STOWA2024_NDJF_T(L$2*60,$C44,2050,"L","")</f>
        <v>666.84255655203538</v>
      </c>
      <c r="M44" s="17" cm="1">
        <f t="array" ref="M44">STOWA2024_NDJF_T(M$2*60,$C44,2050,"L","")</f>
        <v>196.91075572701121</v>
      </c>
      <c r="N44" s="17" cm="1">
        <f t="array" ref="N44">STOWA2024_NDJF_T(N$2*60,$C44,2050,"L","")</f>
        <v>81.887382082470708</v>
      </c>
      <c r="O44" s="17" cm="1">
        <f t="array" ref="O44">STOWA2024_NDJF_T(O$2*60,$C44,2050,"L","")</f>
        <v>9.2499958684370913</v>
      </c>
      <c r="P44" s="17" cm="1">
        <f t="array" ref="P44">STOWA2024_NDJF_T(P$2*60,$C44,2050,"L","")</f>
        <v>4.6172871414089345</v>
      </c>
      <c r="R44" s="15" t="s">
        <v>95</v>
      </c>
      <c r="S44">
        <v>100</v>
      </c>
      <c r="T44" s="17" cm="1">
        <f t="array" ref="T44">STOWA2024_NDJF_T(T$34*60,$C44,2050,"M","")</f>
        <v>15598365.346893508</v>
      </c>
      <c r="U44" s="17" cm="1">
        <f t="array" ref="U44">STOWA2024_NDJF_T(U$34*60,$C44,2050,"M","")</f>
        <v>70006787.670675918</v>
      </c>
      <c r="V44" s="17" cm="1">
        <f t="array" ref="V44">STOWA2024_NDJF_T(V$34*60,$C44,2050,"M","")</f>
        <v>78131764.029345959</v>
      </c>
      <c r="W44" s="17" cm="1">
        <f t="array" ref="W44">STOWA2024_NDJF_T(W$34*60,$C44,2050,"M","")</f>
        <v>40263009.222209267</v>
      </c>
      <c r="X44" s="17" cm="1">
        <f t="array" ref="X44">STOWA2024_NDJF_T(X$34*60,$C44,2050,"M","")</f>
        <v>7203632.745445068</v>
      </c>
      <c r="Y44" s="17" cm="1">
        <f t="array" ref="Y44">STOWA2024_NDJF_T(Y$34*60,$C44,2050,"M","")</f>
        <v>802203.61839290196</v>
      </c>
      <c r="Z44" s="17" cm="1">
        <f t="array" ref="Z44">STOWA2024_NDJF_T(Z$34*60,$C44,2050,"M","")</f>
        <v>197192.72207951394</v>
      </c>
      <c r="AA44" s="17" cm="1">
        <f t="array" ref="AA44">STOWA2024_NDJF_T(AA$34*60,$C44,2050,"M","")</f>
        <v>4539.5214186462936</v>
      </c>
      <c r="AB44" s="17" cm="1">
        <f t="array" ref="AB44">STOWA2024_NDJF_T(AB$34*60,$C44,2050,"M","")</f>
        <v>575.48910544335638</v>
      </c>
      <c r="AC44" s="17" cm="1">
        <f t="array" ref="AC44">STOWA2024_NDJF_T(AC$34*60,$C44,2050,"M","")</f>
        <v>172.57112713073886</v>
      </c>
      <c r="AD44" s="17" cm="1">
        <f t="array" ref="AD44">STOWA2024_NDJF_T(AD$34*60,$C44,2050,"M","")</f>
        <v>72.5369643055285</v>
      </c>
      <c r="AE44" s="17" cm="1">
        <f t="array" ref="AE44">STOWA2024_NDJF_T(AE$34*60,$C44,2050,"M","")</f>
        <v>8.3457837798366388</v>
      </c>
      <c r="AF44" s="17" cm="1">
        <f t="array" ref="AF44">STOWA2024_NDJF_T(AF$34*60,$C44,2050,"M","")</f>
        <v>4.2041484454582347</v>
      </c>
      <c r="AH44" s="15" t="s">
        <v>95</v>
      </c>
      <c r="AI44">
        <v>100</v>
      </c>
      <c r="AJ44" s="17" cm="1">
        <f t="array" ref="AJ44">STOWA2024_NDJF_T(AJ$34*60,$C44,2050,"H","")</f>
        <v>13439364.81103278</v>
      </c>
      <c r="AK44" s="17" cm="1">
        <f t="array" ref="AK44">STOWA2024_NDJF_T(AK$34*60,$C44,2050,"H","")</f>
        <v>57293693.656301215</v>
      </c>
      <c r="AL44" s="17" cm="1">
        <f t="array" ref="AL44">STOWA2024_NDJF_T(AL$34*60,$C44,2050,"H","")</f>
        <v>61392277.546141282</v>
      </c>
      <c r="AM44" s="17" cm="1">
        <f t="array" ref="AM44">STOWA2024_NDJF_T(AM$34*60,$C44,2050,"H","")</f>
        <v>30313391.770732913</v>
      </c>
      <c r="AN44" s="17" cm="1">
        <f t="array" ref="AN44">STOWA2024_NDJF_T(AN$34*60,$C44,2050,"H","")</f>
        <v>5252757.7392245177</v>
      </c>
      <c r="AO44" s="17" cm="1">
        <f t="array" ref="AO44">STOWA2024_NDJF_T(AO$34*60,$C44,2050,"H","")</f>
        <v>577400.48940078751</v>
      </c>
      <c r="AP44" s="17" cm="1">
        <f t="array" ref="AP44">STOWA2024_NDJF_T(AP$34*60,$C44,2050,"H","")</f>
        <v>142429.65670517628</v>
      </c>
      <c r="AQ44" s="17" cm="1">
        <f t="array" ref="AQ44">STOWA2024_NDJF_T(AQ$34*60,$C44,2050,"H","")</f>
        <v>3647.5958194996624</v>
      </c>
      <c r="AR44" s="17" cm="1">
        <f t="array" ref="AR44">STOWA2024_NDJF_T(AR$34*60,$C44,2050,"H","")</f>
        <v>475.70245299975676</v>
      </c>
      <c r="AS44" s="17" cm="1">
        <f t="array" ref="AS44">STOWA2024_NDJF_T(AS$34*60,$C44,2050,"H","")</f>
        <v>145.51657422079603</v>
      </c>
      <c r="AT44" s="17" cm="1">
        <f t="array" ref="AT44">STOWA2024_NDJF_T(AT$34*60,$C44,2050,"H","")</f>
        <v>62.022196965054576</v>
      </c>
      <c r="AU44" s="17" cm="1">
        <f t="array" ref="AU44">STOWA2024_NDJF_T(AU$34*60,$C44,2050,"H","")</f>
        <v>7.3147524898365477</v>
      </c>
      <c r="AV44" s="17" cm="1">
        <f t="array" ref="AV44">STOWA2024_NDJF_T(AV$34*60,$C44,2050,"H","")</f>
        <v>3.7295622766046028</v>
      </c>
    </row>
    <row r="45" spans="2:48" x14ac:dyDescent="0.3">
      <c r="B45" s="15" t="s">
        <v>96</v>
      </c>
      <c r="C45">
        <v>110</v>
      </c>
      <c r="D45" s="17" cm="1">
        <f t="array" ref="D45">STOWA2024_NDJF_T(D$2*60,$C45,2050,"L","")</f>
        <v>30526964.378801636</v>
      </c>
      <c r="E45" s="17" cm="1">
        <f t="array" ref="E45">STOWA2024_NDJF_T(E$2*60,$C45,2050,"L","")</f>
        <v>173165672.50569293</v>
      </c>
      <c r="F45" s="17" cm="1">
        <f t="array" ref="F45">STOWA2024_NDJF_T(F$2*60,$C45,2050,"L","")</f>
        <v>233212881.491869</v>
      </c>
      <c r="G45" s="17" cm="1">
        <f t="array" ref="G45">STOWA2024_NDJF_T(G$2*60,$C45,2050,"L","")</f>
        <v>147056150.39418077</v>
      </c>
      <c r="H45" s="17" cm="1">
        <f t="array" ref="H45">STOWA2024_NDJF_T(H$2*60,$C45,2050,"L","")</f>
        <v>30880283.257203966</v>
      </c>
      <c r="I45" s="17" cm="1">
        <f t="array" ref="I45">STOWA2024_NDJF_T(I$2*60,$C45,2050,"L","")</f>
        <v>3717513.254044482</v>
      </c>
      <c r="J45" s="17" cm="1">
        <f t="array" ref="J45">STOWA2024_NDJF_T(J$2*60,$C45,2050,"L","")</f>
        <v>908556.85294180387</v>
      </c>
      <c r="K45" s="17" cm="1">
        <f t="array" ref="K45">STOWA2024_NDJF_T(K$2*60,$C45,2050,"L","")</f>
        <v>12455.654425282295</v>
      </c>
      <c r="L45" s="17" cm="1">
        <f t="array" ref="L45">STOWA2024_NDJF_T(L$2*60,$C45,2050,"L","")</f>
        <v>1518.1508330969684</v>
      </c>
      <c r="M45" s="17" cm="1">
        <f t="array" ref="M45">STOWA2024_NDJF_T(M$2*60,$C45,2050,"L","")</f>
        <v>443.60925350402499</v>
      </c>
      <c r="N45" s="17" cm="1">
        <f t="array" ref="N45">STOWA2024_NDJF_T(N$2*60,$C45,2050,"L","")</f>
        <v>182.36138476928315</v>
      </c>
      <c r="O45" s="17" cm="1">
        <f t="array" ref="O45">STOWA2024_NDJF_T(O$2*60,$C45,2050,"L","")</f>
        <v>18.99238747152059</v>
      </c>
      <c r="P45" s="17" cm="1">
        <f t="array" ref="P45">STOWA2024_NDJF_T(P$2*60,$C45,2050,"L","")</f>
        <v>8.9603376611435088</v>
      </c>
      <c r="R45" s="15" t="s">
        <v>96</v>
      </c>
      <c r="S45">
        <v>110</v>
      </c>
      <c r="T45" s="17" cm="1">
        <f t="array" ref="T45">STOWA2024_NDJF_T(T$34*60,$C45,2050,"M","")</f>
        <v>27218534.077853493</v>
      </c>
      <c r="U45" s="17" cm="1">
        <f t="array" ref="U45">STOWA2024_NDJF_T(U$34*60,$C45,2050,"M","")</f>
        <v>148301879.48338291</v>
      </c>
      <c r="V45" s="17" cm="1">
        <f t="array" ref="V45">STOWA2024_NDJF_T(V$34*60,$C45,2050,"M","")</f>
        <v>193321164.87957498</v>
      </c>
      <c r="W45" s="17" cm="1">
        <f t="array" ref="W45">STOWA2024_NDJF_T(W$34*60,$C45,2050,"M","")</f>
        <v>117646890.42555633</v>
      </c>
      <c r="X45" s="17" cm="1">
        <f t="array" ref="X45">STOWA2024_NDJF_T(X$34*60,$C45,2050,"M","")</f>
        <v>23993531.724969178</v>
      </c>
      <c r="Y45" s="17" cm="1">
        <f t="array" ref="Y45">STOWA2024_NDJF_T(Y$34*60,$C45,2050,"M","")</f>
        <v>2843751.0737271146</v>
      </c>
      <c r="Z45" s="17" cm="1">
        <f t="array" ref="Z45">STOWA2024_NDJF_T(Z$34*60,$C45,2050,"M","")</f>
        <v>694851.44123161701</v>
      </c>
      <c r="AA45" s="17" cm="1">
        <f t="array" ref="AA45">STOWA2024_NDJF_T(AA$34*60,$C45,2050,"M","")</f>
        <v>10454.735107674911</v>
      </c>
      <c r="AB45" s="17" cm="1">
        <f t="array" ref="AB45">STOWA2024_NDJF_T(AB$34*60,$C45,2050,"M","")</f>
        <v>1300.4246820211326</v>
      </c>
      <c r="AC45" s="17" cm="1">
        <f t="array" ref="AC45">STOWA2024_NDJF_T(AC$34*60,$C45,2050,"M","")</f>
        <v>385.41104201318439</v>
      </c>
      <c r="AD45" s="17" cm="1">
        <f t="array" ref="AD45">STOWA2024_NDJF_T(AD$34*60,$C45,2050,"M","")</f>
        <v>159.96127257147535</v>
      </c>
      <c r="AE45" s="17" cm="1">
        <f t="array" ref="AE45">STOWA2024_NDJF_T(AE$34*60,$C45,2050,"M","")</f>
        <v>16.896690431025764</v>
      </c>
      <c r="AF45" s="17" cm="1">
        <f t="array" ref="AF45">STOWA2024_NDJF_T(AF$34*60,$C45,2050,"M","")</f>
        <v>8.0377555302282868</v>
      </c>
      <c r="AH45" s="15" t="s">
        <v>96</v>
      </c>
      <c r="AI45">
        <v>110</v>
      </c>
      <c r="AJ45" s="17" cm="1">
        <f t="array" ref="AJ45">STOWA2024_NDJF_T(AJ$34*60,$C45,2050,"H","")</f>
        <v>23440529.419989102</v>
      </c>
      <c r="AK45" s="17" cm="1">
        <f t="array" ref="AK45">STOWA2024_NDJF_T(AK$34*60,$C45,2050,"H","")</f>
        <v>121207475.41958074</v>
      </c>
      <c r="AL45" s="17" cm="1">
        <f t="array" ref="AL45">STOWA2024_NDJF_T(AL$34*60,$C45,2050,"H","")</f>
        <v>151479562.86712065</v>
      </c>
      <c r="AM45" s="17" cm="1">
        <f t="array" ref="AM45">STOWA2024_NDJF_T(AM$34*60,$C45,2050,"H","")</f>
        <v>88071023.579328999</v>
      </c>
      <c r="AN45" s="17" cm="1">
        <f t="array" ref="AN45">STOWA2024_NDJF_T(AN$34*60,$C45,2050,"H","")</f>
        <v>17310677.592089243</v>
      </c>
      <c r="AO45" s="17" cm="1">
        <f t="array" ref="AO45">STOWA2024_NDJF_T(AO$34*60,$C45,2050,"H","")</f>
        <v>2013299.8225338568</v>
      </c>
      <c r="AP45" s="17" cm="1">
        <f t="array" ref="AP45">STOWA2024_NDJF_T(AP$34*60,$C45,2050,"H","")</f>
        <v>492168.42499916395</v>
      </c>
      <c r="AQ45" s="17" cm="1">
        <f t="array" ref="AQ45">STOWA2024_NDJF_T(AQ$34*60,$C45,2050,"H","")</f>
        <v>8335.9632940396405</v>
      </c>
      <c r="AR45" s="17" cm="1">
        <f t="array" ref="AR45">STOWA2024_NDJF_T(AR$34*60,$C45,2050,"H","")</f>
        <v>1064.508755433963</v>
      </c>
      <c r="AS45" s="17" cm="1">
        <f t="array" ref="AS45">STOWA2024_NDJF_T(AS$34*60,$C45,2050,"H","")</f>
        <v>321.33576210312623</v>
      </c>
      <c r="AT45" s="17" cm="1">
        <f t="array" ref="AT45">STOWA2024_NDJF_T(AT$34*60,$C45,2050,"H","")</f>
        <v>135.04607844224347</v>
      </c>
      <c r="AU45" s="17" cm="1">
        <f t="array" ref="AU45">STOWA2024_NDJF_T(AU$34*60,$C45,2050,"H","")</f>
        <v>14.546472123599228</v>
      </c>
      <c r="AV45" s="17" cm="1">
        <f t="array" ref="AV45">STOWA2024_NDJF_T(AV$34*60,$C45,2050,"H","")</f>
        <v>6.9969878207036498</v>
      </c>
    </row>
    <row r="46" spans="2:48" x14ac:dyDescent="0.3">
      <c r="B46" s="15" t="s">
        <v>97</v>
      </c>
      <c r="C46">
        <v>120</v>
      </c>
      <c r="D46" s="17" cm="1">
        <f t="array" ref="D46">STOWA2024_NDJF_T(D$2*60,$C46,2050,"L","")</f>
        <v>50833341.437108435</v>
      </c>
      <c r="E46" s="17" cm="1">
        <f t="array" ref="E46">STOWA2024_NDJF_T(E$2*60,$C46,2050,"L","")</f>
        <v>345352478.90665495</v>
      </c>
      <c r="F46" s="17" cm="1">
        <f t="array" ref="F46">STOWA2024_NDJF_T(F$2*60,$C46,2050,"L","")</f>
        <v>538906407.30833638</v>
      </c>
      <c r="G46" s="17" cm="1">
        <f t="array" ref="G46">STOWA2024_NDJF_T(G$2*60,$C46,2050,"L","")</f>
        <v>399963818.22028327</v>
      </c>
      <c r="H46" s="17" cm="1">
        <f t="array" ref="H46">STOWA2024_NDJF_T(H$2*60,$C46,2050,"L","")</f>
        <v>96516034.590377733</v>
      </c>
      <c r="I46" s="17" cm="1">
        <f t="array" ref="I46">STOWA2024_NDJF_T(I$2*60,$C46,2050,"L","")</f>
        <v>12601340.541273998</v>
      </c>
      <c r="J46" s="17" cm="1">
        <f t="array" ref="J46">STOWA2024_NDJF_T(J$2*60,$C46,2050,"L","")</f>
        <v>3102999.9086223235</v>
      </c>
      <c r="K46" s="17" cm="1">
        <f t="array" ref="K46">STOWA2024_NDJF_T(K$2*60,$C46,2050,"L","")</f>
        <v>27487.506262383446</v>
      </c>
      <c r="L46" s="17" cm="1">
        <f t="array" ref="L46">STOWA2024_NDJF_T(L$2*60,$C46,2050,"L","")</f>
        <v>3333.2625867962042</v>
      </c>
      <c r="M46" s="17" cm="1">
        <f t="array" ref="M46">STOWA2024_NDJF_T(M$2*60,$C46,2050,"L","")</f>
        <v>974.7700713220446</v>
      </c>
      <c r="N46" s="17" cm="1">
        <f t="array" ref="N46">STOWA2024_NDJF_T(N$2*60,$C46,2050,"L","")</f>
        <v>400.52605303753114</v>
      </c>
      <c r="O46" s="17" cm="1">
        <f t="array" ref="O46">STOWA2024_NDJF_T(O$2*60,$C46,2050,"L","")</f>
        <v>39.968083035799296</v>
      </c>
      <c r="P46" s="17" cm="1">
        <f t="array" ref="P46">STOWA2024_NDJF_T(P$2*60,$C46,2050,"L","")</f>
        <v>18.046523111426083</v>
      </c>
      <c r="R46" s="15" t="s">
        <v>97</v>
      </c>
      <c r="S46">
        <v>120</v>
      </c>
      <c r="T46" s="17" cm="1">
        <f t="array" ref="T46">STOWA2024_NDJF_T(T$34*60,$C46,2050,"M","")</f>
        <v>45311548.684174694</v>
      </c>
      <c r="U46" s="17" cm="1">
        <f t="array" ref="U46">STOWA2024_NDJF_T(U$34*60,$C46,2050,"M","")</f>
        <v>295513209.62775654</v>
      </c>
      <c r="V46" s="17" cm="1">
        <f t="array" ref="V46">STOWA2024_NDJF_T(V$34*60,$C46,2050,"M","")</f>
        <v>445927113.11132669</v>
      </c>
      <c r="W46" s="17" cm="1">
        <f t="array" ref="W46">STOWA2024_NDJF_T(W$34*60,$C46,2050,"M","")</f>
        <v>318785799.03152674</v>
      </c>
      <c r="X46" s="17" cm="1">
        <f t="array" ref="X46">STOWA2024_NDJF_T(X$34*60,$C46,2050,"M","")</f>
        <v>74455863.942651868</v>
      </c>
      <c r="Y46" s="17" cm="1">
        <f t="array" ref="Y46">STOWA2024_NDJF_T(Y$34*60,$C46,2050,"M","")</f>
        <v>9528543.5238790698</v>
      </c>
      <c r="Z46" s="17" cm="1">
        <f t="array" ref="Z46">STOWA2024_NDJF_T(Z$34*60,$C46,2050,"M","")</f>
        <v>2340124.2757244594</v>
      </c>
      <c r="AA46" s="17" cm="1">
        <f t="array" ref="AA46">STOWA2024_NDJF_T(AA$34*60,$C46,2050,"M","")</f>
        <v>22951.507540161794</v>
      </c>
      <c r="AB46" s="17" cm="1">
        <f t="array" ref="AB46">STOWA2024_NDJF_T(AB$34*60,$C46,2050,"M","")</f>
        <v>2835.7934134409111</v>
      </c>
      <c r="AC46" s="17" cm="1">
        <f t="array" ref="AC46">STOWA2024_NDJF_T(AC$34*60,$C46,2050,"M","")</f>
        <v>839.99691146531518</v>
      </c>
      <c r="AD46" s="17" cm="1">
        <f t="array" ref="AD46">STOWA2024_NDJF_T(AD$34*60,$C46,2050,"M","")</f>
        <v>348.01472586021839</v>
      </c>
      <c r="AE46" s="17" cm="1">
        <f t="array" ref="AE46">STOWA2024_NDJF_T(AE$34*60,$C46,2050,"M","")</f>
        <v>35.027669808613894</v>
      </c>
      <c r="AF46" s="17" cm="1">
        <f t="array" ref="AF46">STOWA2024_NDJF_T(AF$34*60,$C46,2050,"M","")</f>
        <v>15.921452683731276</v>
      </c>
      <c r="AH46" s="15" t="s">
        <v>97</v>
      </c>
      <c r="AI46">
        <v>120</v>
      </c>
      <c r="AJ46" s="17" cm="1">
        <f t="array" ref="AJ46">STOWA2024_NDJF_T(AJ$34*60,$C46,2050,"H","")</f>
        <v>39007355.322166711</v>
      </c>
      <c r="AK46" s="17" cm="1">
        <f t="array" ref="AK46">STOWA2024_NDJF_T(AK$34*60,$C46,2050,"H","")</f>
        <v>241249839.14317903</v>
      </c>
      <c r="AL46" s="17" cm="1">
        <f t="array" ref="AL46">STOWA2024_NDJF_T(AL$34*60,$C46,2050,"H","")</f>
        <v>348578233.6476385</v>
      </c>
      <c r="AM46" s="17" cm="1">
        <f t="array" ref="AM46">STOWA2024_NDJF_T(AM$34*60,$C46,2050,"H","")</f>
        <v>237471312.87408254</v>
      </c>
      <c r="AN46" s="17" cm="1">
        <f t="array" ref="AN46">STOWA2024_NDJF_T(AN$34*60,$C46,2050,"H","")</f>
        <v>53214258.870900549</v>
      </c>
      <c r="AO46" s="17" cm="1">
        <f t="array" ref="AO46">STOWA2024_NDJF_T(AO$34*60,$C46,2050,"H","")</f>
        <v>6644904.9481513761</v>
      </c>
      <c r="AP46" s="17" cm="1">
        <f t="array" ref="AP46">STOWA2024_NDJF_T(AP$34*60,$C46,2050,"H","")</f>
        <v>1627688.1638091102</v>
      </c>
      <c r="AQ46" s="17" cm="1">
        <f t="array" ref="AQ46">STOWA2024_NDJF_T(AQ$34*60,$C46,2050,"H","")</f>
        <v>18174.928736594266</v>
      </c>
      <c r="AR46" s="17" cm="1">
        <f t="array" ref="AR46">STOWA2024_NDJF_T(AR$34*60,$C46,2050,"H","")</f>
        <v>2300.7060228928526</v>
      </c>
      <c r="AS46" s="17" cm="1">
        <f t="array" ref="AS46">STOWA2024_NDJF_T(AS$34*60,$C46,2050,"H","")</f>
        <v>692.93911928453019</v>
      </c>
      <c r="AT46" s="17" cm="1">
        <f t="array" ref="AT46">STOWA2024_NDJF_T(AT$34*60,$C46,2050,"H","")</f>
        <v>290.22166776442299</v>
      </c>
      <c r="AU46" s="17" cm="1">
        <f t="array" ref="AU46">STOWA2024_NDJF_T(AU$34*60,$C46,2050,"H","")</f>
        <v>29.584518004859412</v>
      </c>
      <c r="AV46" s="17" cm="1">
        <f t="array" ref="AV46">STOWA2024_NDJF_T(AV$34*60,$C46,2050,"H","")</f>
        <v>13.572334085303316</v>
      </c>
    </row>
    <row r="47" spans="2:48" x14ac:dyDescent="0.3">
      <c r="B47" s="15" t="s">
        <v>98</v>
      </c>
      <c r="C47">
        <v>130</v>
      </c>
      <c r="D47" s="17" cm="1">
        <f t="array" ref="D47">STOWA2024_NDJF_T(D$2*60,$C47,2050,"L","")</f>
        <v>81347223.803608745</v>
      </c>
      <c r="E47" s="17" cm="1">
        <f t="array" ref="E47">STOWA2024_NDJF_T(E$2*60,$C47,2050,"L","")</f>
        <v>653795067.0606029</v>
      </c>
      <c r="F47" s="17" cm="1">
        <f t="array" ref="F47">STOWA2024_NDJF_T(F$2*60,$C47,2050,"L","")</f>
        <v>1172413020.9494665</v>
      </c>
      <c r="G47" s="17" cm="1">
        <f t="array" ref="G47">STOWA2024_NDJF_T(G$2*60,$C47,2050,"L","")</f>
        <v>1018364671.1283443</v>
      </c>
      <c r="H47" s="17" cm="1">
        <f t="array" ref="H47">STOWA2024_NDJF_T(H$2*60,$C47,2050,"L","")</f>
        <v>283045006.38086921</v>
      </c>
      <c r="I47" s="17" cm="1">
        <f t="array" ref="I47">STOWA2024_NDJF_T(I$2*60,$C47,2050,"L","")</f>
        <v>40529772.402386881</v>
      </c>
      <c r="J47" s="17" cm="1">
        <f t="array" ref="J47">STOWA2024_NDJF_T(J$2*60,$C47,2050,"L","")</f>
        <v>10150808.902956268</v>
      </c>
      <c r="K47" s="17" cm="1">
        <f t="array" ref="K47">STOWA2024_NDJF_T(K$2*60,$C47,2050,"L","")</f>
        <v>58092.680814161009</v>
      </c>
      <c r="L47" s="17" cm="1">
        <f t="array" ref="L47">STOWA2024_NDJF_T(L$2*60,$C47,2050,"L","")</f>
        <v>7079.6566653867667</v>
      </c>
      <c r="M47" s="17" cm="1">
        <f t="array" ref="M47">STOWA2024_NDJF_T(M$2*60,$C47,2050,"L","")</f>
        <v>2092.2639299681605</v>
      </c>
      <c r="N47" s="17" cm="1">
        <f t="array" ref="N47">STOWA2024_NDJF_T(N$2*60,$C47,2050,"L","")</f>
        <v>867.99111012066362</v>
      </c>
      <c r="O47" s="17" cm="1">
        <f t="array" ref="O47">STOWA2024_NDJF_T(O$2*60,$C47,2050,"L","")</f>
        <v>86.357580206959895</v>
      </c>
      <c r="P47" s="17" cm="1">
        <f t="array" ref="P47">STOWA2024_NDJF_T(P$2*60,$C47,2050,"L","")</f>
        <v>37.888635950189709</v>
      </c>
      <c r="R47" s="15" t="s">
        <v>98</v>
      </c>
      <c r="S47">
        <v>130</v>
      </c>
      <c r="T47" s="17" cm="1">
        <f t="array" ref="T47">STOWA2024_NDJF_T(T$34*60,$C47,2050,"M","")</f>
        <v>72492738.066262215</v>
      </c>
      <c r="U47" s="17" cm="1">
        <f t="array" ref="U47">STOWA2024_NDJF_T(U$34*60,$C47,2050,"M","")</f>
        <v>559035312.30858529</v>
      </c>
      <c r="V47" s="17" cm="1">
        <f t="array" ref="V47">STOWA2024_NDJF_T(V$34*60,$C47,2050,"M","")</f>
        <v>968626254.90266812</v>
      </c>
      <c r="W47" s="17" cm="1">
        <f t="array" ref="W47">STOWA2024_NDJF_T(W$34*60,$C47,2050,"M","")</f>
        <v>809043449.6813103</v>
      </c>
      <c r="X47" s="17" cm="1">
        <f t="array" ref="X47">STOWA2024_NDJF_T(X$34*60,$C47,2050,"M","")</f>
        <v>216959588.68772626</v>
      </c>
      <c r="Y47" s="17" cm="1">
        <f t="array" ref="Y47">STOWA2024_NDJF_T(Y$34*60,$C47,2050,"M","")</f>
        <v>30323522.527159702</v>
      </c>
      <c r="Z47" s="17" cm="1">
        <f t="array" ref="Z47">STOWA2024_NDJF_T(Z$34*60,$C47,2050,"M","")</f>
        <v>7556119.0980521524</v>
      </c>
      <c r="AA47" s="17" cm="1">
        <f t="array" ref="AA47">STOWA2024_NDJF_T(AA$34*60,$C47,2050,"M","")</f>
        <v>48280.014386722389</v>
      </c>
      <c r="AB47" s="17" cm="1">
        <f t="array" ref="AB47">STOWA2024_NDJF_T(AB$34*60,$C47,2050,"M","")</f>
        <v>5985.438753023026</v>
      </c>
      <c r="AC47" s="17" cm="1">
        <f t="array" ref="AC47">STOWA2024_NDJF_T(AC$34*60,$C47,2050,"M","")</f>
        <v>1789.1681799582832</v>
      </c>
      <c r="AD47" s="17" cm="1">
        <f t="array" ref="AD47">STOWA2024_NDJF_T(AD$34*60,$C47,2050,"M","")</f>
        <v>747.31245280767462</v>
      </c>
      <c r="AE47" s="17" cm="1">
        <f t="array" ref="AE47">STOWA2024_NDJF_T(AE$34*60,$C47,2050,"M","")</f>
        <v>74.47417551007203</v>
      </c>
      <c r="AF47" s="17" cm="1">
        <f t="array" ref="AF47">STOWA2024_NDJF_T(AF$34*60,$C47,2050,"M","")</f>
        <v>32.810197356631321</v>
      </c>
      <c r="AH47" s="15" t="s">
        <v>98</v>
      </c>
      <c r="AI47">
        <v>130</v>
      </c>
      <c r="AJ47" s="17" cm="1">
        <f t="array" ref="AJ47">STOWA2024_NDJF_T(AJ$34*60,$C47,2050,"H","")</f>
        <v>62386666.562209219</v>
      </c>
      <c r="AK47" s="17" cm="1">
        <f t="array" ref="AK47">STOWA2024_NDJF_T(AK$34*60,$C47,2050,"H","")</f>
        <v>455940522.27160794</v>
      </c>
      <c r="AL47" s="17" cm="1">
        <f t="array" ref="AL47">STOWA2024_NDJF_T(AL$34*60,$C47,2050,"H","")</f>
        <v>755622041.46298015</v>
      </c>
      <c r="AM47" s="17" cm="1">
        <f t="array" ref="AM47">STOWA2024_NDJF_T(AM$34*60,$C47,2050,"H","")</f>
        <v>600088466.6112237</v>
      </c>
      <c r="AN47" s="17" cm="1">
        <f t="array" ref="AN47">STOWA2024_NDJF_T(AN$34*60,$C47,2050,"H","")</f>
        <v>153765010.48435026</v>
      </c>
      <c r="AO47" s="17" cm="1">
        <f t="array" ref="AO47">STOWA2024_NDJF_T(AO$34*60,$C47,2050,"H","")</f>
        <v>20856005.181535315</v>
      </c>
      <c r="AP47" s="17" cm="1">
        <f t="array" ref="AP47">STOWA2024_NDJF_T(AP$34*60,$C47,2050,"H","")</f>
        <v>5167359.2682096371</v>
      </c>
      <c r="AQ47" s="17" cm="1">
        <f t="array" ref="AQ47">STOWA2024_NDJF_T(AQ$34*60,$C47,2050,"H","")</f>
        <v>37998.058387796984</v>
      </c>
      <c r="AR47" s="17" cm="1">
        <f t="array" ref="AR47">STOWA2024_NDJF_T(AR$34*60,$C47,2050,"H","")</f>
        <v>4816.4155291292227</v>
      </c>
      <c r="AS47" s="17" cm="1">
        <f t="array" ref="AS47">STOWA2024_NDJF_T(AS$34*60,$C47,2050,"H","")</f>
        <v>1461.2263375629057</v>
      </c>
      <c r="AT47" s="17" cm="1">
        <f t="array" ref="AT47">STOWA2024_NDJF_T(AT$34*60,$C47,2050,"H","")</f>
        <v>615.85141549072921</v>
      </c>
      <c r="AU47" s="17" cm="1">
        <f t="array" ref="AU47">STOWA2024_NDJF_T(AU$34*60,$C47,2050,"H","")</f>
        <v>61.628449269657679</v>
      </c>
      <c r="AV47" s="17" cm="1">
        <f t="array" ref="AV47">STOWA2024_NDJF_T(AV$34*60,$C47,2050,"H","")</f>
        <v>27.321449666636759</v>
      </c>
    </row>
    <row r="49" spans="2:48" x14ac:dyDescent="0.3">
      <c r="B49" s="16" t="s">
        <v>78</v>
      </c>
      <c r="D49" s="15" t="s">
        <v>49</v>
      </c>
      <c r="E49" s="15" t="s">
        <v>50</v>
      </c>
      <c r="F49" s="15" t="s">
        <v>51</v>
      </c>
      <c r="G49" s="15" t="s">
        <v>52</v>
      </c>
      <c r="H49" s="15" t="s">
        <v>53</v>
      </c>
      <c r="I49" s="15" t="s">
        <v>54</v>
      </c>
      <c r="J49" s="15" t="s">
        <v>55</v>
      </c>
      <c r="K49" s="15" t="s">
        <v>56</v>
      </c>
      <c r="L49" s="15" t="s">
        <v>57</v>
      </c>
      <c r="M49" s="15" t="s">
        <v>58</v>
      </c>
      <c r="N49" s="15" t="s">
        <v>59</v>
      </c>
      <c r="O49" s="15" t="s">
        <v>60</v>
      </c>
      <c r="P49" s="15" t="s">
        <v>61</v>
      </c>
      <c r="R49" s="16" t="s">
        <v>81</v>
      </c>
      <c r="T49" s="15" t="s">
        <v>49</v>
      </c>
      <c r="U49" s="15" t="s">
        <v>50</v>
      </c>
      <c r="V49" s="15" t="s">
        <v>51</v>
      </c>
      <c r="W49" s="15" t="s">
        <v>52</v>
      </c>
      <c r="X49" s="15" t="s">
        <v>53</v>
      </c>
      <c r="Y49" s="15" t="s">
        <v>54</v>
      </c>
      <c r="Z49" s="15" t="s">
        <v>55</v>
      </c>
      <c r="AA49" s="15" t="s">
        <v>56</v>
      </c>
      <c r="AB49" s="15" t="s">
        <v>57</v>
      </c>
      <c r="AC49" s="15" t="s">
        <v>58</v>
      </c>
      <c r="AD49" s="15" t="s">
        <v>59</v>
      </c>
      <c r="AE49" s="15" t="s">
        <v>60</v>
      </c>
      <c r="AF49" s="15" t="s">
        <v>61</v>
      </c>
      <c r="AH49" s="16" t="s">
        <v>84</v>
      </c>
      <c r="AJ49" s="15" t="s">
        <v>49</v>
      </c>
      <c r="AK49" s="15" t="s">
        <v>50</v>
      </c>
      <c r="AL49" s="15" t="s">
        <v>51</v>
      </c>
      <c r="AM49" s="15" t="s">
        <v>52</v>
      </c>
      <c r="AN49" s="15" t="s">
        <v>53</v>
      </c>
      <c r="AO49" s="15" t="s">
        <v>54</v>
      </c>
      <c r="AP49" s="15" t="s">
        <v>55</v>
      </c>
      <c r="AQ49" s="15" t="s">
        <v>56</v>
      </c>
      <c r="AR49" s="15" t="s">
        <v>57</v>
      </c>
      <c r="AS49" s="15" t="s">
        <v>58</v>
      </c>
      <c r="AT49" s="15" t="s">
        <v>59</v>
      </c>
      <c r="AU49" s="15" t="s">
        <v>60</v>
      </c>
      <c r="AV49" s="15" t="s">
        <v>61</v>
      </c>
    </row>
    <row r="50" spans="2:48" x14ac:dyDescent="0.3">
      <c r="D50" s="16">
        <f>10/60</f>
        <v>0.16666666666666666</v>
      </c>
      <c r="E50" s="16">
        <f>1/2</f>
        <v>0.5</v>
      </c>
      <c r="F50" s="16">
        <v>1</v>
      </c>
      <c r="G50" s="16">
        <v>2</v>
      </c>
      <c r="H50" s="16">
        <v>4</v>
      </c>
      <c r="I50" s="16">
        <v>8</v>
      </c>
      <c r="J50" s="16">
        <v>12</v>
      </c>
      <c r="K50" s="16">
        <v>24</v>
      </c>
      <c r="L50" s="16">
        <v>48</v>
      </c>
      <c r="M50" s="16">
        <f>3*24</f>
        <v>72</v>
      </c>
      <c r="N50" s="16">
        <f>4*24</f>
        <v>96</v>
      </c>
      <c r="O50" s="16">
        <f>8*24</f>
        <v>192</v>
      </c>
      <c r="P50" s="16">
        <f>10*24</f>
        <v>240</v>
      </c>
      <c r="T50" s="16">
        <f>10/60</f>
        <v>0.16666666666666666</v>
      </c>
      <c r="U50" s="16">
        <f>1/2</f>
        <v>0.5</v>
      </c>
      <c r="V50" s="16">
        <v>1</v>
      </c>
      <c r="W50" s="16">
        <v>2</v>
      </c>
      <c r="X50" s="16">
        <v>4</v>
      </c>
      <c r="Y50" s="16">
        <v>8</v>
      </c>
      <c r="Z50" s="16">
        <v>12</v>
      </c>
      <c r="AA50" s="16">
        <v>24</v>
      </c>
      <c r="AB50" s="16">
        <v>48</v>
      </c>
      <c r="AC50" s="16">
        <f>3*24</f>
        <v>72</v>
      </c>
      <c r="AD50" s="16">
        <f>4*24</f>
        <v>96</v>
      </c>
      <c r="AE50" s="16">
        <f>8*24</f>
        <v>192</v>
      </c>
      <c r="AF50" s="16">
        <f>10*24</f>
        <v>240</v>
      </c>
      <c r="AJ50" s="16">
        <f>10/60</f>
        <v>0.16666666666666666</v>
      </c>
      <c r="AK50" s="16">
        <f>1/2</f>
        <v>0.5</v>
      </c>
      <c r="AL50" s="16">
        <v>1</v>
      </c>
      <c r="AM50" s="16">
        <v>2</v>
      </c>
      <c r="AN50" s="16">
        <v>4</v>
      </c>
      <c r="AO50" s="16">
        <v>8</v>
      </c>
      <c r="AP50" s="16">
        <v>12</v>
      </c>
      <c r="AQ50" s="16">
        <v>24</v>
      </c>
      <c r="AR50" s="16">
        <v>48</v>
      </c>
      <c r="AS50" s="16">
        <f>3*24</f>
        <v>72</v>
      </c>
      <c r="AT50" s="16">
        <f>4*24</f>
        <v>96</v>
      </c>
      <c r="AU50" s="16">
        <f>8*24</f>
        <v>192</v>
      </c>
      <c r="AV50" s="16">
        <f>10*24</f>
        <v>240</v>
      </c>
    </row>
    <row r="51" spans="2:48" x14ac:dyDescent="0.3">
      <c r="B51" s="15" t="s">
        <v>86</v>
      </c>
      <c r="C51">
        <v>10</v>
      </c>
      <c r="D51" s="17" cm="1">
        <f t="array" ref="D51">STOWA2024_NDJF_T(D$2*60,$C51,2100,"L","")</f>
        <v>76.043204094936613</v>
      </c>
      <c r="E51" s="17" cm="1">
        <f t="array" ref="E51">STOWA2024_NDJF_T(E$2*60,$C51,2100,"L","")</f>
        <v>18.54780404978823</v>
      </c>
      <c r="F51" s="17" cm="1">
        <f t="array" ref="F51">STOWA2024_NDJF_T(F$2*60,$C51,2100,"L","")</f>
        <v>4.6117575812501768</v>
      </c>
      <c r="G51" s="17" cm="1">
        <f t="array" ref="G51">STOWA2024_NDJF_T(G$2*60,$C51,2100,"L","")</f>
        <v>1.1962399723106789</v>
      </c>
      <c r="H51" s="17" cm="1">
        <f t="array" ref="H51">STOWA2024_NDJF_T(H$2*60,$C51,2100,"L","")</f>
        <v>0.41890458617157122</v>
      </c>
      <c r="I51" s="17" cm="1">
        <f t="array" ref="I51">STOWA2024_NDJF_T(I$2*60,$C51,2100,"L","")</f>
        <v>0.20347390305835922</v>
      </c>
      <c r="J51" s="17" cm="1">
        <f t="array" ref="J51">STOWA2024_NDJF_T(J$2*60,$C51,2100,"L","")</f>
        <v>0.14940121582743904</v>
      </c>
      <c r="K51" s="17" cm="1">
        <f t="array" ref="K51">STOWA2024_NDJF_T(K$2*60,$C51,2100,"L","")</f>
        <v>5.2503178396035619E-2</v>
      </c>
      <c r="L51" s="17" cm="1">
        <f t="array" ref="L51">STOWA2024_NDJF_T(L$2*60,$C51,2100,"L","")</f>
        <v>3.4781858669941823E-2</v>
      </c>
      <c r="M51" s="17" cm="1">
        <f t="array" ref="M51">STOWA2024_NDJF_T(M$2*60,$C51,2100,"L","")</f>
        <v>3.0619706515603407E-2</v>
      </c>
      <c r="N51" s="17" cm="1">
        <f t="array" ref="N51">STOWA2024_NDJF_T(N$2*60,$C51,2100,"L","")</f>
        <v>2.971473467861863E-2</v>
      </c>
      <c r="O51" s="17" cm="1">
        <f t="array" ref="O51">STOWA2024_NDJF_T(O$2*60,$C51,2100,"L","")</f>
        <v>3.4703058785028384E-2</v>
      </c>
      <c r="P51" s="17" cm="1">
        <f t="array" ref="P51">STOWA2024_NDJF_T(P$2*60,$C51,2100,"L","")</f>
        <v>3.0527813810136129E-2</v>
      </c>
      <c r="R51" s="15" t="s">
        <v>86</v>
      </c>
      <c r="S51">
        <v>10</v>
      </c>
      <c r="T51" s="17" cm="1">
        <f t="array" ref="T51">STOWA2024_NDJF_T(T$34*60,$C51,2100,"M","")</f>
        <v>55.557934490669524</v>
      </c>
      <c r="U51" s="17" cm="1">
        <f t="array" ref="U51">STOWA2024_NDJF_T(U$34*60,$C51,2100,"M","")</f>
        <v>13.32517447865102</v>
      </c>
      <c r="V51" s="17" cm="1">
        <f t="array" ref="V51">STOWA2024_NDJF_T(V$34*60,$C51,2100,"M","")</f>
        <v>3.3857578816323715</v>
      </c>
      <c r="W51" s="17" cm="1">
        <f t="array" ref="W51">STOWA2024_NDJF_T(W$34*60,$C51,2100,"M","")</f>
        <v>0.91915239640404101</v>
      </c>
      <c r="X51" s="17" cm="1">
        <f t="array" ref="X51">STOWA2024_NDJF_T(X$34*60,$C51,2100,"M","")</f>
        <v>0.34139834520619361</v>
      </c>
      <c r="Y51" s="17" cm="1">
        <f t="array" ref="Y51">STOWA2024_NDJF_T(Y$34*60,$C51,2100,"M","")</f>
        <v>0.17393645869826177</v>
      </c>
      <c r="Z51" s="17" cm="1">
        <f t="array" ref="Z51">STOWA2024_NDJF_T(Z$34*60,$C51,2100,"M","")</f>
        <v>0.1305793742394091</v>
      </c>
      <c r="AA51" s="17" cm="1">
        <f t="array" ref="AA51">STOWA2024_NDJF_T(AA$34*60,$C51,2100,"M","")</f>
        <v>4.5790240243936006E-2</v>
      </c>
      <c r="AB51" s="17" cm="1">
        <f t="array" ref="AB51">STOWA2024_NDJF_T(AB$34*60,$C51,2100,"M","")</f>
        <v>3.1803093770643019E-2</v>
      </c>
      <c r="AC51" s="17" cm="1">
        <f t="array" ref="AC51">STOWA2024_NDJF_T(AC$34*60,$C51,2100,"M","")</f>
        <v>2.868577913500546E-2</v>
      </c>
      <c r="AD51" s="17" cm="1">
        <f t="array" ref="AD51">STOWA2024_NDJF_T(AD$34*60,$C51,2100,"M","")</f>
        <v>2.8241538171326446E-2</v>
      </c>
      <c r="AE51" s="17" cm="1">
        <f t="array" ref="AE51">STOWA2024_NDJF_T(AE$34*60,$C51,2100,"M","")</f>
        <v>3.3741014802454977E-2</v>
      </c>
      <c r="AF51" s="17" cm="1">
        <f t="array" ref="AF51">STOWA2024_NDJF_T(AF$34*60,$C51,2100,"M","")</f>
        <v>2.9405172075742607E-2</v>
      </c>
      <c r="AH51" s="15" t="s">
        <v>86</v>
      </c>
      <c r="AI51">
        <v>10</v>
      </c>
      <c r="AJ51" s="17" cm="1">
        <f t="array" ref="AJ51">STOWA2024_NDJF_T(AJ$34*60,$C51,2100,"H","")</f>
        <v>32.686126278752283</v>
      </c>
      <c r="AK51" s="17" cm="1">
        <f t="array" ref="AK51">STOWA2024_NDJF_T(AK$34*60,$C51,2100,"H","")</f>
        <v>7.6957833757983058</v>
      </c>
      <c r="AL51" s="17" cm="1">
        <f t="array" ref="AL51">STOWA2024_NDJF_T(AL$34*60,$C51,2100,"H","")</f>
        <v>2.0414455798911009</v>
      </c>
      <c r="AM51" s="17" cm="1">
        <f t="array" ref="AM51">STOWA2024_NDJF_T(AM$34*60,$C51,2100,"H","")</f>
        <v>0.60066686675513326</v>
      </c>
      <c r="AN51" s="17" cm="1">
        <f t="array" ref="AN51">STOWA2024_NDJF_T(AN$34*60,$C51,2100,"H","")</f>
        <v>0.24616242399115895</v>
      </c>
      <c r="AO51" s="17" cm="1">
        <f t="array" ref="AO51">STOWA2024_NDJF_T(AO$34*60,$C51,2100,"H","")</f>
        <v>0.1355893442607744</v>
      </c>
      <c r="AP51" s="17" cm="1">
        <f t="array" ref="AP51">STOWA2024_NDJF_T(AP$34*60,$C51,2100,"H","")</f>
        <v>0.10549473272686645</v>
      </c>
      <c r="AQ51" s="17" cm="1">
        <f t="array" ref="AQ51">STOWA2024_NDJF_T(AQ$34*60,$C51,2100,"H","")</f>
        <v>3.6804875968636477E-2</v>
      </c>
      <c r="AR51" s="17" cm="1">
        <f t="array" ref="AR51">STOWA2024_NDJF_T(AR$34*60,$C51,2100,"H","")</f>
        <v>2.7519108103958471E-2</v>
      </c>
      <c r="AS51" s="17" cm="1">
        <f t="array" ref="AS51">STOWA2024_NDJF_T(AS$34*60,$C51,2100,"H","")</f>
        <v>2.5786467183379125E-2</v>
      </c>
      <c r="AT51" s="17" cm="1">
        <f t="array" ref="AT51">STOWA2024_NDJF_T(AT$34*60,$C51,2100,"H","")</f>
        <v>2.5975457789873615E-2</v>
      </c>
      <c r="AU51" s="17" cm="1">
        <f t="array" ref="AU51">STOWA2024_NDJF_T(AU$34*60,$C51,2100,"H","")</f>
        <v>4.6841069763626633E-2</v>
      </c>
      <c r="AV51" s="17" cm="1">
        <f t="array" ref="AV51">STOWA2024_NDJF_T(AV$34*60,$C51,2100,"H","")</f>
        <v>6.6218491856844558E-2</v>
      </c>
    </row>
    <row r="52" spans="2:48" x14ac:dyDescent="0.3">
      <c r="B52" s="15" t="s">
        <v>87</v>
      </c>
      <c r="C52">
        <v>20</v>
      </c>
      <c r="D52" s="17" cm="1">
        <f t="array" ref="D52">STOWA2024_NDJF_T(D$2*60,$C52,2100,"L","")</f>
        <v>2217.844617906138</v>
      </c>
      <c r="E52" s="17" cm="1">
        <f t="array" ref="E52">STOWA2024_NDJF_T(E$2*60,$C52,2100,"L","")</f>
        <v>826.64153762009744</v>
      </c>
      <c r="F52" s="17" cm="1">
        <f t="array" ref="F52">STOWA2024_NDJF_T(F$2*60,$C52,2100,"L","")</f>
        <v>198.70197243294737</v>
      </c>
      <c r="G52" s="17" cm="1">
        <f t="array" ref="G52">STOWA2024_NDJF_T(G$2*60,$C52,2100,"L","")</f>
        <v>36.254570730715024</v>
      </c>
      <c r="H52" s="17" cm="1">
        <f t="array" ref="H52">STOWA2024_NDJF_T(H$2*60,$C52,2100,"L","")</f>
        <v>6.8534444807156243</v>
      </c>
      <c r="I52" s="17" cm="1">
        <f t="array" ref="I52">STOWA2024_NDJF_T(I$2*60,$C52,2100,"L","")</f>
        <v>1.8692824092269773</v>
      </c>
      <c r="J52" s="17" cm="1">
        <f t="array" ref="J52">STOWA2024_NDJF_T(J$2*60,$C52,2100,"L","")</f>
        <v>1.0288808319435097</v>
      </c>
      <c r="K52" s="17" cm="1">
        <f t="array" ref="K52">STOWA2024_NDJF_T(K$2*60,$C52,2100,"L","")</f>
        <v>0.34295616415420183</v>
      </c>
      <c r="L52" s="17" cm="1">
        <f t="array" ref="L52">STOWA2024_NDJF_T(L$2*60,$C52,2100,"L","")</f>
        <v>0.14186459176947813</v>
      </c>
      <c r="M52" s="17" cm="1">
        <f t="array" ref="M52">STOWA2024_NDJF_T(M$2*60,$C52,2100,"L","")</f>
        <v>9.5372590205411986E-2</v>
      </c>
      <c r="N52" s="17" cm="1">
        <f t="array" ref="N52">STOWA2024_NDJF_T(N$2*60,$C52,2100,"L","")</f>
        <v>7.6949863634661914E-2</v>
      </c>
      <c r="O52" s="17" cm="1">
        <f t="array" ref="O52">STOWA2024_NDJF_T(O$2*60,$C52,2100,"L","")</f>
        <v>6.0407261058069213E-2</v>
      </c>
      <c r="P52" s="17" cm="1">
        <f t="array" ref="P52">STOWA2024_NDJF_T(P$2*60,$C52,2100,"L","")</f>
        <v>6.1179291888443829E-2</v>
      </c>
      <c r="R52" s="15" t="s">
        <v>87</v>
      </c>
      <c r="S52">
        <v>20</v>
      </c>
      <c r="T52" s="17" cm="1">
        <f t="array" ref="T52">STOWA2024_NDJF_T(T$34*60,$C52,2100,"M","")</f>
        <v>1546.9987373259221</v>
      </c>
      <c r="U52" s="17" cm="1">
        <f t="array" ref="U52">STOWA2024_NDJF_T(U$34*60,$C52,2100,"M","")</f>
        <v>540.65282202337619</v>
      </c>
      <c r="V52" s="17" cm="1">
        <f t="array" ref="V52">STOWA2024_NDJF_T(V$34*60,$C52,2100,"M","")</f>
        <v>128.11846015783874</v>
      </c>
      <c r="W52" s="17" cm="1">
        <f t="array" ref="W52">STOWA2024_NDJF_T(W$34*60,$C52,2100,"M","")</f>
        <v>23.906789946934186</v>
      </c>
      <c r="X52" s="17" cm="1">
        <f t="array" ref="X52">STOWA2024_NDJF_T(X$34*60,$C52,2100,"M","")</f>
        <v>4.8036510018276593</v>
      </c>
      <c r="Y52" s="17" cm="1">
        <f t="array" ref="Y52">STOWA2024_NDJF_T(Y$34*60,$C52,2100,"M","")</f>
        <v>1.3990084846243567</v>
      </c>
      <c r="Z52" s="17" cm="1">
        <f t="array" ref="Z52">STOWA2024_NDJF_T(Z$34*60,$C52,2100,"M","")</f>
        <v>0.79745115349690621</v>
      </c>
      <c r="AA52" s="17" cm="1">
        <f t="array" ref="AA52">STOWA2024_NDJF_T(AA$34*60,$C52,2100,"M","")</f>
        <v>0.26992412311956104</v>
      </c>
      <c r="AB52" s="17" cm="1">
        <f t="array" ref="AB52">STOWA2024_NDJF_T(AB$34*60,$C52,2100,"M","")</f>
        <v>0.12018184243363676</v>
      </c>
      <c r="AC52" s="17" cm="1">
        <f t="array" ref="AC52">STOWA2024_NDJF_T(AC$34*60,$C52,2100,"M","")</f>
        <v>8.4167933975133752E-2</v>
      </c>
      <c r="AD52" s="17" cm="1">
        <f t="array" ref="AD52">STOWA2024_NDJF_T(AD$34*60,$C52,2100,"M","")</f>
        <v>6.9651046818956119E-2</v>
      </c>
      <c r="AE52" s="17" cm="1">
        <f t="array" ref="AE52">STOWA2024_NDJF_T(AE$34*60,$C52,2100,"M","")</f>
        <v>5.7022121351479597E-2</v>
      </c>
      <c r="AF52" s="17" cm="1">
        <f t="array" ref="AF52">STOWA2024_NDJF_T(AF$34*60,$C52,2100,"M","")</f>
        <v>5.8375904548833832E-2</v>
      </c>
      <c r="AH52" s="15" t="s">
        <v>87</v>
      </c>
      <c r="AI52">
        <v>20</v>
      </c>
      <c r="AJ52" s="17" cm="1">
        <f t="array" ref="AJ52">STOWA2024_NDJF_T(AJ$34*60,$C52,2100,"H","")</f>
        <v>835.96345125785433</v>
      </c>
      <c r="AK52" s="17" cm="1">
        <f t="array" ref="AK52">STOWA2024_NDJF_T(AK$34*60,$C52,2100,"H","")</f>
        <v>264.29505182306514</v>
      </c>
      <c r="AL52" s="17" cm="1">
        <f t="array" ref="AL52">STOWA2024_NDJF_T(AL$34*60,$C52,2100,"H","")</f>
        <v>61.732783938150753</v>
      </c>
      <c r="AM52" s="17" cm="1">
        <f t="array" ref="AM52">STOWA2024_NDJF_T(AM$34*60,$C52,2100,"H","")</f>
        <v>12.083344259546854</v>
      </c>
      <c r="AN52" s="17" cm="1">
        <f t="array" ref="AN52">STOWA2024_NDJF_T(AN$34*60,$C52,2100,"H","")</f>
        <v>2.7061778408853678</v>
      </c>
      <c r="AO52" s="17" cm="1">
        <f t="array" ref="AO52">STOWA2024_NDJF_T(AO$34*60,$C52,2100,"H","")</f>
        <v>0.88042051372730457</v>
      </c>
      <c r="AP52" s="17" cm="1">
        <f t="array" ref="AP52">STOWA2024_NDJF_T(AP$34*60,$C52,2100,"H","")</f>
        <v>0.53156992002562065</v>
      </c>
      <c r="AQ52" s="17" cm="1">
        <f t="array" ref="AQ52">STOWA2024_NDJF_T(AQ$34*60,$C52,2100,"H","")</f>
        <v>0.18345689344246116</v>
      </c>
      <c r="AR52" s="17" cm="1">
        <f t="array" ref="AR52">STOWA2024_NDJF_T(AR$34*60,$C52,2100,"H","")</f>
        <v>9.1786774792101247E-2</v>
      </c>
      <c r="AS52" s="17" cm="1">
        <f t="array" ref="AS52">STOWA2024_NDJF_T(AS$34*60,$C52,2100,"H","")</f>
        <v>6.8584487075155673E-2</v>
      </c>
      <c r="AT52" s="17" cm="1">
        <f t="array" ref="AT52">STOWA2024_NDJF_T(AT$34*60,$C52,2100,"H","")</f>
        <v>5.9107661413525442E-2</v>
      </c>
      <c r="AU52" s="17" cm="1">
        <f t="array" ref="AU52">STOWA2024_NDJF_T(AU$34*60,$C52,2100,"H","")</f>
        <v>5.1866526491551886E-2</v>
      </c>
      <c r="AV52" s="17" cm="1">
        <f t="array" ref="AV52">STOWA2024_NDJF_T(AV$34*60,$C52,2100,"H","")</f>
        <v>5.4051238291719664E-2</v>
      </c>
    </row>
    <row r="53" spans="2:48" x14ac:dyDescent="0.3">
      <c r="B53" s="15" t="s">
        <v>88</v>
      </c>
      <c r="C53">
        <v>30</v>
      </c>
      <c r="D53" s="17" cm="1">
        <f t="array" ref="D53">STOWA2024_NDJF_T(D$2*60,$C53,2100,"L","")</f>
        <v>19045.820972386769</v>
      </c>
      <c r="E53" s="17" cm="1">
        <f t="array" ref="E53">STOWA2024_NDJF_T(E$2*60,$C53,2100,"L","")</f>
        <v>11260.313703597147</v>
      </c>
      <c r="F53" s="17" cm="1">
        <f t="array" ref="F53">STOWA2024_NDJF_T(F$2*60,$C53,2100,"L","")</f>
        <v>3219.6636904333282</v>
      </c>
      <c r="G53" s="17" cm="1">
        <f t="array" ref="G53">STOWA2024_NDJF_T(G$2*60,$C53,2100,"L","")</f>
        <v>565.82135871352966</v>
      </c>
      <c r="H53" s="17" cm="1">
        <f t="array" ref="H53">STOWA2024_NDJF_T(H$2*60,$C53,2100,"L","")</f>
        <v>78.635876712886031</v>
      </c>
      <c r="I53" s="17" cm="1">
        <f t="array" ref="I53">STOWA2024_NDJF_T(I$2*60,$C53,2100,"L","")</f>
        <v>14.524534607103462</v>
      </c>
      <c r="J53" s="17" cm="1">
        <f t="array" ref="J53">STOWA2024_NDJF_T(J$2*60,$C53,2100,"L","")</f>
        <v>6.3841224549238236</v>
      </c>
      <c r="K53" s="17" cm="1">
        <f t="array" ref="K53">STOWA2024_NDJF_T(K$2*60,$C53,2100,"L","")</f>
        <v>1.7859868594613826</v>
      </c>
      <c r="L53" s="17" cm="1">
        <f t="array" ref="L53">STOWA2024_NDJF_T(L$2*60,$C53,2100,"L","")</f>
        <v>0.52217534528932441</v>
      </c>
      <c r="M53" s="17" cm="1">
        <f t="array" ref="M53">STOWA2024_NDJF_T(M$2*60,$C53,2100,"L","")</f>
        <v>0.28307399628213747</v>
      </c>
      <c r="N53" s="17" cm="1">
        <f t="array" ref="N53">STOWA2024_NDJF_T(N$2*60,$C53,2100,"L","")</f>
        <v>0.19541946416048062</v>
      </c>
      <c r="O53" s="17" cm="1">
        <f t="array" ref="O53">STOWA2024_NDJF_T(O$2*60,$C53,2100,"L","")</f>
        <v>0.10669083960663357</v>
      </c>
      <c r="P53" s="17" cm="1">
        <f t="array" ref="P53">STOWA2024_NDJF_T(P$2*60,$C53,2100,"L","")</f>
        <v>9.744389568529481E-2</v>
      </c>
      <c r="R53" s="15" t="s">
        <v>88</v>
      </c>
      <c r="S53">
        <v>30</v>
      </c>
      <c r="T53" s="17" cm="1">
        <f t="array" ref="T53">STOWA2024_NDJF_T(T$34*60,$C53,2100,"M","")</f>
        <v>13039.4254939537</v>
      </c>
      <c r="U53" s="17" cm="1">
        <f t="array" ref="U53">STOWA2024_NDJF_T(U$34*60,$C53,2100,"M","")</f>
        <v>7044.8550773569177</v>
      </c>
      <c r="V53" s="17" cm="1">
        <f t="array" ref="V53">STOWA2024_NDJF_T(V$34*60,$C53,2100,"M","")</f>
        <v>1932.8285746334238</v>
      </c>
      <c r="W53" s="17" cm="1">
        <f t="array" ref="W53">STOWA2024_NDJF_T(W$34*60,$C53,2100,"M","")</f>
        <v>337.60570087293536</v>
      </c>
      <c r="X53" s="17" cm="1">
        <f t="array" ref="X53">STOWA2024_NDJF_T(X$34*60,$C53,2100,"M","")</f>
        <v>49.098334157726562</v>
      </c>
      <c r="Y53" s="17" cm="1">
        <f t="array" ref="Y53">STOWA2024_NDJF_T(Y$34*60,$C53,2100,"M","")</f>
        <v>9.6980172039313253</v>
      </c>
      <c r="Z53" s="17" cm="1">
        <f t="array" ref="Z53">STOWA2024_NDJF_T(Z$34*60,$C53,2100,"M","")</f>
        <v>4.4419647086815184</v>
      </c>
      <c r="AA53" s="17" cm="1">
        <f t="array" ref="AA53">STOWA2024_NDJF_T(AA$34*60,$C53,2100,"M","")</f>
        <v>1.2977330678486549</v>
      </c>
      <c r="AB53" s="17" cm="1">
        <f t="array" ref="AB53">STOWA2024_NDJF_T(AB$34*60,$C53,2100,"M","")</f>
        <v>0.41417195215105607</v>
      </c>
      <c r="AC53" s="17" cm="1">
        <f t="array" ref="AC53">STOWA2024_NDJF_T(AC$34*60,$C53,2100,"M","")</f>
        <v>0.23647413040153401</v>
      </c>
      <c r="AD53" s="17" cm="1">
        <f t="array" ref="AD53">STOWA2024_NDJF_T(AD$34*60,$C53,2100,"M","")</f>
        <v>0.16878665104170576</v>
      </c>
      <c r="AE53" s="17" cm="1">
        <f t="array" ref="AE53">STOWA2024_NDJF_T(AE$34*60,$C53,2100,"M","")</f>
        <v>9.7631413413919649E-2</v>
      </c>
      <c r="AF53" s="17" cm="1">
        <f t="array" ref="AF53">STOWA2024_NDJF_T(AF$34*60,$C53,2100,"M","")</f>
        <v>9.0588131582496276E-2</v>
      </c>
      <c r="AH53" s="15" t="s">
        <v>88</v>
      </c>
      <c r="AI53">
        <v>30</v>
      </c>
      <c r="AJ53" s="17" cm="1">
        <f t="array" ref="AJ53">STOWA2024_NDJF_T(AJ$34*60,$C53,2100,"H","")</f>
        <v>6805.8940168659201</v>
      </c>
      <c r="AK53" s="17" cm="1">
        <f t="array" ref="AK53">STOWA2024_NDJF_T(AK$34*60,$C53,2100,"H","")</f>
        <v>3176.7885597214354</v>
      </c>
      <c r="AL53" s="17" cm="1">
        <f t="array" ref="AL53">STOWA2024_NDJF_T(AL$34*60,$C53,2100,"H","")</f>
        <v>820.54070760012314</v>
      </c>
      <c r="AM53" s="17" cm="1">
        <f t="array" ref="AM53">STOWA2024_NDJF_T(AM$34*60,$C53,2100,"H","")</f>
        <v>143.68809216165388</v>
      </c>
      <c r="AN53" s="17" cm="1">
        <f t="array" ref="AN53">STOWA2024_NDJF_T(AN$34*60,$C53,2100,"H","")</f>
        <v>22.809150889031546</v>
      </c>
      <c r="AO53" s="17" cm="1">
        <f t="array" ref="AO53">STOWA2024_NDJF_T(AO$34*60,$C53,2100,"H","")</f>
        <v>5.0671027459589393</v>
      </c>
      <c r="AP53" s="17" cm="1">
        <f t="array" ref="AP53">STOWA2024_NDJF_T(AP$34*60,$C53,2100,"H","")</f>
        <v>2.4877937312616871</v>
      </c>
      <c r="AQ53" s="17" cm="1">
        <f t="array" ref="AQ53">STOWA2024_NDJF_T(AQ$34*60,$C53,2100,"H","")</f>
        <v>0.77243935589922796</v>
      </c>
      <c r="AR53" s="17" cm="1">
        <f t="array" ref="AR53">STOWA2024_NDJF_T(AR$34*60,$C53,2100,"H","")</f>
        <v>0.28369550047552283</v>
      </c>
      <c r="AS53" s="17" cm="1">
        <f t="array" ref="AS53">STOWA2024_NDJF_T(AS$34*60,$C53,2100,"H","")</f>
        <v>0.17597477268626494</v>
      </c>
      <c r="AT53" s="17" cm="1">
        <f t="array" ref="AT53">STOWA2024_NDJF_T(AT$34*60,$C53,2100,"H","")</f>
        <v>0.13255110553996083</v>
      </c>
      <c r="AU53" s="17" cm="1">
        <f t="array" ref="AU53">STOWA2024_NDJF_T(AU$34*60,$C53,2100,"H","")</f>
        <v>8.4407494772159294E-2</v>
      </c>
      <c r="AV53" s="17" cm="1">
        <f t="array" ref="AV53">STOWA2024_NDJF_T(AV$34*60,$C53,2100,"H","")</f>
        <v>8.0394285336052612E-2</v>
      </c>
    </row>
    <row r="54" spans="2:48" x14ac:dyDescent="0.3">
      <c r="B54" s="15" t="s">
        <v>89</v>
      </c>
      <c r="C54">
        <v>40</v>
      </c>
      <c r="D54" s="17" cm="1">
        <f t="array" ref="D54">STOWA2024_NDJF_T(D$2*60,$C54,2100,"L","")</f>
        <v>92645.211686175171</v>
      </c>
      <c r="E54" s="17" cm="1">
        <f t="array" ref="E54">STOWA2024_NDJF_T(E$2*60,$C54,2100,"L","")</f>
        <v>82616.293986788543</v>
      </c>
      <c r="F54" s="17" cm="1">
        <f t="array" ref="F54">STOWA2024_NDJF_T(F$2*60,$C54,2100,"L","")</f>
        <v>29411.940876039738</v>
      </c>
      <c r="G54" s="17" cm="1">
        <f t="array" ref="G54">STOWA2024_NDJF_T(G$2*60,$C54,2100,"L","")</f>
        <v>5647.3781504504013</v>
      </c>
      <c r="H54" s="17" cm="1">
        <f t="array" ref="H54">STOWA2024_NDJF_T(H$2*60,$C54,2100,"L","")</f>
        <v>685.5325159033066</v>
      </c>
      <c r="I54" s="17" cm="1">
        <f t="array" ref="I54">STOWA2024_NDJF_T(I$2*60,$C54,2100,"L","")</f>
        <v>97.724366071689715</v>
      </c>
      <c r="J54" s="17" cm="1">
        <f t="array" ref="J54">STOWA2024_NDJF_T(J$2*60,$C54,2100,"L","")</f>
        <v>36.074410093318633</v>
      </c>
      <c r="K54" s="17" cm="1">
        <f t="array" ref="K54">STOWA2024_NDJF_T(K$2*60,$C54,2100,"L","")</f>
        <v>7.7885466191892663</v>
      </c>
      <c r="L54" s="17" cm="1">
        <f t="array" ref="L54">STOWA2024_NDJF_T(L$2*60,$C54,2100,"L","")</f>
        <v>1.7586884756990893</v>
      </c>
      <c r="M54" s="17" cm="1">
        <f t="array" ref="M54">STOWA2024_NDJF_T(M$2*60,$C54,2100,"L","")</f>
        <v>0.8037873451072155</v>
      </c>
      <c r="N54" s="17" cm="1">
        <f t="array" ref="N54">STOWA2024_NDJF_T(N$2*60,$C54,2100,"L","")</f>
        <v>0.48706951764264694</v>
      </c>
      <c r="O54" s="17" cm="1">
        <f t="array" ref="O54">STOWA2024_NDJF_T(O$2*60,$C54,2100,"L","")</f>
        <v>0.19133895171879928</v>
      </c>
      <c r="P54" s="17" cm="1">
        <f t="array" ref="P54">STOWA2024_NDJF_T(P$2*60,$C54,2100,"L","")</f>
        <v>0.15802467298304701</v>
      </c>
      <c r="R54" s="15" t="s">
        <v>89</v>
      </c>
      <c r="S54">
        <v>40</v>
      </c>
      <c r="T54" s="17" cm="1">
        <f t="array" ref="T54">STOWA2024_NDJF_T(T$34*60,$C54,2100,"M","")</f>
        <v>62791.26504391621</v>
      </c>
      <c r="U54" s="17" cm="1">
        <f t="array" ref="U54">STOWA2024_NDJF_T(U$34*60,$C54,2100,"M","")</f>
        <v>50367.628115869542</v>
      </c>
      <c r="V54" s="17" cm="1">
        <f t="array" ref="V54">STOWA2024_NDJF_T(V$34*60,$C54,2100,"M","")</f>
        <v>16875.987968064179</v>
      </c>
      <c r="W54" s="17" cm="1">
        <f t="array" ref="W54">STOWA2024_NDJF_T(W$34*60,$C54,2100,"M","")</f>
        <v>3140.3522453677215</v>
      </c>
      <c r="X54" s="17" cm="1">
        <f t="array" ref="X54">STOWA2024_NDJF_T(X$34*60,$C54,2100,"M","")</f>
        <v>390.58558307653897</v>
      </c>
      <c r="Y54" s="17" cm="1">
        <f t="array" ref="Y54">STOWA2024_NDJF_T(Y$34*60,$C54,2100,"M","")</f>
        <v>59.097529595621353</v>
      </c>
      <c r="Z54" s="17" cm="1">
        <f t="array" ref="Z54">STOWA2024_NDJF_T(Z$34*60,$C54,2100,"M","")</f>
        <v>22.770625429115256</v>
      </c>
      <c r="AA54" s="17" cm="1">
        <f t="array" ref="AA54">STOWA2024_NDJF_T(AA$34*60,$C54,2100,"M","")</f>
        <v>5.308821555407123</v>
      </c>
      <c r="AB54" s="17" cm="1">
        <f t="array" ref="AB54">STOWA2024_NDJF_T(AB$34*60,$C54,2100,"M","")</f>
        <v>1.3171467587167409</v>
      </c>
      <c r="AC54" s="17" cm="1">
        <f t="array" ref="AC54">STOWA2024_NDJF_T(AC$34*60,$C54,2100,"M","")</f>
        <v>0.63832652860306771</v>
      </c>
      <c r="AD54" s="17" cm="1">
        <f t="array" ref="AD54">STOWA2024_NDJF_T(AD$34*60,$C54,2100,"M","")</f>
        <v>0.40216098974745956</v>
      </c>
      <c r="AE54" s="17" cm="1">
        <f t="array" ref="AE54">STOWA2024_NDJF_T(AE$34*60,$C54,2100,"M","")</f>
        <v>0.16945702591213124</v>
      </c>
      <c r="AF54" s="17" cm="1">
        <f t="array" ref="AF54">STOWA2024_NDJF_T(AF$34*60,$C54,2100,"M","")</f>
        <v>0.14284445092919057</v>
      </c>
      <c r="AH54" s="15" t="s">
        <v>89</v>
      </c>
      <c r="AI54">
        <v>40</v>
      </c>
      <c r="AJ54" s="17" cm="1">
        <f t="array" ref="AJ54">STOWA2024_NDJF_T(AJ$34*60,$C54,2100,"H","")</f>
        <v>32161.257866308708</v>
      </c>
      <c r="AK54" s="17" cm="1">
        <f t="array" ref="AK54">STOWA2024_NDJF_T(AK$34*60,$C54,2100,"H","")</f>
        <v>21657.649186608789</v>
      </c>
      <c r="AL54" s="17" cm="1">
        <f t="array" ref="AL54">STOWA2024_NDJF_T(AL$34*60,$C54,2100,"H","")</f>
        <v>6604.5038464872714</v>
      </c>
      <c r="AM54" s="17" cm="1">
        <f t="array" ref="AM54">STOWA2024_NDJF_T(AM$34*60,$C54,2100,"H","")</f>
        <v>1181.6845301895546</v>
      </c>
      <c r="AN54" s="17" cm="1">
        <f t="array" ref="AN54">STOWA2024_NDJF_T(AN$34*60,$C54,2100,"H","")</f>
        <v>155.42282373169135</v>
      </c>
      <c r="AO54" s="17" cm="1">
        <f t="array" ref="AO54">STOWA2024_NDJF_T(AO$34*60,$C54,2100,"H","")</f>
        <v>26.231279174574134</v>
      </c>
      <c r="AP54" s="17" cm="1">
        <f t="array" ref="AP54">STOWA2024_NDJF_T(AP$34*60,$C54,2100,"H","")</f>
        <v>10.883924071649094</v>
      </c>
      <c r="AQ54" s="17" cm="1">
        <f t="array" ref="AQ54">STOWA2024_NDJF_T(AQ$34*60,$C54,2100,"H","")</f>
        <v>2.8364492694336567</v>
      </c>
      <c r="AR54" s="17" cm="1">
        <f t="array" ref="AR54">STOWA2024_NDJF_T(AR$34*60,$C54,2100,"H","")</f>
        <v>0.81993882845089427</v>
      </c>
      <c r="AS54" s="17" cm="1">
        <f t="array" ref="AS54">STOWA2024_NDJF_T(AS$34*60,$C54,2100,"H","")</f>
        <v>0.43668134119387603</v>
      </c>
      <c r="AT54" s="17" cm="1">
        <f t="array" ref="AT54">STOWA2024_NDJF_T(AT$34*60,$C54,2100,"H","")</f>
        <v>0.29308687331863714</v>
      </c>
      <c r="AU54" s="17" cm="1">
        <f t="array" ref="AU54">STOWA2024_NDJF_T(AU$34*60,$C54,2100,"H","")</f>
        <v>0.13890693962453241</v>
      </c>
      <c r="AV54" s="17" cm="1">
        <f t="array" ref="AV54">STOWA2024_NDJF_T(AV$34*60,$C54,2100,"H","")</f>
        <v>0.12114372550990343</v>
      </c>
    </row>
    <row r="55" spans="2:48" x14ac:dyDescent="0.3">
      <c r="B55" s="15" t="s">
        <v>90</v>
      </c>
      <c r="C55">
        <v>50</v>
      </c>
      <c r="D55" s="17" cm="1">
        <f t="array" ref="D55">STOWA2024_NDJF_T(D$2*60,$C55,2100,"L","")</f>
        <v>324021.74533547257</v>
      </c>
      <c r="E55" s="17" cm="1">
        <f t="array" ref="E55">STOWA2024_NDJF_T(E$2*60,$C55,2100,"L","")</f>
        <v>414093.35008562374</v>
      </c>
      <c r="F55" s="17" cm="1">
        <f t="array" ref="F55">STOWA2024_NDJF_T(F$2*60,$C55,2100,"L","")</f>
        <v>184287.91254992562</v>
      </c>
      <c r="G55" s="17" cm="1">
        <f t="array" ref="G55">STOWA2024_NDJF_T(G$2*60,$C55,2100,"L","")</f>
        <v>40859.971306865918</v>
      </c>
      <c r="H55" s="17" cm="1">
        <f t="array" ref="H55">STOWA2024_NDJF_T(H$2*60,$C55,2100,"L","")</f>
        <v>4800.4719948665743</v>
      </c>
      <c r="I55" s="17" cm="1">
        <f t="array" ref="I55">STOWA2024_NDJF_T(I$2*60,$C55,2100,"L","")</f>
        <v>580.21468719744519</v>
      </c>
      <c r="J55" s="17" cm="1">
        <f t="array" ref="J55">STOWA2024_NDJF_T(J$2*60,$C55,2100,"L","")</f>
        <v>187.34250377476147</v>
      </c>
      <c r="K55" s="17" cm="1">
        <f t="array" ref="K55">STOWA2024_NDJF_T(K$2*60,$C55,2100,"L","")</f>
        <v>29.437962441405737</v>
      </c>
      <c r="L55" s="17" cm="1">
        <f t="array" ref="L55">STOWA2024_NDJF_T(L$2*60,$C55,2100,"L","")</f>
        <v>5.4829859328594122</v>
      </c>
      <c r="M55" s="17" cm="1">
        <f t="array" ref="M55">STOWA2024_NDJF_T(M$2*60,$C55,2100,"L","")</f>
        <v>2.1908230882668347</v>
      </c>
      <c r="N55" s="17" cm="1">
        <f t="array" ref="N55">STOWA2024_NDJF_T(N$2*60,$C55,2100,"L","")</f>
        <v>1.1922419374545923</v>
      </c>
      <c r="O55" s="17" cm="1">
        <f t="array" ref="O55">STOWA2024_NDJF_T(O$2*60,$C55,2100,"L","")</f>
        <v>0.34872360510346262</v>
      </c>
      <c r="P55" s="17" cm="1">
        <f t="array" ref="P55">STOWA2024_NDJF_T(P$2*60,$C55,2100,"L","")</f>
        <v>0.2613040026489849</v>
      </c>
      <c r="R55" s="15" t="s">
        <v>90</v>
      </c>
      <c r="S55">
        <v>50</v>
      </c>
      <c r="T55" s="17" cm="1">
        <f t="array" ref="T55">STOWA2024_NDJF_T(T$34*60,$C55,2100,"M","")</f>
        <v>218230.25609047888</v>
      </c>
      <c r="U55" s="17" cm="1">
        <f t="array" ref="U55">STOWA2024_NDJF_T(U$34*60,$C55,2100,"M","")</f>
        <v>248213.92824566024</v>
      </c>
      <c r="V55" s="17" cm="1">
        <f t="array" ref="V55">STOWA2024_NDJF_T(V$34*60,$C55,2100,"M","")</f>
        <v>102493.33408868367</v>
      </c>
      <c r="W55" s="17" cm="1">
        <f t="array" ref="W55">STOWA2024_NDJF_T(W$34*60,$C55,2100,"M","")</f>
        <v>21562.434594438633</v>
      </c>
      <c r="X55" s="17" cm="1">
        <f t="array" ref="X55">STOWA2024_NDJF_T(X$34*60,$C55,2100,"M","")</f>
        <v>2539.3929918101767</v>
      </c>
      <c r="Y55" s="17" cm="1">
        <f t="array" ref="Y55">STOWA2024_NDJF_T(Y$34*60,$C55,2100,"M","")</f>
        <v>321.70959222704346</v>
      </c>
      <c r="Z55" s="17" cm="1">
        <f t="array" ref="Z55">STOWA2024_NDJF_T(Z$34*60,$C55,2100,"M","")</f>
        <v>108.25103619349478</v>
      </c>
      <c r="AA55" s="17" cm="1">
        <f t="array" ref="AA55">STOWA2024_NDJF_T(AA$34*60,$C55,2100,"M","")</f>
        <v>19.042124126192348</v>
      </c>
      <c r="AB55" s="17" cm="1">
        <f t="array" ref="AB55">STOWA2024_NDJF_T(AB$34*60,$C55,2100,"M","")</f>
        <v>3.9043853840169005</v>
      </c>
      <c r="AC55" s="17" cm="1">
        <f t="array" ref="AC55">STOWA2024_NDJF_T(AC$34*60,$C55,2100,"M","")</f>
        <v>1.660251278995925</v>
      </c>
      <c r="AD55" s="17" cm="1">
        <f t="array" ref="AD55">STOWA2024_NDJF_T(AD$34*60,$C55,2100,"M","")</f>
        <v>0.94275473443075819</v>
      </c>
      <c r="AE55" s="17" cm="1">
        <f t="array" ref="AE55">STOWA2024_NDJF_T(AE$34*60,$C55,2100,"M","")</f>
        <v>0.29837575959767093</v>
      </c>
      <c r="AF55" s="17" cm="1">
        <f t="array" ref="AF55">STOWA2024_NDJF_T(AF$34*60,$C55,2100,"M","")</f>
        <v>0.22915887528918041</v>
      </c>
      <c r="AH55" s="15" t="s">
        <v>90</v>
      </c>
      <c r="AI55">
        <v>50</v>
      </c>
      <c r="AJ55" s="17" cm="1">
        <f t="array" ref="AJ55">STOWA2024_NDJF_T(AJ$34*60,$C55,2100,"H","")</f>
        <v>110458.8314937416</v>
      </c>
      <c r="AK55" s="17" cm="1">
        <f t="array" ref="AK55">STOWA2024_NDJF_T(AK$34*60,$C55,2100,"H","")</f>
        <v>103433.39836267415</v>
      </c>
      <c r="AL55" s="17" cm="1">
        <f t="array" ref="AL55">STOWA2024_NDJF_T(AL$34*60,$C55,2100,"H","")</f>
        <v>37900.672733479638</v>
      </c>
      <c r="AM55" s="17" cm="1">
        <f t="array" ref="AM55">STOWA2024_NDJF_T(AM$34*60,$C55,2100,"H","")</f>
        <v>7396.4268685867246</v>
      </c>
      <c r="AN55" s="17" cm="1">
        <f t="array" ref="AN55">STOWA2024_NDJF_T(AN$34*60,$C55,2100,"H","")</f>
        <v>889.88329757284623</v>
      </c>
      <c r="AO55" s="17" cm="1">
        <f t="array" ref="AO55">STOWA2024_NDJF_T(AO$34*60,$C55,2100,"H","")</f>
        <v>123.62640480340212</v>
      </c>
      <c r="AP55" s="17" cm="1">
        <f t="array" ref="AP55">STOWA2024_NDJF_T(AP$34*60,$C55,2100,"H","")</f>
        <v>44.764170020712243</v>
      </c>
      <c r="AQ55" s="17" cm="1">
        <f t="array" ref="AQ55">STOWA2024_NDJF_T(AQ$34*60,$C55,2100,"H","")</f>
        <v>9.3053637401316749</v>
      </c>
      <c r="AR55" s="17" cm="1">
        <f t="array" ref="AR55">STOWA2024_NDJF_T(AR$34*60,$C55,2100,"H","")</f>
        <v>2.2324892716420894</v>
      </c>
      <c r="AS55" s="17" cm="1">
        <f t="array" ref="AS55">STOWA2024_NDJF_T(AS$34*60,$C55,2100,"H","")</f>
        <v>1.0503069400856326</v>
      </c>
      <c r="AT55" s="17" cm="1">
        <f t="array" ref="AT55">STOWA2024_NDJF_T(AT$34*60,$C55,2100,"H","")</f>
        <v>0.63928860446675062</v>
      </c>
      <c r="AU55" s="17" cm="1">
        <f t="array" ref="AU55">STOWA2024_NDJF_T(AU$34*60,$C55,2100,"H","")</f>
        <v>0.23128114622603133</v>
      </c>
      <c r="AV55" s="17" cm="1">
        <f t="array" ref="AV55">STOWA2024_NDJF_T(AV$34*60,$C55,2100,"H","")</f>
        <v>0.18510560524288858</v>
      </c>
    </row>
    <row r="56" spans="2:48" x14ac:dyDescent="0.3">
      <c r="B56" s="15" t="s">
        <v>91</v>
      </c>
      <c r="C56">
        <v>60</v>
      </c>
      <c r="D56" s="17" cm="1">
        <f t="array" ref="D56">STOWA2024_NDJF_T(D$2*60,$C56,2100,"L","")</f>
        <v>913315.11851753562</v>
      </c>
      <c r="E56" s="17" cm="1">
        <f t="array" ref="E56">STOWA2024_NDJF_T(E$2*60,$C56,2100,"L","")</f>
        <v>1602873.0432386217</v>
      </c>
      <c r="F56" s="17" cm="1">
        <f t="array" ref="F56">STOWA2024_NDJF_T(F$2*60,$C56,2100,"L","")</f>
        <v>884094.08896265086</v>
      </c>
      <c r="G56" s="17" cm="1">
        <f t="array" ref="G56">STOWA2024_NDJF_T(G$2*60,$C56,2100,"L","")</f>
        <v>231921.19869376204</v>
      </c>
      <c r="H56" s="17" cm="1">
        <f t="array" ref="H56">STOWA2024_NDJF_T(H$2*60,$C56,2100,"L","")</f>
        <v>28112.366073917965</v>
      </c>
      <c r="I56" s="17" cm="1">
        <f t="array" ref="I56">STOWA2024_NDJF_T(I$2*60,$C56,2100,"L","")</f>
        <v>3087.1529235791518</v>
      </c>
      <c r="J56" s="17" cm="1">
        <f t="array" ref="J56">STOWA2024_NDJF_T(J$2*60,$C56,2100,"L","")</f>
        <v>901.19937347876657</v>
      </c>
      <c r="K56" s="17" cm="1">
        <f t="array" ref="K56">STOWA2024_NDJF_T(K$2*60,$C56,2100,"L","")</f>
        <v>98.907366991924533</v>
      </c>
      <c r="L56" s="17" cm="1">
        <f t="array" ref="L56">STOWA2024_NDJF_T(L$2*60,$C56,2100,"L","")</f>
        <v>15.968996690224882</v>
      </c>
      <c r="M56" s="17" cm="1">
        <f t="array" ref="M56">STOWA2024_NDJF_T(M$2*60,$C56,2100,"L","")</f>
        <v>5.7506748108125851</v>
      </c>
      <c r="N56" s="17" cm="1">
        <f t="array" ref="N56">STOWA2024_NDJF_T(N$2*60,$C56,2100,"L","")</f>
        <v>2.8685466507972572</v>
      </c>
      <c r="O56" s="17" cm="1">
        <f t="array" ref="O56">STOWA2024_NDJF_T(O$2*60,$C56,2100,"L","")</f>
        <v>0.64649616463855897</v>
      </c>
      <c r="P56" s="17" cm="1">
        <f t="array" ref="P56">STOWA2024_NDJF_T(P$2*60,$C56,2100,"L","")</f>
        <v>0.44128911430627388</v>
      </c>
      <c r="R56" s="15" t="s">
        <v>91</v>
      </c>
      <c r="S56">
        <v>60</v>
      </c>
      <c r="T56" s="17" cm="1">
        <f t="array" ref="T56">STOWA2024_NDJF_T(T$34*60,$C56,2100,"M","")</f>
        <v>612482.94507709309</v>
      </c>
      <c r="U56" s="17" cm="1">
        <f t="array" ref="U56">STOWA2024_NDJF_T(U$34*60,$C56,2100,"M","")</f>
        <v>949370.27455500211</v>
      </c>
      <c r="V56" s="17" cm="1">
        <f t="array" ref="V56">STOWA2024_NDJF_T(V$34*60,$C56,2100,"M","")</f>
        <v>480604.31825512979</v>
      </c>
      <c r="W56" s="17" cm="1">
        <f t="array" ref="W56">STOWA2024_NDJF_T(W$34*60,$C56,2100,"M","")</f>
        <v>117545.46358720836</v>
      </c>
      <c r="X56" s="17" cm="1">
        <f t="array" ref="X56">STOWA2024_NDJF_T(X$34*60,$C56,2100,"M","")</f>
        <v>13984.774513180488</v>
      </c>
      <c r="Y56" s="17" cm="1">
        <f t="array" ref="Y56">STOWA2024_NDJF_T(Y$34*60,$C56,2100,"M","")</f>
        <v>1585.4174192665282</v>
      </c>
      <c r="Z56" s="17" cm="1">
        <f t="array" ref="Z56">STOWA2024_NDJF_T(Z$34*60,$C56,2100,"M","")</f>
        <v>480.42740410557349</v>
      </c>
      <c r="AA56" s="17" cm="1">
        <f t="array" ref="AA56">STOWA2024_NDJF_T(AA$34*60,$C56,2100,"M","")</f>
        <v>61.248836712389469</v>
      </c>
      <c r="AB56" s="17" cm="1">
        <f t="array" ref="AB56">STOWA2024_NDJF_T(AB$34*60,$C56,2100,"M","")</f>
        <v>10.873996648199558</v>
      </c>
      <c r="AC56" s="17" cm="1">
        <f t="array" ref="AC56">STOWA2024_NDJF_T(AC$34*60,$C56,2100,"M","")</f>
        <v>4.1727490493881785</v>
      </c>
      <c r="AD56" s="17" cm="1">
        <f t="array" ref="AD56">STOWA2024_NDJF_T(AD$34*60,$C56,2100,"M","")</f>
        <v>2.1753819891851465</v>
      </c>
      <c r="AE56" s="17" cm="1">
        <f t="array" ref="AE56">STOWA2024_NDJF_T(AE$34*60,$C56,2100,"M","")</f>
        <v>0.53336936901440768</v>
      </c>
      <c r="AF56" s="17" cm="1">
        <f t="array" ref="AF56">STOWA2024_NDJF_T(AF$34*60,$C56,2100,"M","")</f>
        <v>0.37452466448482014</v>
      </c>
      <c r="AH56" s="15" t="s">
        <v>91</v>
      </c>
      <c r="AI56">
        <v>60</v>
      </c>
      <c r="AJ56" s="17" cm="1">
        <f t="array" ref="AJ56">STOWA2024_NDJF_T(AJ$34*60,$C56,2100,"H","")</f>
        <v>307499.88284371357</v>
      </c>
      <c r="AK56" s="17" cm="1">
        <f t="array" ref="AK56">STOWA2024_NDJF_T(AK$34*60,$C56,2100,"H","")</f>
        <v>386903.2226281006</v>
      </c>
      <c r="AL56" s="17" cm="1">
        <f t="array" ref="AL56">STOWA2024_NDJF_T(AL$34*60,$C56,2100,"H","")</f>
        <v>170448.74367265924</v>
      </c>
      <c r="AM56" s="17" cm="1">
        <f t="array" ref="AM56">STOWA2024_NDJF_T(AM$34*60,$C56,2100,"H","")</f>
        <v>37515.788794713415</v>
      </c>
      <c r="AN56" s="17" cm="1">
        <f t="array" ref="AN56">STOWA2024_NDJF_T(AN$34*60,$C56,2100,"H","")</f>
        <v>4407.1092265269817</v>
      </c>
      <c r="AO56" s="17" cm="1">
        <f t="array" ref="AO56">STOWA2024_NDJF_T(AO$34*60,$C56,2100,"H","")</f>
        <v>535.83706076310227</v>
      </c>
      <c r="AP56" s="17" cm="1">
        <f t="array" ref="AP56">STOWA2024_NDJF_T(AP$34*60,$C56,2100,"H","")</f>
        <v>173.94916092976308</v>
      </c>
      <c r="AQ56" s="17" cm="1">
        <f t="array" ref="AQ56">STOWA2024_NDJF_T(AQ$34*60,$C56,2100,"H","")</f>
        <v>27.764347751603399</v>
      </c>
      <c r="AR56" s="17" cm="1">
        <f t="array" ref="AR56">STOWA2024_NDJF_T(AR$34*60,$C56,2100,"H","")</f>
        <v>5.7640850867349727</v>
      </c>
      <c r="AS56" s="17" cm="1">
        <f t="array" ref="AS56">STOWA2024_NDJF_T(AS$34*60,$C56,2100,"H","")</f>
        <v>2.4540944352901648</v>
      </c>
      <c r="AT56" s="17" cm="1">
        <f t="array" ref="AT56">STOWA2024_NDJF_T(AT$34*60,$C56,2100,"H","")</f>
        <v>1.3760607819637998</v>
      </c>
      <c r="AU56" s="17" cm="1">
        <f t="array" ref="AU56">STOWA2024_NDJF_T(AU$34*60,$C56,2100,"H","")</f>
        <v>0.3898267676522903</v>
      </c>
      <c r="AV56" s="17" cm="1">
        <f t="array" ref="AV56">STOWA2024_NDJF_T(AV$34*60,$C56,2100,"H","")</f>
        <v>0.28707736989827792</v>
      </c>
    </row>
    <row r="57" spans="2:48" x14ac:dyDescent="0.3">
      <c r="B57" s="15" t="s">
        <v>92</v>
      </c>
      <c r="C57">
        <v>70</v>
      </c>
      <c r="D57" s="17" cm="1">
        <f t="array" ref="D57">STOWA2024_NDJF_T(D$2*60,$C57,2100,"L","")</f>
        <v>2210883.8750458704</v>
      </c>
      <c r="E57" s="17" cm="1">
        <f t="array" ref="E57">STOWA2024_NDJF_T(E$2*60,$C57,2100,"L","")</f>
        <v>5146560.5072037587</v>
      </c>
      <c r="F57" s="17" cm="1">
        <f t="array" ref="F57">STOWA2024_NDJF_T(F$2*60,$C57,2100,"L","")</f>
        <v>3475632.5114517519</v>
      </c>
      <c r="G57" s="17" cm="1">
        <f t="array" ref="G57">STOWA2024_NDJF_T(G$2*60,$C57,2100,"L","")</f>
        <v>1089036.2859449247</v>
      </c>
      <c r="H57" s="17" cm="1">
        <f t="array" ref="H57">STOWA2024_NDJF_T(H$2*60,$C57,2100,"L","")</f>
        <v>141886.58584164482</v>
      </c>
      <c r="I57" s="17" cm="1">
        <f t="array" ref="I57">STOWA2024_NDJF_T(I$2*60,$C57,2100,"L","")</f>
        <v>14908.124223915902</v>
      </c>
      <c r="J57" s="17" cm="1">
        <f t="array" ref="J57">STOWA2024_NDJF_T(J$2*60,$C57,2100,"L","")</f>
        <v>4043.0339308422649</v>
      </c>
      <c r="K57" s="17" cm="1">
        <f t="array" ref="K57">STOWA2024_NDJF_T(K$2*60,$C57,2100,"L","")</f>
        <v>301.12992160569644</v>
      </c>
      <c r="L57" s="17" cm="1">
        <f t="array" ref="L57">STOWA2024_NDJF_T(L$2*60,$C57,2100,"L","")</f>
        <v>43.782949096728245</v>
      </c>
      <c r="M57" s="17" cm="1">
        <f t="array" ref="M57">STOWA2024_NDJF_T(M$2*60,$C57,2100,"L","")</f>
        <v>14.575872686992531</v>
      </c>
      <c r="N57" s="17" cm="1">
        <f t="array" ref="N57">STOWA2024_NDJF_T(N$2*60,$C57,2100,"L","")</f>
        <v>6.7878833768788311</v>
      </c>
      <c r="O57" s="17" cm="1">
        <f t="array" ref="O57">STOWA2024_NDJF_T(O$2*60,$C57,2100,"L","")</f>
        <v>1.2202512385207744</v>
      </c>
      <c r="P57" s="17" cm="1">
        <f t="array" ref="P57">STOWA2024_NDJF_T(P$2*60,$C57,2100,"L","")</f>
        <v>0.76253850923855904</v>
      </c>
      <c r="R57" s="15" t="s">
        <v>92</v>
      </c>
      <c r="S57">
        <v>70</v>
      </c>
      <c r="T57" s="17" cm="1">
        <f t="array" ref="T57">STOWA2024_NDJF_T(T$34*60,$C57,2100,"M","")</f>
        <v>1478001.9961940639</v>
      </c>
      <c r="U57" s="17" cm="1">
        <f t="array" ref="U57">STOWA2024_NDJF_T(U$34*60,$C57,2100,"M","")</f>
        <v>3021298.9250169843</v>
      </c>
      <c r="V57" s="17" cm="1">
        <f t="array" ref="V57">STOWA2024_NDJF_T(V$34*60,$C57,2100,"M","")</f>
        <v>1856748.6934918275</v>
      </c>
      <c r="W57" s="17" cm="1">
        <f t="array" ref="W57">STOWA2024_NDJF_T(W$34*60,$C57,2100,"M","")</f>
        <v>534502.40104000387</v>
      </c>
      <c r="X57" s="17" cm="1">
        <f t="array" ref="X57">STOWA2024_NDJF_T(X$34*60,$C57,2100,"M","")</f>
        <v>67026.151107627447</v>
      </c>
      <c r="Y57" s="17" cm="1">
        <f t="array" ref="Y57">STOWA2024_NDJF_T(Y$34*60,$C57,2100,"M","")</f>
        <v>7151.4891318958653</v>
      </c>
      <c r="Z57" s="17" cm="1">
        <f t="array" ref="Z57">STOWA2024_NDJF_T(Z$34*60,$C57,2100,"M","")</f>
        <v>2002.1332324574498</v>
      </c>
      <c r="AA57" s="17" cm="1">
        <f t="array" ref="AA57">STOWA2024_NDJF_T(AA$34*60,$C57,2100,"M","")</f>
        <v>179.71479909844365</v>
      </c>
      <c r="AB57" s="17" cm="1">
        <f t="array" ref="AB57">STOWA2024_NDJF_T(AB$34*60,$C57,2100,"M","")</f>
        <v>28.648051713820358</v>
      </c>
      <c r="AC57" s="17" cm="1">
        <f t="array" ref="AC57">STOWA2024_NDJF_T(AC$34*60,$C57,2100,"M","")</f>
        <v>10.157414682305033</v>
      </c>
      <c r="AD57" s="17" cm="1">
        <f t="array" ref="AD57">STOWA2024_NDJF_T(AD$34*60,$C57,2100,"M","")</f>
        <v>4.9449506480858121</v>
      </c>
      <c r="AE57" s="17" cm="1">
        <f t="array" ref="AE57">STOWA2024_NDJF_T(AE$34*60,$C57,2100,"M","")</f>
        <v>0.96877057501880393</v>
      </c>
      <c r="AF57" s="17" cm="1">
        <f t="array" ref="AF57">STOWA2024_NDJF_T(AF$34*60,$C57,2100,"M","")</f>
        <v>0.62452212403226914</v>
      </c>
      <c r="AH57" s="15" t="s">
        <v>92</v>
      </c>
      <c r="AI57">
        <v>70</v>
      </c>
      <c r="AJ57" s="17" cm="1">
        <f t="array" ref="AJ57">STOWA2024_NDJF_T(AJ$34*60,$C57,2100,"H","")</f>
        <v>737647.43175959238</v>
      </c>
      <c r="AK57" s="17" cm="1">
        <f t="array" ref="AK57">STOWA2024_NDJF_T(AK$34*60,$C57,2100,"H","")</f>
        <v>1211045.3211832831</v>
      </c>
      <c r="AL57" s="17" cm="1">
        <f t="array" ref="AL57">STOWA2024_NDJF_T(AL$34*60,$C57,2100,"H","")</f>
        <v>637748.41785501945</v>
      </c>
      <c r="AM57" s="17" cm="1">
        <f t="array" ref="AM57">STOWA2024_NDJF_T(AM$34*60,$C57,2100,"H","")</f>
        <v>161019.68716503945</v>
      </c>
      <c r="AN57" s="17" cm="1">
        <f t="array" ref="AN57">STOWA2024_NDJF_T(AN$34*60,$C57,2100,"H","")</f>
        <v>19303.635560899507</v>
      </c>
      <c r="AO57" s="17" cm="1">
        <f t="array" ref="AO57">STOWA2024_NDJF_T(AO$34*60,$C57,2100,"H","")</f>
        <v>2154.3800469481776</v>
      </c>
      <c r="AP57" s="17" cm="1">
        <f t="array" ref="AP57">STOWA2024_NDJF_T(AP$34*60,$C57,2100,"H","")</f>
        <v>641.41759558426156</v>
      </c>
      <c r="AQ57" s="17" cm="1">
        <f t="array" ref="AQ57">STOWA2024_NDJF_T(AQ$34*60,$C57,2100,"H","")</f>
        <v>76.4084333491097</v>
      </c>
      <c r="AR57" s="17" cm="1">
        <f t="array" ref="AR57">STOWA2024_NDJF_T(AR$34*60,$C57,2100,"H","")</f>
        <v>14.187093255645815</v>
      </c>
      <c r="AS57" s="17" cm="1">
        <f t="array" ref="AS57">STOWA2024_NDJF_T(AS$34*60,$C57,2100,"H","")</f>
        <v>5.5803008792035547</v>
      </c>
      <c r="AT57" s="17" cm="1">
        <f t="array" ref="AT57">STOWA2024_NDJF_T(AT$34*60,$C57,2100,"H","")</f>
        <v>2.9247991258593333</v>
      </c>
      <c r="AU57" s="17" cm="1">
        <f t="array" ref="AU57">STOWA2024_NDJF_T(AU$34*60,$C57,2100,"H","")</f>
        <v>0.66555990303625412</v>
      </c>
      <c r="AV57" s="17" cm="1">
        <f t="array" ref="AV57">STOWA2024_NDJF_T(AV$34*60,$C57,2100,"H","")</f>
        <v>0.45239167901062427</v>
      </c>
    </row>
    <row r="58" spans="2:48" x14ac:dyDescent="0.3">
      <c r="B58" s="15" t="s">
        <v>93</v>
      </c>
      <c r="C58">
        <v>80</v>
      </c>
      <c r="D58" s="17" cm="1">
        <f t="array" ref="D58">STOWA2024_NDJF_T(D$2*60,$C58,2100,"L","")</f>
        <v>4779253.5934534064</v>
      </c>
      <c r="E58" s="17" cm="1">
        <f t="array" ref="E58">STOWA2024_NDJF_T(E$2*60,$C58,2100,"L","")</f>
        <v>14344796.447589546</v>
      </c>
      <c r="F58" s="17" cm="1">
        <f t="array" ref="F58">STOWA2024_NDJF_T(F$2*60,$C58,2100,"L","")</f>
        <v>11711242.725398907</v>
      </c>
      <c r="G58" s="17" cm="1">
        <f t="array" ref="G58">STOWA2024_NDJF_T(G$2*60,$C58,2100,"L","")</f>
        <v>4391630.228069569</v>
      </c>
      <c r="H58" s="17" cm="1">
        <f t="array" ref="H58">STOWA2024_NDJF_T(H$2*60,$C58,2100,"L","")</f>
        <v>631584.70139913843</v>
      </c>
      <c r="I58" s="17" cm="1">
        <f t="array" ref="I58">STOWA2024_NDJF_T(I$2*60,$C58,2100,"L","")</f>
        <v>66040.05932381007</v>
      </c>
      <c r="J58" s="17" cm="1">
        <f t="array" ref="J58">STOWA2024_NDJF_T(J$2*60,$C58,2100,"L","")</f>
        <v>17016.412015659305</v>
      </c>
      <c r="K58" s="17" cm="1">
        <f t="array" ref="K58">STOWA2024_NDJF_T(K$2*60,$C58,2100,"L","")</f>
        <v>843.16555831266533</v>
      </c>
      <c r="L58" s="17" cm="1">
        <f t="array" ref="L58">STOWA2024_NDJF_T(L$2*60,$C58,2100,"L","")</f>
        <v>113.73993309074585</v>
      </c>
      <c r="M58" s="17" cm="1">
        <f t="array" ref="M58">STOWA2024_NDJF_T(M$2*60,$C58,2100,"L","")</f>
        <v>35.760673012509422</v>
      </c>
      <c r="N58" s="17" cm="1">
        <f t="array" ref="N58">STOWA2024_NDJF_T(N$2*60,$C58,2100,"L","")</f>
        <v>15.807002218889602</v>
      </c>
      <c r="O58" s="17" cm="1">
        <f t="array" ref="O58">STOWA2024_NDJF_T(O$2*60,$C58,2100,"L","")</f>
        <v>2.3478413597702663</v>
      </c>
      <c r="P58" s="17" cm="1">
        <f t="array" ref="P58">STOWA2024_NDJF_T(P$2*60,$C58,2100,"L","")</f>
        <v>1.3509524721647821</v>
      </c>
      <c r="R58" s="15" t="s">
        <v>93</v>
      </c>
      <c r="S58">
        <v>80</v>
      </c>
      <c r="T58" s="17" cm="1">
        <f t="array" ref="T58">STOWA2024_NDJF_T(T$34*60,$C58,2100,"M","")</f>
        <v>3187363.8587341113</v>
      </c>
      <c r="U58" s="17" cm="1">
        <f t="array" ref="U58">STOWA2024_NDJF_T(U$34*60,$C58,2100,"M","")</f>
        <v>8363529.0902421428</v>
      </c>
      <c r="V58" s="17" cm="1">
        <f t="array" ref="V58">STOWA2024_NDJF_T(V$34*60,$C58,2100,"M","")</f>
        <v>6171063.4442898547</v>
      </c>
      <c r="W58" s="17" cm="1">
        <f t="array" ref="W58">STOWA2024_NDJF_T(W$34*60,$C58,2100,"M","")</f>
        <v>2099772.0053947456</v>
      </c>
      <c r="X58" s="17" cm="1">
        <f t="array" ref="X58">STOWA2024_NDJF_T(X$34*60,$C58,2100,"M","")</f>
        <v>285492.16296978749</v>
      </c>
      <c r="Y58" s="17" cm="1">
        <f t="array" ref="Y58">STOWA2024_NDJF_T(Y$34*60,$C58,2100,"M","")</f>
        <v>29802.856166449605</v>
      </c>
      <c r="Z58" s="17" cm="1">
        <f t="array" ref="Z58">STOWA2024_NDJF_T(Z$34*60,$C58,2100,"M","")</f>
        <v>7874.855215884616</v>
      </c>
      <c r="AA58" s="17" cm="1">
        <f t="array" ref="AA58">STOWA2024_NDJF_T(AA$34*60,$C58,2100,"M","")</f>
        <v>487.52943493445906</v>
      </c>
      <c r="AB58" s="17" cm="1">
        <f t="array" ref="AB58">STOWA2024_NDJF_T(AB$34*60,$C58,2100,"M","")</f>
        <v>71.803096228148718</v>
      </c>
      <c r="AC58" s="17" cm="1">
        <f t="array" ref="AC58">STOWA2024_NDJF_T(AC$34*60,$C58,2100,"M","")</f>
        <v>23.998655044960362</v>
      </c>
      <c r="AD58" s="17" cm="1">
        <f t="array" ref="AD58">STOWA2024_NDJF_T(AD$34*60,$C58,2100,"M","")</f>
        <v>11.077852403304016</v>
      </c>
      <c r="AE58" s="17" cm="1">
        <f t="array" ref="AE58">STOWA2024_NDJF_T(AE$34*60,$C58,2100,"M","")</f>
        <v>1.7893730404827772</v>
      </c>
      <c r="AF58" s="17" cm="1">
        <f t="array" ref="AF58">STOWA2024_NDJF_T(AF$34*60,$C58,2100,"M","")</f>
        <v>1.0642942786127303</v>
      </c>
      <c r="AH58" s="15" t="s">
        <v>93</v>
      </c>
      <c r="AI58">
        <v>80</v>
      </c>
      <c r="AJ58" s="17" cm="1">
        <f t="array" ref="AJ58">STOWA2024_NDJF_T(AJ$34*60,$C58,2100,"H","")</f>
        <v>1583591.1832076753</v>
      </c>
      <c r="AK58" s="17" cm="1">
        <f t="array" ref="AK58">STOWA2024_NDJF_T(AK$34*60,$C58,2100,"H","")</f>
        <v>3309543.0291357599</v>
      </c>
      <c r="AL58" s="17" cm="1">
        <f t="array" ref="AL58">STOWA2024_NDJF_T(AL$34*60,$C58,2100,"H","")</f>
        <v>2066519.5258556195</v>
      </c>
      <c r="AM58" s="17" cm="1">
        <f t="array" ref="AM58">STOWA2024_NDJF_T(AM$34*60,$C58,2100,"H","")</f>
        <v>603321.762143587</v>
      </c>
      <c r="AN58" s="17" cm="1">
        <f t="array" ref="AN58">STOWA2024_NDJF_T(AN$34*60,$C58,2100,"H","")</f>
        <v>76104.56947854835</v>
      </c>
      <c r="AO58" s="17" cm="1">
        <f t="array" ref="AO58">STOWA2024_NDJF_T(AO$34*60,$C58,2100,"H","")</f>
        <v>8093.9670022954706</v>
      </c>
      <c r="AP58" s="17" cm="1">
        <f t="array" ref="AP58">STOWA2024_NDJF_T(AP$34*60,$C58,2100,"H","")</f>
        <v>2253.2083905261657</v>
      </c>
      <c r="AQ58" s="17" cm="1">
        <f t="array" ref="AQ58">STOWA2024_NDJF_T(AQ$34*60,$C58,2100,"H","")</f>
        <v>196.12505437345919</v>
      </c>
      <c r="AR58" s="17" cm="1">
        <f t="array" ref="AR58">STOWA2024_NDJF_T(AR$34*60,$C58,2100,"H","")</f>
        <v>33.440685626067669</v>
      </c>
      <c r="AS58" s="17" cm="1">
        <f t="array" ref="AS58">STOWA2024_NDJF_T(AS$34*60,$C58,2100,"H","")</f>
        <v>12.369397651343819</v>
      </c>
      <c r="AT58" s="17" cm="1">
        <f t="array" ref="AT58">STOWA2024_NDJF_T(AT$34*60,$C58,2100,"H","")</f>
        <v>6.1406251881553136</v>
      </c>
      <c r="AU58" s="17" cm="1">
        <f t="array" ref="AU58">STOWA2024_NDJF_T(AU$34*60,$C58,2100,"H","")</f>
        <v>1.1516748401233929</v>
      </c>
      <c r="AV58" s="17" cm="1">
        <f t="array" ref="AV58">STOWA2024_NDJF_T(AV$34*60,$C58,2100,"H","")</f>
        <v>0.72525311949248406</v>
      </c>
    </row>
    <row r="59" spans="2:48" x14ac:dyDescent="0.3">
      <c r="B59" s="15" t="s">
        <v>94</v>
      </c>
      <c r="C59">
        <v>90</v>
      </c>
      <c r="D59" s="17" cm="1">
        <f t="array" ref="D59">STOWA2024_NDJF_T(D$2*60,$C59,2100,"L","")</f>
        <v>9466102.9957355093</v>
      </c>
      <c r="E59" s="17" cm="1">
        <f t="array" ref="E59">STOWA2024_NDJF_T(E$2*60,$C59,2100,"L","")</f>
        <v>35786789.690678798</v>
      </c>
      <c r="F59" s="17" cm="1">
        <f t="array" ref="F59">STOWA2024_NDJF_T(F$2*60,$C59,2100,"L","")</f>
        <v>34896420.44424732</v>
      </c>
      <c r="G59" s="17" cm="1">
        <f t="array" ref="G59">STOWA2024_NDJF_T(G$2*60,$C59,2100,"L","")</f>
        <v>15629499.537549926</v>
      </c>
      <c r="H59" s="17" cm="1">
        <f t="array" ref="H59">STOWA2024_NDJF_T(H$2*60,$C59,2100,"L","")</f>
        <v>2524840.3090663222</v>
      </c>
      <c r="I59" s="17" cm="1">
        <f t="array" ref="I59">STOWA2024_NDJF_T(I$2*60,$C59,2100,"L","")</f>
        <v>270774.3990224133</v>
      </c>
      <c r="J59" s="17" cm="1">
        <f t="array" ref="J59">STOWA2024_NDJF_T(J$2*60,$C59,2100,"L","")</f>
        <v>67541.524818540827</v>
      </c>
      <c r="K59" s="17" cm="1">
        <f t="array" ref="K59">STOWA2024_NDJF_T(K$2*60,$C59,2100,"L","")</f>
        <v>2196.8590305213074</v>
      </c>
      <c r="L59" s="17" cm="1">
        <f t="array" ref="L59">STOWA2024_NDJF_T(L$2*60,$C59,2100,"L","")</f>
        <v>281.49750025507001</v>
      </c>
      <c r="M59" s="17" cm="1">
        <f t="array" ref="M59">STOWA2024_NDJF_T(M$2*60,$C59,2100,"L","")</f>
        <v>85.113166411404237</v>
      </c>
      <c r="N59" s="17" cm="1">
        <f t="array" ref="N59">STOWA2024_NDJF_T(N$2*60,$C59,2100,"L","")</f>
        <v>36.24631936807593</v>
      </c>
      <c r="O59" s="17" cm="1">
        <f t="array" ref="O59">STOWA2024_NDJF_T(O$2*60,$C59,2100,"L","")</f>
        <v>4.6101110922100172</v>
      </c>
      <c r="P59" s="17" cm="1">
        <f t="array" ref="P59">STOWA2024_NDJF_T(P$2*60,$C59,2100,"L","")</f>
        <v>2.4601219204409945</v>
      </c>
      <c r="R59" s="15" t="s">
        <v>94</v>
      </c>
      <c r="S59">
        <v>90</v>
      </c>
      <c r="T59" s="17" cm="1">
        <f t="array" ref="T59">STOWA2024_NDJF_T(T$34*60,$C59,2100,"M","")</f>
        <v>6301256.8156543262</v>
      </c>
      <c r="U59" s="17" cm="1">
        <f t="array" ref="U59">STOWA2024_NDJF_T(U$34*60,$C59,2100,"M","")</f>
        <v>20751278.037124854</v>
      </c>
      <c r="V59" s="17" cm="1">
        <f t="array" ref="V59">STOWA2024_NDJF_T(V$34*60,$C59,2100,"M","")</f>
        <v>18185149.797432624</v>
      </c>
      <c r="W59" s="17" cm="1">
        <f t="array" ref="W59">STOWA2024_NDJF_T(W$34*60,$C59,2100,"M","")</f>
        <v>7312408.9942410011</v>
      </c>
      <c r="X59" s="17" cm="1">
        <f t="array" ref="X59">STOWA2024_NDJF_T(X$34*60,$C59,2100,"M","")</f>
        <v>1098686.6032443098</v>
      </c>
      <c r="Y59" s="17" cm="1">
        <f t="array" ref="Y59">STOWA2024_NDJF_T(Y$34*60,$C59,2100,"M","")</f>
        <v>115656.42752926529</v>
      </c>
      <c r="Z59" s="17" cm="1">
        <f t="array" ref="Z59">STOWA2024_NDJF_T(Z$34*60,$C59,2100,"M","")</f>
        <v>29364.868148788286</v>
      </c>
      <c r="AA59" s="17" cm="1">
        <f t="array" ref="AA59">STOWA2024_NDJF_T(AA$34*60,$C59,2100,"M","")</f>
        <v>1235.8617507476322</v>
      </c>
      <c r="AB59" s="17" cm="1">
        <f t="array" ref="AB59">STOWA2024_NDJF_T(AB$34*60,$C59,2100,"M","")</f>
        <v>172.05290844337526</v>
      </c>
      <c r="AC59" s="17" cm="1">
        <f t="array" ref="AC59">STOWA2024_NDJF_T(AC$34*60,$C59,2100,"M","")</f>
        <v>55.141360812392001</v>
      </c>
      <c r="AD59" s="17" cm="1">
        <f t="array" ref="AD59">STOWA2024_NDJF_T(AD$34*60,$C59,2100,"M","")</f>
        <v>24.470328726130472</v>
      </c>
      <c r="AE59" s="17" cm="1">
        <f t="array" ref="AE59">STOWA2024_NDJF_T(AE$34*60,$C59,2100,"M","")</f>
        <v>3.3647059444996312</v>
      </c>
      <c r="AF59" s="17" cm="1">
        <f t="array" ref="AF59">STOWA2024_NDJF_T(AF$34*60,$C59,2100,"M","")</f>
        <v>1.8574393940304021</v>
      </c>
      <c r="AH59" s="15" t="s">
        <v>94</v>
      </c>
      <c r="AI59">
        <v>90</v>
      </c>
      <c r="AJ59" s="17" cm="1">
        <f t="array" ref="AJ59">STOWA2024_NDJF_T(AJ$34*60,$C59,2100,"H","")</f>
        <v>3119567.8647240438</v>
      </c>
      <c r="AK59" s="17" cm="1">
        <f t="array" ref="AK59">STOWA2024_NDJF_T(AK$34*60,$C59,2100,"H","")</f>
        <v>8127870.1559243733</v>
      </c>
      <c r="AL59" s="17" cm="1">
        <f t="array" ref="AL59">STOWA2024_NDJF_T(AL$34*60,$C59,2100,"H","")</f>
        <v>5965674.0386356497</v>
      </c>
      <c r="AM59" s="17" cm="1">
        <f t="array" ref="AM59">STOWA2024_NDJF_T(AM$34*60,$C59,2100,"H","")</f>
        <v>2019764.071667114</v>
      </c>
      <c r="AN59" s="17" cm="1">
        <f t="array" ref="AN59">STOWA2024_NDJF_T(AN$34*60,$C59,2100,"H","")</f>
        <v>273868.57025153778</v>
      </c>
      <c r="AO59" s="17" cm="1">
        <f t="array" ref="AO59">STOWA2024_NDJF_T(AO$34*60,$C59,2100,"H","")</f>
        <v>28594.492454203864</v>
      </c>
      <c r="AP59" s="17" cm="1">
        <f t="array" ref="AP59">STOWA2024_NDJF_T(AP$34*60,$C59,2100,"H","")</f>
        <v>7566.4996104050742</v>
      </c>
      <c r="AQ59" s="17" cm="1">
        <f t="array" ref="AQ59">STOWA2024_NDJF_T(AQ$34*60,$C59,2100,"H","")</f>
        <v>473.75743382458984</v>
      </c>
      <c r="AR59" s="17" cm="1">
        <f t="array" ref="AR59">STOWA2024_NDJF_T(AR$34*60,$C59,2100,"H","")</f>
        <v>75.785549089227459</v>
      </c>
      <c r="AS59" s="17" cm="1">
        <f t="array" ref="AS59">STOWA2024_NDJF_T(AS$34*60,$C59,2100,"H","")</f>
        <v>26.769055773772344</v>
      </c>
      <c r="AT59" s="17" cm="1">
        <f t="array" ref="AT59">STOWA2024_NDJF_T(AT$34*60,$C59,2100,"H","")</f>
        <v>12.739601289245137</v>
      </c>
      <c r="AU59" s="17" cm="1">
        <f t="array" ref="AU59">STOWA2024_NDJF_T(AU$34*60,$C59,2100,"H","")</f>
        <v>2.0214446738274288</v>
      </c>
      <c r="AV59" s="17" cm="1">
        <f t="array" ref="AV59">STOWA2024_NDJF_T(AV$34*60,$C59,2100,"H","")</f>
        <v>1.1843431901329755</v>
      </c>
    </row>
    <row r="60" spans="2:48" x14ac:dyDescent="0.3">
      <c r="B60" s="15" t="s">
        <v>95</v>
      </c>
      <c r="C60">
        <v>100</v>
      </c>
      <c r="D60" s="17" cm="1">
        <f t="array" ref="D60">STOWA2024_NDJF_T(D$2*60,$C60,2100,"L","")</f>
        <v>17488398.397564374</v>
      </c>
      <c r="E60" s="17" cm="1">
        <f t="array" ref="E60">STOWA2024_NDJF_T(E$2*60,$C60,2100,"L","")</f>
        <v>81661242.286402494</v>
      </c>
      <c r="F60" s="17" cm="1">
        <f t="array" ref="F60">STOWA2024_NDJF_T(F$2*60,$C60,2100,"L","")</f>
        <v>94055544.592103049</v>
      </c>
      <c r="G60" s="17" cm="1">
        <f t="array" ref="G60">STOWA2024_NDJF_T(G$2*60,$C60,2100,"L","")</f>
        <v>50110756.465590656</v>
      </c>
      <c r="H60" s="17" cm="1">
        <f t="array" ref="H60">STOWA2024_NDJF_T(H$2*60,$C60,2100,"L","")</f>
        <v>9196492.9468809292</v>
      </c>
      <c r="I60" s="17" cm="1">
        <f t="array" ref="I60">STOWA2024_NDJF_T(I$2*60,$C60,2100,"L","")</f>
        <v>1035470.7005442262</v>
      </c>
      <c r="J60" s="17" cm="1">
        <f t="array" ref="J60">STOWA2024_NDJF_T(J$2*60,$C60,2100,"L","")</f>
        <v>253984.58611251021</v>
      </c>
      <c r="K60" s="17" cm="1">
        <f t="array" ref="K60">STOWA2024_NDJF_T(K$2*60,$C60,2100,"L","")</f>
        <v>5376.5890402233099</v>
      </c>
      <c r="L60" s="17" cm="1">
        <f t="array" ref="L60">STOWA2024_NDJF_T(L$2*60,$C60,2100,"L","")</f>
        <v>666.84255655203538</v>
      </c>
      <c r="M60" s="17" cm="1">
        <f t="array" ref="M60">STOWA2024_NDJF_T(M$2*60,$C60,2100,"L","")</f>
        <v>196.91075572701121</v>
      </c>
      <c r="N60" s="17" cm="1">
        <f t="array" ref="N60">STOWA2024_NDJF_T(N$2*60,$C60,2100,"L","")</f>
        <v>81.887382082470708</v>
      </c>
      <c r="O60" s="17" cm="1">
        <f t="array" ref="O60">STOWA2024_NDJF_T(O$2*60,$C60,2100,"L","")</f>
        <v>9.2499958684370913</v>
      </c>
      <c r="P60" s="17" cm="1">
        <f t="array" ref="P60">STOWA2024_NDJF_T(P$2*60,$C60,2100,"L","")</f>
        <v>4.6172871414089345</v>
      </c>
      <c r="R60" s="15" t="s">
        <v>95</v>
      </c>
      <c r="S60">
        <v>100</v>
      </c>
      <c r="T60" s="17" cm="1">
        <f t="array" ref="T60">STOWA2024_NDJF_T(T$34*60,$C60,2100,"M","")</f>
        <v>11623700.551252851</v>
      </c>
      <c r="U60" s="17" cm="1">
        <f t="array" ref="U60">STOWA2024_NDJF_T(U$34*60,$C60,2100,"M","")</f>
        <v>47141672.41141317</v>
      </c>
      <c r="V60" s="17" cm="1">
        <f t="array" ref="V60">STOWA2024_NDJF_T(V$34*60,$C60,2100,"M","")</f>
        <v>48567024.637149952</v>
      </c>
      <c r="W60" s="17" cm="1">
        <f t="array" ref="W60">STOWA2024_NDJF_T(W$34*60,$C60,2100,"M","")</f>
        <v>23019521.83274148</v>
      </c>
      <c r="X60" s="17" cm="1">
        <f t="array" ref="X60">STOWA2024_NDJF_T(X$34*60,$C60,2100,"M","")</f>
        <v>3871276.3824398913</v>
      </c>
      <c r="Y60" s="17" cm="1">
        <f t="array" ref="Y60">STOWA2024_NDJF_T(Y$34*60,$C60,2100,"M","")</f>
        <v>420796.44561707193</v>
      </c>
      <c r="Z60" s="17" cm="1">
        <f t="array" ref="Z60">STOWA2024_NDJF_T(Z$34*60,$C60,2100,"M","")</f>
        <v>104229.66282443123</v>
      </c>
      <c r="AA60" s="17" cm="1">
        <f t="array" ref="AA60">STOWA2024_NDJF_T(AA$34*60,$C60,2100,"M","")</f>
        <v>2952.9095380075769</v>
      </c>
      <c r="AB60" s="17" cm="1">
        <f t="array" ref="AB60">STOWA2024_NDJF_T(AB$34*60,$C60,2100,"M","")</f>
        <v>395.79476136920727</v>
      </c>
      <c r="AC60" s="17" cm="1">
        <f t="array" ref="AC60">STOWA2024_NDJF_T(AC$34*60,$C60,2100,"M","")</f>
        <v>123.42845872175192</v>
      </c>
      <c r="AD60" s="17" cm="1">
        <f t="array" ref="AD60">STOWA2024_NDJF_T(AD$34*60,$C60,2100,"M","")</f>
        <v>53.32455248311831</v>
      </c>
      <c r="AE60" s="17" cm="1">
        <f t="array" ref="AE60">STOWA2024_NDJF_T(AE$34*60,$C60,2100,"M","")</f>
        <v>6.4476274704909819</v>
      </c>
      <c r="AF60" s="17" cm="1">
        <f t="array" ref="AF60">STOWA2024_NDJF_T(AF$34*60,$C60,2100,"M","")</f>
        <v>3.3269750136510257</v>
      </c>
      <c r="AH60" s="15" t="s">
        <v>95</v>
      </c>
      <c r="AI60">
        <v>100</v>
      </c>
      <c r="AJ60" s="17" cm="1">
        <f t="array" ref="AJ60">STOWA2024_NDJF_T(AJ$34*60,$C60,2100,"H","")</f>
        <v>5738057.3953311173</v>
      </c>
      <c r="AK60" s="17" cm="1">
        <f t="array" ref="AK60">STOWA2024_NDJF_T(AK$34*60,$C60,2100,"H","")</f>
        <v>18310445.198240824</v>
      </c>
      <c r="AL60" s="17" cm="1">
        <f t="array" ref="AL60">STOWA2024_NDJF_T(AL$34*60,$C60,2100,"H","")</f>
        <v>15663306.853757311</v>
      </c>
      <c r="AM60" s="17" cm="1">
        <f t="array" ref="AM60">STOWA2024_NDJF_T(AM$34*60,$C60,2100,"H","")</f>
        <v>6149301.1506884471</v>
      </c>
      <c r="AN60" s="17" cm="1">
        <f t="array" ref="AN60">STOWA2024_NDJF_T(AN$34*60,$C60,2100,"H","")</f>
        <v>909875.29873876553</v>
      </c>
      <c r="AO60" s="17" cm="1">
        <f t="array" ref="AO60">STOWA2024_NDJF_T(AO$34*60,$C60,2100,"H","")</f>
        <v>95513.489120039216</v>
      </c>
      <c r="AP60" s="17" cm="1">
        <f t="array" ref="AP60">STOWA2024_NDJF_T(AP$34*60,$C60,2100,"H","")</f>
        <v>24366.217038456398</v>
      </c>
      <c r="AQ60" s="17" cm="1">
        <f t="array" ref="AQ60">STOWA2024_NDJF_T(AQ$34*60,$C60,2100,"H","")</f>
        <v>1084.9310970432014</v>
      </c>
      <c r="AR60" s="17" cm="1">
        <f t="array" ref="AR60">STOWA2024_NDJF_T(AR$34*60,$C60,2100,"H","")</f>
        <v>165.70517560993233</v>
      </c>
      <c r="AS60" s="17" cm="1">
        <f t="array" ref="AS60">STOWA2024_NDJF_T(AS$34*60,$C60,2100,"H","")</f>
        <v>56.638887791337382</v>
      </c>
      <c r="AT60" s="17" cm="1">
        <f t="array" ref="AT60">STOWA2024_NDJF_T(AT$34*60,$C60,2100,"H","")</f>
        <v>26.127164650631173</v>
      </c>
      <c r="AU60" s="17" cm="1">
        <f t="array" ref="AU60">STOWA2024_NDJF_T(AU$34*60,$C60,2100,"H","")</f>
        <v>3.6015137931975931</v>
      </c>
      <c r="AV60" s="17" cm="1">
        <f t="array" ref="AV60">STOWA2024_NDJF_T(AV$34*60,$C60,2100,"H","")</f>
        <v>1.9733001508126335</v>
      </c>
    </row>
    <row r="61" spans="2:48" x14ac:dyDescent="0.3">
      <c r="B61" s="15" t="s">
        <v>96</v>
      </c>
      <c r="C61">
        <v>110</v>
      </c>
      <c r="D61" s="17" cm="1">
        <f t="array" ref="D61">STOWA2024_NDJF_T(D$2*60,$C61,2100,"L","")</f>
        <v>30526964.378801636</v>
      </c>
      <c r="E61" s="17" cm="1">
        <f t="array" ref="E61">STOWA2024_NDJF_T(E$2*60,$C61,2100,"L","")</f>
        <v>173165672.50569293</v>
      </c>
      <c r="F61" s="17" cm="1">
        <f t="array" ref="F61">STOWA2024_NDJF_T(F$2*60,$C61,2100,"L","")</f>
        <v>233212881.491869</v>
      </c>
      <c r="G61" s="17" cm="1">
        <f t="array" ref="G61">STOWA2024_NDJF_T(G$2*60,$C61,2100,"L","")</f>
        <v>147056150.39418077</v>
      </c>
      <c r="H61" s="17" cm="1">
        <f t="array" ref="H61">STOWA2024_NDJF_T(H$2*60,$C61,2100,"L","")</f>
        <v>30880283.257203966</v>
      </c>
      <c r="I61" s="17" cm="1">
        <f t="array" ref="I61">STOWA2024_NDJF_T(I$2*60,$C61,2100,"L","")</f>
        <v>3717513.254044482</v>
      </c>
      <c r="J61" s="17" cm="1">
        <f t="array" ref="J61">STOWA2024_NDJF_T(J$2*60,$C61,2100,"L","")</f>
        <v>908556.85294180387</v>
      </c>
      <c r="K61" s="17" cm="1">
        <f t="array" ref="K61">STOWA2024_NDJF_T(K$2*60,$C61,2100,"L","")</f>
        <v>12455.654425282295</v>
      </c>
      <c r="L61" s="17" cm="1">
        <f t="array" ref="L61">STOWA2024_NDJF_T(L$2*60,$C61,2100,"L","")</f>
        <v>1518.1508330969684</v>
      </c>
      <c r="M61" s="17" cm="1">
        <f t="array" ref="M61">STOWA2024_NDJF_T(M$2*60,$C61,2100,"L","")</f>
        <v>443.60925350402499</v>
      </c>
      <c r="N61" s="17" cm="1">
        <f t="array" ref="N61">STOWA2024_NDJF_T(N$2*60,$C61,2100,"L","")</f>
        <v>182.36138476928315</v>
      </c>
      <c r="O61" s="17" cm="1">
        <f t="array" ref="O61">STOWA2024_NDJF_T(O$2*60,$C61,2100,"L","")</f>
        <v>18.99238747152059</v>
      </c>
      <c r="P61" s="17" cm="1">
        <f t="array" ref="P61">STOWA2024_NDJF_T(P$2*60,$C61,2100,"L","")</f>
        <v>8.9603376611435088</v>
      </c>
      <c r="R61" s="15" t="s">
        <v>96</v>
      </c>
      <c r="S61">
        <v>110</v>
      </c>
      <c r="T61" s="17" cm="1">
        <f t="array" ref="T61">STOWA2024_NDJF_T(T$34*60,$C61,2100,"M","")</f>
        <v>20264692.676246889</v>
      </c>
      <c r="U61" s="17" cm="1">
        <f t="array" ref="U61">STOWA2024_NDJF_T(U$34*60,$C61,2100,"M","")</f>
        <v>99596817.343863145</v>
      </c>
      <c r="V61" s="17" cm="1">
        <f t="array" ref="V61">STOWA2024_NDJF_T(V$34*60,$C61,2100,"M","")</f>
        <v>119500549.39866264</v>
      </c>
      <c r="W61" s="17" cm="1">
        <f t="array" ref="W61">STOWA2024_NDJF_T(W$34*60,$C61,2100,"M","")</f>
        <v>66503620.44083339</v>
      </c>
      <c r="X61" s="17" cm="1">
        <f t="array" ref="X61">STOWA2024_NDJF_T(X$34*60,$C61,2100,"M","")</f>
        <v>12625419.185774008</v>
      </c>
      <c r="Y61" s="17" cm="1">
        <f t="array" ref="Y61">STOWA2024_NDJF_T(Y$34*60,$C61,2100,"M","")</f>
        <v>1443833.3680112457</v>
      </c>
      <c r="Z61" s="17" cm="1">
        <f t="array" ref="Z61">STOWA2024_NDJF_T(Z$34*60,$C61,2100,"M","")</f>
        <v>353407.89918684267</v>
      </c>
      <c r="AA61" s="17" cm="1">
        <f t="array" ref="AA61">STOWA2024_NDJF_T(AA$34*60,$C61,2100,"M","")</f>
        <v>6697.358910023534</v>
      </c>
      <c r="AB61" s="17" cm="1">
        <f t="array" ref="AB61">STOWA2024_NDJF_T(AB$34*60,$C61,2100,"M","")</f>
        <v>877.30390813154941</v>
      </c>
      <c r="AC61" s="17" cm="1">
        <f t="array" ref="AC61">STOWA2024_NDJF_T(AC$34*60,$C61,2100,"M","")</f>
        <v>269.58052524519195</v>
      </c>
      <c r="AD61" s="17" cm="1">
        <f t="array" ref="AD61">STOWA2024_NDJF_T(AD$34*60,$C61,2100,"M","")</f>
        <v>114.68751825803393</v>
      </c>
      <c r="AE61" s="17" cm="1">
        <f t="array" ref="AE61">STOWA2024_NDJF_T(AE$34*60,$C61,2100,"M","")</f>
        <v>12.60568970380201</v>
      </c>
      <c r="AF61" s="17" cm="1">
        <f t="array" ref="AF61">STOWA2024_NDJF_T(AF$34*60,$C61,2100,"M","")</f>
        <v>6.1315020457149245</v>
      </c>
      <c r="AH61" s="15" t="s">
        <v>96</v>
      </c>
      <c r="AI61">
        <v>110</v>
      </c>
      <c r="AJ61" s="17" cm="1">
        <f t="array" ref="AJ61">STOWA2024_NDJF_T(AJ$34*60,$C61,2100,"H","")</f>
        <v>9979968.1659537703</v>
      </c>
      <c r="AK61" s="17" cm="1">
        <f t="array" ref="AK61">STOWA2024_NDJF_T(AK$34*60,$C61,2100,"H","")</f>
        <v>38416549.489435613</v>
      </c>
      <c r="AL61" s="17" cm="1">
        <f t="array" ref="AL61">STOWA2024_NDJF_T(AL$34*60,$C61,2100,"H","")</f>
        <v>37991865.674493499</v>
      </c>
      <c r="AM61" s="17" cm="1">
        <f t="array" ref="AM61">STOWA2024_NDJF_T(AM$34*60,$C61,2100,"H","")</f>
        <v>17263502.726011246</v>
      </c>
      <c r="AN61" s="17" cm="1">
        <f t="array" ref="AN61">STOWA2024_NDJF_T(AN$34*60,$C61,2100,"H","")</f>
        <v>2817178.9383479124</v>
      </c>
      <c r="AO61" s="17" cm="1">
        <f t="array" ref="AO61">STOWA2024_NDJF_T(AO$34*60,$C61,2100,"H","")</f>
        <v>303091.50006918533</v>
      </c>
      <c r="AP61" s="17" cm="1">
        <f t="array" ref="AP61">STOWA2024_NDJF_T(AP$34*60,$C61,2100,"H","")</f>
        <v>75456.659790079357</v>
      </c>
      <c r="AQ61" s="17" cm="1">
        <f t="array" ref="AQ61">STOWA2024_NDJF_T(AQ$34*60,$C61,2100,"H","")</f>
        <v>2369.8265464585679</v>
      </c>
      <c r="AR61" s="17" cm="1">
        <f t="array" ref="AR61">STOWA2024_NDJF_T(AR$34*60,$C61,2100,"H","")</f>
        <v>350.60516066665213</v>
      </c>
      <c r="AS61" s="17" cm="1">
        <f t="array" ref="AS61">STOWA2024_NDJF_T(AS$34*60,$C61,2100,"H","")</f>
        <v>117.31416067515708</v>
      </c>
      <c r="AT61" s="17" cm="1">
        <f t="array" ref="AT61">STOWA2024_NDJF_T(AT$34*60,$C61,2100,"H","")</f>
        <v>52.987517302237158</v>
      </c>
      <c r="AU61" s="17" cm="1">
        <f t="array" ref="AU61">STOWA2024_NDJF_T(AU$34*60,$C61,2100,"H","")</f>
        <v>6.5186093084300216</v>
      </c>
      <c r="AV61" s="17" cm="1">
        <f t="array" ref="AV61">STOWA2024_NDJF_T(AV$34*60,$C61,2100,"H","")</f>
        <v>3.3600636973516473</v>
      </c>
    </row>
    <row r="62" spans="2:48" x14ac:dyDescent="0.3">
      <c r="B62" s="15" t="s">
        <v>97</v>
      </c>
      <c r="C62">
        <v>120</v>
      </c>
      <c r="D62" s="17" cm="1">
        <f t="array" ref="D62">STOWA2024_NDJF_T(D$2*60,$C62,2100,"L","")</f>
        <v>50833341.437108435</v>
      </c>
      <c r="E62" s="17" cm="1">
        <f t="array" ref="E62">STOWA2024_NDJF_T(E$2*60,$C62,2100,"L","")</f>
        <v>345352478.90665495</v>
      </c>
      <c r="F62" s="17" cm="1">
        <f t="array" ref="F62">STOWA2024_NDJF_T(F$2*60,$C62,2100,"L","")</f>
        <v>538906407.30833638</v>
      </c>
      <c r="G62" s="17" cm="1">
        <f t="array" ref="G62">STOWA2024_NDJF_T(G$2*60,$C62,2100,"L","")</f>
        <v>399963818.22028327</v>
      </c>
      <c r="H62" s="17" cm="1">
        <f t="array" ref="H62">STOWA2024_NDJF_T(H$2*60,$C62,2100,"L","")</f>
        <v>96516034.590377733</v>
      </c>
      <c r="I62" s="17" cm="1">
        <f t="array" ref="I62">STOWA2024_NDJF_T(I$2*60,$C62,2100,"L","")</f>
        <v>12601340.541273998</v>
      </c>
      <c r="J62" s="17" cm="1">
        <f t="array" ref="J62">STOWA2024_NDJF_T(J$2*60,$C62,2100,"L","")</f>
        <v>3102999.9086223235</v>
      </c>
      <c r="K62" s="17" cm="1">
        <f t="array" ref="K62">STOWA2024_NDJF_T(K$2*60,$C62,2100,"L","")</f>
        <v>27487.506262383446</v>
      </c>
      <c r="L62" s="17" cm="1">
        <f t="array" ref="L62">STOWA2024_NDJF_T(L$2*60,$C62,2100,"L","")</f>
        <v>3333.2625867962042</v>
      </c>
      <c r="M62" s="17" cm="1">
        <f t="array" ref="M62">STOWA2024_NDJF_T(M$2*60,$C62,2100,"L","")</f>
        <v>974.7700713220446</v>
      </c>
      <c r="N62" s="17" cm="1">
        <f t="array" ref="N62">STOWA2024_NDJF_T(N$2*60,$C62,2100,"L","")</f>
        <v>400.52605303753114</v>
      </c>
      <c r="O62" s="17" cm="1">
        <f t="array" ref="O62">STOWA2024_NDJF_T(O$2*60,$C62,2100,"L","")</f>
        <v>39.968083035799296</v>
      </c>
      <c r="P62" s="17" cm="1">
        <f t="array" ref="P62">STOWA2024_NDJF_T(P$2*60,$C62,2100,"L","")</f>
        <v>18.046523111426083</v>
      </c>
      <c r="R62" s="15" t="s">
        <v>97</v>
      </c>
      <c r="S62">
        <v>120</v>
      </c>
      <c r="T62" s="17" cm="1">
        <f t="array" ref="T62">STOWA2024_NDJF_T(T$34*60,$C62,2100,"M","")</f>
        <v>33709374.081534564</v>
      </c>
      <c r="U62" s="17" cm="1">
        <f t="array" ref="U62">STOWA2024_NDJF_T(U$34*60,$C62,2100,"M","")</f>
        <v>198010539.06790864</v>
      </c>
      <c r="V62" s="17" cm="1">
        <f t="array" ref="V62">STOWA2024_NDJF_T(V$34*60,$C62,2100,"M","")</f>
        <v>274339021.81858724</v>
      </c>
      <c r="W62" s="17" cm="1">
        <f t="array" ref="W62">STOWA2024_NDJF_T(W$34*60,$C62,2100,"M","")</f>
        <v>178444864.9875553</v>
      </c>
      <c r="X62" s="17" cm="1">
        <f t="array" ref="X62">STOWA2024_NDJF_T(X$34*60,$C62,2100,"M","")</f>
        <v>38453553.98918476</v>
      </c>
      <c r="Y62" s="17" cm="1">
        <f t="array" ref="Y62">STOWA2024_NDJF_T(Y$34*60,$C62,2100,"M","")</f>
        <v>4695743.3023637952</v>
      </c>
      <c r="Z62" s="17" cm="1">
        <f t="array" ref="Z62">STOWA2024_NDJF_T(Z$34*60,$C62,2100,"M","")</f>
        <v>1148347.7360691819</v>
      </c>
      <c r="AA62" s="17" cm="1">
        <f t="array" ref="AA62">STOWA2024_NDJF_T(AA$34*60,$C62,2100,"M","")</f>
        <v>14504.213543217696</v>
      </c>
      <c r="AB62" s="17" cm="1">
        <f t="array" ref="AB62">STOWA2024_NDJF_T(AB$34*60,$C62,2100,"M","")</f>
        <v>1879.6562692920206</v>
      </c>
      <c r="AC62" s="17" cm="1">
        <f t="array" ref="AC62">STOWA2024_NDJF_T(AC$34*60,$C62,2100,"M","")</f>
        <v>575.34458236591468</v>
      </c>
      <c r="AD62" s="17" cm="1">
        <f t="array" ref="AD62">STOWA2024_NDJF_T(AD$34*60,$C62,2100,"M","")</f>
        <v>243.55393830765738</v>
      </c>
      <c r="AE62" s="17" cm="1">
        <f t="array" ref="AE62">STOWA2024_NDJF_T(AE$34*60,$C62,2100,"M","")</f>
        <v>25.176462677741533</v>
      </c>
      <c r="AF62" s="17" cm="1">
        <f t="array" ref="AF62">STOWA2024_NDJF_T(AF$34*60,$C62,2100,"M","")</f>
        <v>11.661171924391391</v>
      </c>
      <c r="AH62" s="15" t="s">
        <v>97</v>
      </c>
      <c r="AI62">
        <v>120</v>
      </c>
      <c r="AJ62" s="17" cm="1">
        <f t="array" ref="AJ62">STOWA2024_NDJF_T(AJ$34*60,$C62,2100,"H","")</f>
        <v>16568459.206070354</v>
      </c>
      <c r="AK62" s="17" cm="1">
        <f t="array" ref="AK62">STOWA2024_NDJF_T(AK$34*60,$C62,2100,"H","")</f>
        <v>75929917.10578616</v>
      </c>
      <c r="AL62" s="17" cm="1">
        <f t="array" ref="AL62">STOWA2024_NDJF_T(AL$34*60,$C62,2100,"H","")</f>
        <v>86160064.272081643</v>
      </c>
      <c r="AM62" s="17" cm="1">
        <f t="array" ref="AM62">STOWA2024_NDJF_T(AM$34*60,$C62,2100,"H","")</f>
        <v>45185094.540682234</v>
      </c>
      <c r="AN62" s="17" cm="1">
        <f t="array" ref="AN62">STOWA2024_NDJF_T(AN$34*60,$C62,2100,"H","")</f>
        <v>8192610.8607987491</v>
      </c>
      <c r="AO62" s="17" cm="1">
        <f t="array" ref="AO62">STOWA2024_NDJF_T(AO$34*60,$C62,2100,"H","")</f>
        <v>917553.33678294509</v>
      </c>
      <c r="AP62" s="17" cm="1">
        <f t="array" ref="AP62">STOWA2024_NDJF_T(AP$34*60,$C62,2100,"H","")</f>
        <v>225277.80319117985</v>
      </c>
      <c r="AQ62" s="17" cm="1">
        <f t="array" ref="AQ62">STOWA2024_NDJF_T(AQ$34*60,$C62,2100,"H","")</f>
        <v>4962.7580129880798</v>
      </c>
      <c r="AR62" s="17" cm="1">
        <f t="array" ref="AR62">STOWA2024_NDJF_T(AR$34*60,$C62,2100,"H","")</f>
        <v>719.77009219495073</v>
      </c>
      <c r="AS62" s="17" cm="1">
        <f t="array" ref="AS62">STOWA2024_NDJF_T(AS$34*60,$C62,2100,"H","")</f>
        <v>238.15391089634562</v>
      </c>
      <c r="AT62" s="17" cm="1">
        <f t="array" ref="AT62">STOWA2024_NDJF_T(AT$34*60,$C62,2100,"H","")</f>
        <v>106.30458036109641</v>
      </c>
      <c r="AU62" s="17" cm="1">
        <f t="array" ref="AU62">STOWA2024_NDJF_T(AU$34*60,$C62,2100,"H","")</f>
        <v>11.996583905891557</v>
      </c>
      <c r="AV62" s="17" cm="1">
        <f t="array" ref="AV62">STOWA2024_NDJF_T(AV$34*60,$C62,2100,"H","")</f>
        <v>5.8585059666613208</v>
      </c>
    </row>
    <row r="63" spans="2:48" x14ac:dyDescent="0.3">
      <c r="B63" s="15" t="s">
        <v>98</v>
      </c>
      <c r="C63">
        <v>130</v>
      </c>
      <c r="D63" s="17" cm="1">
        <f t="array" ref="D63">STOWA2024_NDJF_T(D$2*60,$C63,2100,"L","")</f>
        <v>81347223.803608745</v>
      </c>
      <c r="E63" s="17" cm="1">
        <f t="array" ref="E63">STOWA2024_NDJF_T(E$2*60,$C63,2100,"L","")</f>
        <v>653795067.0606029</v>
      </c>
      <c r="F63" s="17" cm="1">
        <f t="array" ref="F63">STOWA2024_NDJF_T(F$2*60,$C63,2100,"L","")</f>
        <v>1172413020.9494665</v>
      </c>
      <c r="G63" s="17" cm="1">
        <f t="array" ref="G63">STOWA2024_NDJF_T(G$2*60,$C63,2100,"L","")</f>
        <v>1018364671.1283443</v>
      </c>
      <c r="H63" s="17" cm="1">
        <f t="array" ref="H63">STOWA2024_NDJF_T(H$2*60,$C63,2100,"L","")</f>
        <v>283045006.38086921</v>
      </c>
      <c r="I63" s="17" cm="1">
        <f t="array" ref="I63">STOWA2024_NDJF_T(I$2*60,$C63,2100,"L","")</f>
        <v>40529772.402386881</v>
      </c>
      <c r="J63" s="17" cm="1">
        <f t="array" ref="J63">STOWA2024_NDJF_T(J$2*60,$C63,2100,"L","")</f>
        <v>10150808.902956268</v>
      </c>
      <c r="K63" s="17" cm="1">
        <f t="array" ref="K63">STOWA2024_NDJF_T(K$2*60,$C63,2100,"L","")</f>
        <v>58092.680814161009</v>
      </c>
      <c r="L63" s="17" cm="1">
        <f t="array" ref="L63">STOWA2024_NDJF_T(L$2*60,$C63,2100,"L","")</f>
        <v>7079.6566653867667</v>
      </c>
      <c r="M63" s="17" cm="1">
        <f t="array" ref="M63">STOWA2024_NDJF_T(M$2*60,$C63,2100,"L","")</f>
        <v>2092.2639299681605</v>
      </c>
      <c r="N63" s="17" cm="1">
        <f t="array" ref="N63">STOWA2024_NDJF_T(N$2*60,$C63,2100,"L","")</f>
        <v>867.99111012066362</v>
      </c>
      <c r="O63" s="17" cm="1">
        <f t="array" ref="O63">STOWA2024_NDJF_T(O$2*60,$C63,2100,"L","")</f>
        <v>86.357580206959895</v>
      </c>
      <c r="P63" s="17" cm="1">
        <f t="array" ref="P63">STOWA2024_NDJF_T(P$2*60,$C63,2100,"L","")</f>
        <v>37.888635950189709</v>
      </c>
      <c r="R63" s="15" t="s">
        <v>98</v>
      </c>
      <c r="S63">
        <v>130</v>
      </c>
      <c r="T63" s="17" cm="1">
        <f t="array" ref="T63">STOWA2024_NDJF_T(T$34*60,$C63,2100,"M","")</f>
        <v>53895912.88209267</v>
      </c>
      <c r="U63" s="17" cm="1">
        <f t="array" ref="U63">STOWA2024_NDJF_T(U$34*60,$C63,2100,"M","")</f>
        <v>373863242.09254855</v>
      </c>
      <c r="V63" s="17" cm="1">
        <f t="array" ref="V63">STOWA2024_NDJF_T(V$34*60,$C63,2100,"M","")</f>
        <v>593479028.58003998</v>
      </c>
      <c r="W63" s="17" cm="1">
        <f t="array" ref="W63">STOWA2024_NDJF_T(W$34*60,$C63,2100,"M","")</f>
        <v>449010635.27444935</v>
      </c>
      <c r="X63" s="17" cm="1">
        <f t="array" ref="X63">STOWA2024_NDJF_T(X$34*60,$C63,2100,"M","")</f>
        <v>110197690.22513534</v>
      </c>
      <c r="Y63" s="17" cm="1">
        <f t="array" ref="Y63">STOWA2024_NDJF_T(Y$34*60,$C63,2100,"M","")</f>
        <v>14540453.340314485</v>
      </c>
      <c r="Z63" s="17" cm="1">
        <f t="array" ref="Z63">STOWA2024_NDJF_T(Z$34*60,$C63,2100,"M","")</f>
        <v>3586122.427241981</v>
      </c>
      <c r="AA63" s="17" cm="1">
        <f t="array" ref="AA63">STOWA2024_NDJF_T(AA$34*60,$C63,2100,"M","")</f>
        <v>30140.899202531211</v>
      </c>
      <c r="AB63" s="17" cm="1">
        <f t="array" ref="AB63">STOWA2024_NDJF_T(AB$34*60,$C63,2100,"M","")</f>
        <v>3903.5501143188653</v>
      </c>
      <c r="AC63" s="17" cm="1">
        <f t="array" ref="AC63">STOWA2024_NDJF_T(AC$34*60,$C63,2100,"M","")</f>
        <v>1201.4789246544979</v>
      </c>
      <c r="AD63" s="17" cm="1">
        <f t="array" ref="AD63">STOWA2024_NDJF_T(AD$34*60,$C63,2100,"M","")</f>
        <v>510.90906832639058</v>
      </c>
      <c r="AE63" s="17" cm="1">
        <f t="array" ref="AE63">STOWA2024_NDJF_T(AE$34*60,$C63,2100,"M","")</f>
        <v>51.440169124942436</v>
      </c>
      <c r="AF63" s="17" cm="1">
        <f t="array" ref="AF63">STOWA2024_NDJF_T(AF$34*60,$C63,2100,"M","")</f>
        <v>22.964303008699083</v>
      </c>
      <c r="AH63" s="15" t="s">
        <v>98</v>
      </c>
      <c r="AI63">
        <v>130</v>
      </c>
      <c r="AJ63" s="17" cm="1">
        <f t="array" ref="AJ63">STOWA2024_NDJF_T(AJ$34*60,$C63,2100,"H","")</f>
        <v>26445646.923892681</v>
      </c>
      <c r="AK63" s="17" cm="1">
        <f t="array" ref="AK63">STOWA2024_NDJF_T(AK$34*60,$C63,2100,"H","")</f>
        <v>142642824.67895621</v>
      </c>
      <c r="AL63" s="17" cm="1">
        <f t="array" ref="AL63">STOWA2024_NDJF_T(AL$34*60,$C63,2100,"H","")</f>
        <v>184434004.8770135</v>
      </c>
      <c r="AM63" s="17" cm="1">
        <f t="array" ref="AM63">STOWA2024_NDJF_T(AM$34*60,$C63,2100,"H","")</f>
        <v>111249054.34999181</v>
      </c>
      <c r="AN63" s="17" cm="1">
        <f t="array" ref="AN63">STOWA2024_NDJF_T(AN$34*60,$C63,2100,"H","")</f>
        <v>22525564.261661809</v>
      </c>
      <c r="AO63" s="17" cm="1">
        <f t="array" ref="AO63">STOWA2024_NDJF_T(AO$34*60,$C63,2100,"H","")</f>
        <v>2659723.297631932</v>
      </c>
      <c r="AP63" s="17" cm="1">
        <f t="array" ref="AP63">STOWA2024_NDJF_T(AP$34*60,$C63,2100,"H","")</f>
        <v>649900.97542155627</v>
      </c>
      <c r="AQ63" s="17" cm="1">
        <f t="array" ref="AQ63">STOWA2024_NDJF_T(AQ$34*60,$C63,2100,"H","")</f>
        <v>10006.67641438646</v>
      </c>
      <c r="AR63" s="17" cm="1">
        <f t="array" ref="AR63">STOWA2024_NDJF_T(AR$34*60,$C63,2100,"H","")</f>
        <v>1437.0454978508892</v>
      </c>
      <c r="AS63" s="17" cm="1">
        <f t="array" ref="AS63">STOWA2024_NDJF_T(AS$34*60,$C63,2100,"H","")</f>
        <v>474.34983497641053</v>
      </c>
      <c r="AT63" s="17" cm="1">
        <f t="array" ref="AT63">STOWA2024_NDJF_T(AT$34*60,$C63,2100,"H","")</f>
        <v>211.04369512787164</v>
      </c>
      <c r="AU63" s="17" cm="1">
        <f t="array" ref="AU63">STOWA2024_NDJF_T(AU$34*60,$C63,2100,"H","")</f>
        <v>22.470182448407588</v>
      </c>
      <c r="AV63" s="17" cm="1">
        <f t="array" ref="AV63">STOWA2024_NDJF_T(AV$34*60,$C63,2100,"H","")</f>
        <v>10.482554794940357</v>
      </c>
    </row>
    <row r="65" spans="2:48" x14ac:dyDescent="0.3">
      <c r="B65" s="16" t="s">
        <v>79</v>
      </c>
      <c r="D65" s="15" t="s">
        <v>49</v>
      </c>
      <c r="E65" s="15" t="s">
        <v>50</v>
      </c>
      <c r="F65" s="15" t="s">
        <v>51</v>
      </c>
      <c r="G65" s="15" t="s">
        <v>52</v>
      </c>
      <c r="H65" s="15" t="s">
        <v>53</v>
      </c>
      <c r="I65" s="15" t="s">
        <v>54</v>
      </c>
      <c r="J65" s="15" t="s">
        <v>55</v>
      </c>
      <c r="K65" s="15" t="s">
        <v>56</v>
      </c>
      <c r="L65" s="15" t="s">
        <v>57</v>
      </c>
      <c r="M65" s="15" t="s">
        <v>58</v>
      </c>
      <c r="N65" s="15" t="s">
        <v>59</v>
      </c>
      <c r="O65" s="15" t="s">
        <v>60</v>
      </c>
      <c r="P65" s="15" t="s">
        <v>61</v>
      </c>
      <c r="R65" s="16" t="s">
        <v>82</v>
      </c>
      <c r="T65" s="15" t="s">
        <v>49</v>
      </c>
      <c r="U65" s="15" t="s">
        <v>50</v>
      </c>
      <c r="V65" s="15" t="s">
        <v>51</v>
      </c>
      <c r="W65" s="15" t="s">
        <v>52</v>
      </c>
      <c r="X65" s="15" t="s">
        <v>53</v>
      </c>
      <c r="Y65" s="15" t="s">
        <v>54</v>
      </c>
      <c r="Z65" s="15" t="s">
        <v>55</v>
      </c>
      <c r="AA65" s="15" t="s">
        <v>56</v>
      </c>
      <c r="AB65" s="15" t="s">
        <v>57</v>
      </c>
      <c r="AC65" s="15" t="s">
        <v>58</v>
      </c>
      <c r="AD65" s="15" t="s">
        <v>59</v>
      </c>
      <c r="AE65" s="15" t="s">
        <v>60</v>
      </c>
      <c r="AF65" s="15" t="s">
        <v>61</v>
      </c>
      <c r="AH65" s="16" t="s">
        <v>85</v>
      </c>
      <c r="AJ65" s="15" t="s">
        <v>49</v>
      </c>
      <c r="AK65" s="15" t="s">
        <v>50</v>
      </c>
      <c r="AL65" s="15" t="s">
        <v>51</v>
      </c>
      <c r="AM65" s="15" t="s">
        <v>52</v>
      </c>
      <c r="AN65" s="15" t="s">
        <v>53</v>
      </c>
      <c r="AO65" s="15" t="s">
        <v>54</v>
      </c>
      <c r="AP65" s="15" t="s">
        <v>55</v>
      </c>
      <c r="AQ65" s="15" t="s">
        <v>56</v>
      </c>
      <c r="AR65" s="15" t="s">
        <v>57</v>
      </c>
      <c r="AS65" s="15" t="s">
        <v>58</v>
      </c>
      <c r="AT65" s="15" t="s">
        <v>59</v>
      </c>
      <c r="AU65" s="15" t="s">
        <v>60</v>
      </c>
      <c r="AV65" s="15" t="s">
        <v>61</v>
      </c>
    </row>
    <row r="66" spans="2:48" x14ac:dyDescent="0.3">
      <c r="D66" s="16">
        <f>10/60</f>
        <v>0.16666666666666666</v>
      </c>
      <c r="E66" s="16">
        <f>1/2</f>
        <v>0.5</v>
      </c>
      <c r="F66" s="16">
        <v>1</v>
      </c>
      <c r="G66" s="16">
        <v>2</v>
      </c>
      <c r="H66" s="16">
        <v>4</v>
      </c>
      <c r="I66" s="16">
        <v>8</v>
      </c>
      <c r="J66" s="16">
        <v>12</v>
      </c>
      <c r="K66" s="16">
        <v>24</v>
      </c>
      <c r="L66" s="16">
        <v>48</v>
      </c>
      <c r="M66" s="16">
        <f>3*24</f>
        <v>72</v>
      </c>
      <c r="N66" s="16">
        <f>4*24</f>
        <v>96</v>
      </c>
      <c r="O66" s="16">
        <f>8*24</f>
        <v>192</v>
      </c>
      <c r="P66" s="16">
        <f>10*24</f>
        <v>240</v>
      </c>
      <c r="T66" s="16">
        <f>10/60</f>
        <v>0.16666666666666666</v>
      </c>
      <c r="U66" s="16">
        <f>1/2</f>
        <v>0.5</v>
      </c>
      <c r="V66" s="16">
        <v>1</v>
      </c>
      <c r="W66" s="16">
        <v>2</v>
      </c>
      <c r="X66" s="16">
        <v>4</v>
      </c>
      <c r="Y66" s="16">
        <v>8</v>
      </c>
      <c r="Z66" s="16">
        <v>12</v>
      </c>
      <c r="AA66" s="16">
        <v>24</v>
      </c>
      <c r="AB66" s="16">
        <v>48</v>
      </c>
      <c r="AC66" s="16">
        <f>3*24</f>
        <v>72</v>
      </c>
      <c r="AD66" s="16">
        <f>4*24</f>
        <v>96</v>
      </c>
      <c r="AE66" s="16">
        <f>8*24</f>
        <v>192</v>
      </c>
      <c r="AF66" s="16">
        <f>10*24</f>
        <v>240</v>
      </c>
      <c r="AJ66" s="16">
        <f>10/60</f>
        <v>0.16666666666666666</v>
      </c>
      <c r="AK66" s="16">
        <f>1/2</f>
        <v>0.5</v>
      </c>
      <c r="AL66" s="16">
        <v>1</v>
      </c>
      <c r="AM66" s="16">
        <v>2</v>
      </c>
      <c r="AN66" s="16">
        <v>4</v>
      </c>
      <c r="AO66" s="16">
        <v>8</v>
      </c>
      <c r="AP66" s="16">
        <v>12</v>
      </c>
      <c r="AQ66" s="16">
        <v>24</v>
      </c>
      <c r="AR66" s="16">
        <v>48</v>
      </c>
      <c r="AS66" s="16">
        <f>3*24</f>
        <v>72</v>
      </c>
      <c r="AT66" s="16">
        <f>4*24</f>
        <v>96</v>
      </c>
      <c r="AU66" s="16">
        <f>8*24</f>
        <v>192</v>
      </c>
      <c r="AV66" s="16">
        <f>10*24</f>
        <v>240</v>
      </c>
    </row>
    <row r="67" spans="2:48" x14ac:dyDescent="0.3">
      <c r="B67" s="15" t="s">
        <v>86</v>
      </c>
      <c r="C67">
        <v>10</v>
      </c>
      <c r="D67" s="17" cm="1">
        <f t="array" ref="D67">STOWA2024_NDJF_T(D$2*60,$C67,2150,"L","")</f>
        <v>76.043204094936613</v>
      </c>
      <c r="E67" s="17" cm="1">
        <f t="array" ref="E67">STOWA2024_NDJF_T(E$2*60,$C67,2150,"L","")</f>
        <v>18.54780404978823</v>
      </c>
      <c r="F67" s="17" cm="1">
        <f t="array" ref="F67">STOWA2024_NDJF_T(F$2*60,$C67,2150,"L","")</f>
        <v>4.6117575812501768</v>
      </c>
      <c r="G67" s="17" cm="1">
        <f t="array" ref="G67">STOWA2024_NDJF_T(G$2*60,$C67,2150,"L","")</f>
        <v>1.1962399723106789</v>
      </c>
      <c r="H67" s="17" cm="1">
        <f t="array" ref="H67">STOWA2024_NDJF_T(H$2*60,$C67,2150,"L","")</f>
        <v>0.41890458617157122</v>
      </c>
      <c r="I67" s="17" cm="1">
        <f t="array" ref="I67">STOWA2024_NDJF_T(I$2*60,$C67,2150,"L","")</f>
        <v>0.20347390305835922</v>
      </c>
      <c r="J67" s="17" cm="1">
        <f t="array" ref="J67">STOWA2024_NDJF_T(J$2*60,$C67,2150,"L","")</f>
        <v>0.14940121582743904</v>
      </c>
      <c r="K67" s="17" cm="1">
        <f t="array" ref="K67">STOWA2024_NDJF_T(K$2*60,$C67,2150,"L","")</f>
        <v>5.2503178396035619E-2</v>
      </c>
      <c r="L67" s="17" cm="1">
        <f t="array" ref="L67">STOWA2024_NDJF_T(L$2*60,$C67,2150,"L","")</f>
        <v>3.4781858669941823E-2</v>
      </c>
      <c r="M67" s="17" cm="1">
        <f t="array" ref="M67">STOWA2024_NDJF_T(M$2*60,$C67,2150,"L","")</f>
        <v>3.0619706515603407E-2</v>
      </c>
      <c r="N67" s="17" cm="1">
        <f t="array" ref="N67">STOWA2024_NDJF_T(N$2*60,$C67,2150,"L","")</f>
        <v>2.971473467861863E-2</v>
      </c>
      <c r="O67" s="17" cm="1">
        <f t="array" ref="O67">STOWA2024_NDJF_T(O$2*60,$C67,2150,"L","")</f>
        <v>3.4703058785028384E-2</v>
      </c>
      <c r="P67" s="17" cm="1">
        <f t="array" ref="P67">STOWA2024_NDJF_T(P$2*60,$C67,2150,"L","")</f>
        <v>3.0527813810136129E-2</v>
      </c>
      <c r="R67" s="15" t="s">
        <v>86</v>
      </c>
      <c r="S67">
        <v>10</v>
      </c>
      <c r="T67" s="17" cm="1">
        <f t="array" ref="T67">STOWA2024_NDJF_T(T$34*60,$C67,2150,"M","")</f>
        <v>52.626451062686634</v>
      </c>
      <c r="U67" s="17" cm="1">
        <f t="array" ref="U67">STOWA2024_NDJF_T(U$34*60,$C67,2150,"M","")</f>
        <v>12.590949102658559</v>
      </c>
      <c r="V67" s="17" cm="1">
        <f t="array" ref="V67">STOWA2024_NDJF_T(V$34*60,$C67,2150,"M","")</f>
        <v>3.2121025267536445</v>
      </c>
      <c r="W67" s="17" cm="1">
        <f t="array" ref="W67">STOWA2024_NDJF_T(W$34*60,$C67,2150,"M","")</f>
        <v>0.87904457945197045</v>
      </c>
      <c r="X67" s="17" cm="1">
        <f t="array" ref="X67">STOWA2024_NDJF_T(X$34*60,$C67,2150,"M","")</f>
        <v>0.3298210533242053</v>
      </c>
      <c r="Y67" s="17" cm="1">
        <f t="array" ref="Y67">STOWA2024_NDJF_T(Y$34*60,$C67,2150,"M","")</f>
        <v>0.1694109170389097</v>
      </c>
      <c r="Z67" s="17" cm="1">
        <f t="array" ref="Z67">STOWA2024_NDJF_T(Z$34*60,$C67,2150,"M","")</f>
        <v>0.12766031264169059</v>
      </c>
      <c r="AA67" s="17" cm="1">
        <f t="array" ref="AA67">STOWA2024_NDJF_T(AA$34*60,$C67,2150,"M","")</f>
        <v>4.4747048415629709E-2</v>
      </c>
      <c r="AB67" s="17" cm="1">
        <f t="array" ref="AB67">STOWA2024_NDJF_T(AB$34*60,$C67,2150,"M","")</f>
        <v>3.132450588579247E-2</v>
      </c>
      <c r="AC67" s="17" cm="1">
        <f t="array" ref="AC67">STOWA2024_NDJF_T(AC$34*60,$C67,2150,"M","")</f>
        <v>2.8369112833022587E-2</v>
      </c>
      <c r="AD67" s="17" cm="1">
        <f t="array" ref="AD67">STOWA2024_NDJF_T(AD$34*60,$C67,2150,"M","")</f>
        <v>2.7997482750615157E-2</v>
      </c>
      <c r="AE67" s="17" cm="1">
        <f t="array" ref="AE67">STOWA2024_NDJF_T(AE$34*60,$C67,2150,"M","")</f>
        <v>3.3576149511350101E-2</v>
      </c>
      <c r="AF67" s="17" cm="1">
        <f t="array" ref="AF67">STOWA2024_NDJF_T(AF$34*60,$C67,2150,"M","")</f>
        <v>3.0048361445664178E-2</v>
      </c>
      <c r="AH67" s="15" t="s">
        <v>86</v>
      </c>
      <c r="AI67">
        <v>10</v>
      </c>
      <c r="AJ67" s="17" cm="1">
        <f t="array" ref="AJ67">STOWA2024_NDJF_T(AJ$34*60,$C67,2150,"H","")</f>
        <v>23.420851333402304</v>
      </c>
      <c r="AK67" s="17" cm="1">
        <f t="array" ref="AK67">STOWA2024_NDJF_T(AK$34*60,$C67,2150,"H","")</f>
        <v>5.4865556257453649</v>
      </c>
      <c r="AL67" s="17" cm="1">
        <f t="array" ref="AL67">STOWA2024_NDJF_T(AL$34*60,$C67,2150,"H","")</f>
        <v>1.5015688768654796</v>
      </c>
      <c r="AM67" s="17" cm="1">
        <f t="array" ref="AM67">STOWA2024_NDJF_T(AM$34*60,$C67,2150,"H","")</f>
        <v>0.46551806788376865</v>
      </c>
      <c r="AN67" s="17" cm="1">
        <f t="array" ref="AN67">STOWA2024_NDJF_T(AN$34*60,$C67,2150,"H","")</f>
        <v>0.20277846781647985</v>
      </c>
      <c r="AO67" s="17" cm="1">
        <f t="array" ref="AO67">STOWA2024_NDJF_T(AO$34*60,$C67,2150,"H","")</f>
        <v>0.11708617190310425</v>
      </c>
      <c r="AP67" s="17" cm="1">
        <f t="array" ref="AP67">STOWA2024_NDJF_T(AP$34*60,$C67,2150,"H","")</f>
        <v>9.3058860412214936E-2</v>
      </c>
      <c r="AQ67" s="17" cm="1">
        <f t="array" ref="AQ67">STOWA2024_NDJF_T(AQ$34*60,$C67,2150,"H","")</f>
        <v>3.2338382309709278E-2</v>
      </c>
      <c r="AR67" s="17" cm="1">
        <f t="array" ref="AR67">STOWA2024_NDJF_T(AR$34*60,$C67,2150,"H","")</f>
        <v>2.5233972771486545E-2</v>
      </c>
      <c r="AS67" s="17" cm="1">
        <f t="array" ref="AS67">STOWA2024_NDJF_T(AS$34*60,$C67,2150,"H","")</f>
        <v>2.417529881469117E-2</v>
      </c>
      <c r="AT67" s="17" cm="1">
        <f t="array" ref="AT67">STOWA2024_NDJF_T(AT$34*60,$C67,2150,"H","")</f>
        <v>2.4683593674984506E-2</v>
      </c>
      <c r="AU67" s="17" cm="1">
        <f t="array" ref="AU67">STOWA2024_NDJF_T(AU$34*60,$C67,2150,"H","")</f>
        <v>2.4391367198121468E-2</v>
      </c>
      <c r="AV67" s="17" t="e" cm="1">
        <f t="array" ref="AV67">STOWA2024_NDJF_T(AV$34*60,$C67,2150,"H","")</f>
        <v>#VALUE!</v>
      </c>
    </row>
    <row r="68" spans="2:48" x14ac:dyDescent="0.3">
      <c r="B68" s="15" t="s">
        <v>87</v>
      </c>
      <c r="C68">
        <v>20</v>
      </c>
      <c r="D68" s="17" cm="1">
        <f t="array" ref="D68">STOWA2024_NDJF_T(D$2*60,$C68,2150,"L","")</f>
        <v>2217.844617906138</v>
      </c>
      <c r="E68" s="17" cm="1">
        <f t="array" ref="E68">STOWA2024_NDJF_T(E$2*60,$C68,2150,"L","")</f>
        <v>826.64153762009744</v>
      </c>
      <c r="F68" s="17" cm="1">
        <f t="array" ref="F68">STOWA2024_NDJF_T(F$2*60,$C68,2150,"L","")</f>
        <v>198.70197243294737</v>
      </c>
      <c r="G68" s="17" cm="1">
        <f t="array" ref="G68">STOWA2024_NDJF_T(G$2*60,$C68,2150,"L","")</f>
        <v>36.254570730715024</v>
      </c>
      <c r="H68" s="17" cm="1">
        <f t="array" ref="H68">STOWA2024_NDJF_T(H$2*60,$C68,2150,"L","")</f>
        <v>6.8534444807156243</v>
      </c>
      <c r="I68" s="17" cm="1">
        <f t="array" ref="I68">STOWA2024_NDJF_T(I$2*60,$C68,2150,"L","")</f>
        <v>1.8692824092269773</v>
      </c>
      <c r="J68" s="17" cm="1">
        <f t="array" ref="J68">STOWA2024_NDJF_T(J$2*60,$C68,2150,"L","")</f>
        <v>1.0288808319435097</v>
      </c>
      <c r="K68" s="17" cm="1">
        <f t="array" ref="K68">STOWA2024_NDJF_T(K$2*60,$C68,2150,"L","")</f>
        <v>0.34295616415420183</v>
      </c>
      <c r="L68" s="17" cm="1">
        <f t="array" ref="L68">STOWA2024_NDJF_T(L$2*60,$C68,2150,"L","")</f>
        <v>0.14186459176947813</v>
      </c>
      <c r="M68" s="17" cm="1">
        <f t="array" ref="M68">STOWA2024_NDJF_T(M$2*60,$C68,2150,"L","")</f>
        <v>9.5372590205411986E-2</v>
      </c>
      <c r="N68" s="17" cm="1">
        <f t="array" ref="N68">STOWA2024_NDJF_T(N$2*60,$C68,2150,"L","")</f>
        <v>7.6949863634661914E-2</v>
      </c>
      <c r="O68" s="17" cm="1">
        <f t="array" ref="O68">STOWA2024_NDJF_T(O$2*60,$C68,2150,"L","")</f>
        <v>6.0407261058069213E-2</v>
      </c>
      <c r="P68" s="17" cm="1">
        <f t="array" ref="P68">STOWA2024_NDJF_T(P$2*60,$C68,2150,"L","")</f>
        <v>6.1179291888443829E-2</v>
      </c>
      <c r="R68" s="15" t="s">
        <v>87</v>
      </c>
      <c r="S68">
        <v>20</v>
      </c>
      <c r="T68" s="17" cm="1">
        <f t="array" ref="T68">STOWA2024_NDJF_T(T$34*60,$C68,2150,"M","")</f>
        <v>1453.2882205762508</v>
      </c>
      <c r="U68" s="17" cm="1">
        <f t="array" ref="U68">STOWA2024_NDJF_T(U$34*60,$C68,2150,"M","")</f>
        <v>502.49521796269079</v>
      </c>
      <c r="V68" s="17" cm="1">
        <f t="array" ref="V68">STOWA2024_NDJF_T(V$34*60,$C68,2150,"M","")</f>
        <v>118.82805669361234</v>
      </c>
      <c r="W68" s="17" cm="1">
        <f t="array" ref="W68">STOWA2024_NDJF_T(W$34*60,$C68,2150,"M","")</f>
        <v>22.269075305605472</v>
      </c>
      <c r="X68" s="17" cm="1">
        <f t="array" ref="X68">STOWA2024_NDJF_T(X$34*60,$C68,2150,"M","")</f>
        <v>4.5231379825475351</v>
      </c>
      <c r="Y68" s="17" cm="1">
        <f t="array" ref="Y68">STOWA2024_NDJF_T(Y$34*60,$C68,2150,"M","")</f>
        <v>1.3323713863198803</v>
      </c>
      <c r="Z68" s="17" cm="1">
        <f t="array" ref="Z68">STOWA2024_NDJF_T(Z$34*60,$C68,2150,"M","")</f>
        <v>0.76398748582420151</v>
      </c>
      <c r="AA68" s="17" cm="1">
        <f t="array" ref="AA68">STOWA2024_NDJF_T(AA$34*60,$C68,2150,"M","")</f>
        <v>0.25920652109442766</v>
      </c>
      <c r="AB68" s="17" cm="1">
        <f t="array" ref="AB68">STOWA2024_NDJF_T(AB$34*60,$C68,2150,"M","")</f>
        <v>0.1168445910920705</v>
      </c>
      <c r="AC68" s="17" cm="1">
        <f t="array" ref="AC68">STOWA2024_NDJF_T(AC$34*60,$C68,2150,"M","")</f>
        <v>8.239446925437606E-2</v>
      </c>
      <c r="AD68" s="17" cm="1">
        <f t="array" ref="AD68">STOWA2024_NDJF_T(AD$34*60,$C68,2150,"M","")</f>
        <v>6.8476286482708482E-2</v>
      </c>
      <c r="AE68" s="17" cm="1">
        <f t="array" ref="AE68">STOWA2024_NDJF_T(AE$34*60,$C68,2150,"M","")</f>
        <v>5.6463842966992681E-2</v>
      </c>
      <c r="AF68" s="17" cm="1">
        <f t="array" ref="AF68">STOWA2024_NDJF_T(AF$34*60,$C68,2150,"M","")</f>
        <v>5.7910930605783971E-2</v>
      </c>
      <c r="AH68" s="15" t="s">
        <v>87</v>
      </c>
      <c r="AI68">
        <v>20</v>
      </c>
      <c r="AJ68" s="17" cm="1">
        <f t="array" ref="AJ68">STOWA2024_NDJF_T(AJ$34*60,$C68,2150,"H","")</f>
        <v>565.24106268334867</v>
      </c>
      <c r="AK68" s="17" cm="1">
        <f t="array" ref="AK68">STOWA2024_NDJF_T(AK$34*60,$C68,2150,"H","")</f>
        <v>168.7823868063409</v>
      </c>
      <c r="AL68" s="17" cm="1">
        <f t="array" ref="AL68">STOWA2024_NDJF_T(AL$34*60,$C68,2150,"H","")</f>
        <v>39.322661440315677</v>
      </c>
      <c r="AM68" s="17" cm="1">
        <f t="array" ref="AM68">STOWA2024_NDJF_T(AM$34*60,$C68,2150,"H","")</f>
        <v>7.9809666718677388</v>
      </c>
      <c r="AN68" s="17" cm="1">
        <f t="array" ref="AN68">STOWA2024_NDJF_T(AN$34*60,$C68,2150,"H","")</f>
        <v>1.9192467639886504</v>
      </c>
      <c r="AO68" s="17" cm="1">
        <f t="array" ref="AO68">STOWA2024_NDJF_T(AO$34*60,$C68,2150,"H","")</f>
        <v>0.66905228887658408</v>
      </c>
      <c r="AP68" s="17" cm="1">
        <f t="array" ref="AP68">STOWA2024_NDJF_T(AP$34*60,$C68,2150,"H","")</f>
        <v>0.41838252786301638</v>
      </c>
      <c r="AQ68" s="17" cm="1">
        <f t="array" ref="AQ68">STOWA2024_NDJF_T(AQ$34*60,$C68,2150,"H","")</f>
        <v>0.14562066999855758</v>
      </c>
      <c r="AR68" s="17" cm="1">
        <f t="array" ref="AR68">STOWA2024_NDJF_T(AR$34*60,$C68,2150,"H","")</f>
        <v>7.8026558353614522E-2</v>
      </c>
      <c r="AS68" s="17" cm="1">
        <f t="array" ref="AS68">STOWA2024_NDJF_T(AS$34*60,$C68,2150,"H","")</f>
        <v>6.056463443853128E-2</v>
      </c>
      <c r="AT68" s="17" cm="1">
        <f t="array" ref="AT68">STOWA2024_NDJF_T(AT$34*60,$C68,2150,"H","")</f>
        <v>5.346974178213678E-2</v>
      </c>
      <c r="AU68" s="17" cm="1">
        <f t="array" ref="AU68">STOWA2024_NDJF_T(AU$34*60,$C68,2150,"H","")</f>
        <v>4.8956795573307996E-2</v>
      </c>
      <c r="AV68" s="17" cm="1">
        <f t="array" ref="AV68">STOWA2024_NDJF_T(AV$34*60,$C68,2150,"H","")</f>
        <v>5.1579039137151304E-2</v>
      </c>
    </row>
    <row r="69" spans="2:48" x14ac:dyDescent="0.3">
      <c r="B69" s="15" t="s">
        <v>88</v>
      </c>
      <c r="C69">
        <v>30</v>
      </c>
      <c r="D69" s="17" cm="1">
        <f t="array" ref="D69">STOWA2024_NDJF_T(D$2*60,$C69,2150,"L","")</f>
        <v>19045.820972386769</v>
      </c>
      <c r="E69" s="17" cm="1">
        <f t="array" ref="E69">STOWA2024_NDJF_T(E$2*60,$C69,2150,"L","")</f>
        <v>11260.313703597147</v>
      </c>
      <c r="F69" s="17" cm="1">
        <f t="array" ref="F69">STOWA2024_NDJF_T(F$2*60,$C69,2150,"L","")</f>
        <v>3219.6636904333282</v>
      </c>
      <c r="G69" s="17" cm="1">
        <f t="array" ref="G69">STOWA2024_NDJF_T(G$2*60,$C69,2150,"L","")</f>
        <v>565.82135871352966</v>
      </c>
      <c r="H69" s="17" cm="1">
        <f t="array" ref="H69">STOWA2024_NDJF_T(H$2*60,$C69,2150,"L","")</f>
        <v>78.635876712886031</v>
      </c>
      <c r="I69" s="17" cm="1">
        <f t="array" ref="I69">STOWA2024_NDJF_T(I$2*60,$C69,2150,"L","")</f>
        <v>14.524534607103462</v>
      </c>
      <c r="J69" s="17" cm="1">
        <f t="array" ref="J69">STOWA2024_NDJF_T(J$2*60,$C69,2150,"L","")</f>
        <v>6.3841224549238236</v>
      </c>
      <c r="K69" s="17" cm="1">
        <f t="array" ref="K69">STOWA2024_NDJF_T(K$2*60,$C69,2150,"L","")</f>
        <v>1.7859868594613826</v>
      </c>
      <c r="L69" s="17" cm="1">
        <f t="array" ref="L69">STOWA2024_NDJF_T(L$2*60,$C69,2150,"L","")</f>
        <v>0.52217534528932441</v>
      </c>
      <c r="M69" s="17" cm="1">
        <f t="array" ref="M69">STOWA2024_NDJF_T(M$2*60,$C69,2150,"L","")</f>
        <v>0.28307399628213747</v>
      </c>
      <c r="N69" s="17" cm="1">
        <f t="array" ref="N69">STOWA2024_NDJF_T(N$2*60,$C69,2150,"L","")</f>
        <v>0.19541946416048062</v>
      </c>
      <c r="O69" s="17" cm="1">
        <f t="array" ref="O69">STOWA2024_NDJF_T(O$2*60,$C69,2150,"L","")</f>
        <v>0.10669083960663357</v>
      </c>
      <c r="P69" s="17" cm="1">
        <f t="array" ref="P69">STOWA2024_NDJF_T(P$2*60,$C69,2150,"L","")</f>
        <v>9.744389568529481E-2</v>
      </c>
      <c r="R69" s="15" t="s">
        <v>88</v>
      </c>
      <c r="S69">
        <v>30</v>
      </c>
      <c r="T69" s="17" cm="1">
        <f t="array" ref="T69">STOWA2024_NDJF_T(T$34*60,$C69,2150,"M","")</f>
        <v>12208.545592410546</v>
      </c>
      <c r="U69" s="17" cm="1">
        <f t="array" ref="U69">STOWA2024_NDJF_T(U$34*60,$C69,2150,"M","")</f>
        <v>6495.9954649010606</v>
      </c>
      <c r="V69" s="17" cm="1">
        <f t="array" ref="V69">STOWA2024_NDJF_T(V$34*60,$C69,2150,"M","")</f>
        <v>1770.2415600468003</v>
      </c>
      <c r="W69" s="17" cm="1">
        <f t="array" ref="W69">STOWA2024_NDJF_T(W$34*60,$C69,2150,"M","")</f>
        <v>309.05536743861165</v>
      </c>
      <c r="X69" s="17" cm="1">
        <f t="array" ref="X69">STOWA2024_NDJF_T(X$34*60,$C69,2150,"M","")</f>
        <v>45.322306454932956</v>
      </c>
      <c r="Y69" s="17" cm="1">
        <f t="array" ref="Y69">STOWA2024_NDJF_T(Y$34*60,$C69,2150,"M","")</f>
        <v>9.058270048218235</v>
      </c>
      <c r="Z69" s="17" cm="1">
        <f t="array" ref="Z69">STOWA2024_NDJF_T(Z$34*60,$C69,2150,"M","")</f>
        <v>4.1786806006468922</v>
      </c>
      <c r="AA69" s="17" cm="1">
        <f t="array" ref="AA69">STOWA2024_NDJF_T(AA$34*60,$C69,2150,"M","")</f>
        <v>1.2292592863699929</v>
      </c>
      <c r="AB69" s="17" cm="1">
        <f t="array" ref="AB69">STOWA2024_NDJF_T(AB$34*60,$C69,2150,"M","")</f>
        <v>0.39816161517842258</v>
      </c>
      <c r="AC69" s="17" cm="1">
        <f t="array" ref="AC69">STOWA2024_NDJF_T(AC$34*60,$C69,2150,"M","")</f>
        <v>0.22932786985998369</v>
      </c>
      <c r="AD69" s="17" cm="1">
        <f t="array" ref="AD69">STOWA2024_NDJF_T(AD$34*60,$C69,2150,"M","")</f>
        <v>0.16461269109465773</v>
      </c>
      <c r="AE69" s="17" cm="1">
        <f t="array" ref="AE69">STOWA2024_NDJF_T(AE$34*60,$C69,2150,"M","")</f>
        <v>9.616563693063146E-2</v>
      </c>
      <c r="AF69" s="17" cm="1">
        <f t="array" ref="AF69">STOWA2024_NDJF_T(AF$34*60,$C69,2150,"M","")</f>
        <v>8.9469667346416371E-2</v>
      </c>
      <c r="AH69" s="15" t="s">
        <v>88</v>
      </c>
      <c r="AI69">
        <v>30</v>
      </c>
      <c r="AJ69" s="17" cm="1">
        <f t="array" ref="AJ69">STOWA2024_NDJF_T(AJ$34*60,$C69,2150,"H","")</f>
        <v>4492.2568345401442</v>
      </c>
      <c r="AK69" s="17" cm="1">
        <f t="array" ref="AK69">STOWA2024_NDJF_T(AK$34*60,$C69,2150,"H","")</f>
        <v>1921.0935503974149</v>
      </c>
      <c r="AL69" s="17" cm="1">
        <f t="array" ref="AL69">STOWA2024_NDJF_T(AL$34*60,$C69,2150,"H","")</f>
        <v>480.83594952387926</v>
      </c>
      <c r="AM69" s="17" cm="1">
        <f t="array" ref="AM69">STOWA2024_NDJF_T(AM$34*60,$C69,2150,"H","")</f>
        <v>85.04307169726178</v>
      </c>
      <c r="AN69" s="17" cm="1">
        <f t="array" ref="AN69">STOWA2024_NDJF_T(AN$34*60,$C69,2150,"H","")</f>
        <v>14.357813932558249</v>
      </c>
      <c r="AO69" s="17" cm="1">
        <f t="array" ref="AO69">STOWA2024_NDJF_T(AO$34*60,$C69,2150,"H","")</f>
        <v>3.4413642534264999</v>
      </c>
      <c r="AP69" s="17" cm="1">
        <f t="array" ref="AP69">STOWA2024_NDJF_T(AP$34*60,$C69,2150,"H","")</f>
        <v>1.7642190691353177</v>
      </c>
      <c r="AQ69" s="17" cm="1">
        <f t="array" ref="AQ69">STOWA2024_NDJF_T(AQ$34*60,$C69,2150,"H","")</f>
        <v>0.564924697850679</v>
      </c>
      <c r="AR69" s="17" cm="1">
        <f t="array" ref="AR69">STOWA2024_NDJF_T(AR$34*60,$C69,2150,"H","")</f>
        <v>0.22560115831373775</v>
      </c>
      <c r="AS69" s="17" cm="1">
        <f t="array" ref="AS69">STOWA2024_NDJF_T(AS$34*60,$C69,2150,"H","")</f>
        <v>0.14698646317368286</v>
      </c>
      <c r="AT69" s="17" cm="1">
        <f t="array" ref="AT69">STOWA2024_NDJF_T(AT$34*60,$C69,2150,"H","")</f>
        <v>0.11433915848649136</v>
      </c>
      <c r="AU69" s="17" cm="1">
        <f t="array" ref="AU69">STOWA2024_NDJF_T(AU$34*60,$C69,2150,"H","")</f>
        <v>7.7258186905282467E-2</v>
      </c>
      <c r="AV69" s="17" cm="1">
        <f t="array" ref="AV69">STOWA2024_NDJF_T(AV$34*60,$C69,2150,"H","")</f>
        <v>7.4777299198660122E-2</v>
      </c>
    </row>
    <row r="70" spans="2:48" x14ac:dyDescent="0.3">
      <c r="B70" s="15" t="s">
        <v>89</v>
      </c>
      <c r="C70">
        <v>40</v>
      </c>
      <c r="D70" s="17" cm="1">
        <f t="array" ref="D70">STOWA2024_NDJF_T(D$2*60,$C70,2150,"L","")</f>
        <v>92645.211686175171</v>
      </c>
      <c r="E70" s="17" cm="1">
        <f t="array" ref="E70">STOWA2024_NDJF_T(E$2*60,$C70,2150,"L","")</f>
        <v>82616.293986788543</v>
      </c>
      <c r="F70" s="17" cm="1">
        <f t="array" ref="F70">STOWA2024_NDJF_T(F$2*60,$C70,2150,"L","")</f>
        <v>29411.940876039738</v>
      </c>
      <c r="G70" s="17" cm="1">
        <f t="array" ref="G70">STOWA2024_NDJF_T(G$2*60,$C70,2150,"L","")</f>
        <v>5647.3781504504013</v>
      </c>
      <c r="H70" s="17" cm="1">
        <f t="array" ref="H70">STOWA2024_NDJF_T(H$2*60,$C70,2150,"L","")</f>
        <v>685.5325159033066</v>
      </c>
      <c r="I70" s="17" cm="1">
        <f t="array" ref="I70">STOWA2024_NDJF_T(I$2*60,$C70,2150,"L","")</f>
        <v>97.724366071689715</v>
      </c>
      <c r="J70" s="17" cm="1">
        <f t="array" ref="J70">STOWA2024_NDJF_T(J$2*60,$C70,2150,"L","")</f>
        <v>36.074410093318633</v>
      </c>
      <c r="K70" s="17" cm="1">
        <f t="array" ref="K70">STOWA2024_NDJF_T(K$2*60,$C70,2150,"L","")</f>
        <v>7.7885466191892663</v>
      </c>
      <c r="L70" s="17" cm="1">
        <f t="array" ref="L70">STOWA2024_NDJF_T(L$2*60,$C70,2150,"L","")</f>
        <v>1.7586884756990893</v>
      </c>
      <c r="M70" s="17" cm="1">
        <f t="array" ref="M70">STOWA2024_NDJF_T(M$2*60,$C70,2150,"L","")</f>
        <v>0.8037873451072155</v>
      </c>
      <c r="N70" s="17" cm="1">
        <f t="array" ref="N70">STOWA2024_NDJF_T(N$2*60,$C70,2150,"L","")</f>
        <v>0.48706951764264694</v>
      </c>
      <c r="O70" s="17" cm="1">
        <f t="array" ref="O70">STOWA2024_NDJF_T(O$2*60,$C70,2150,"L","")</f>
        <v>0.19133895171879928</v>
      </c>
      <c r="P70" s="17" cm="1">
        <f t="array" ref="P70">STOWA2024_NDJF_T(P$2*60,$C70,2150,"L","")</f>
        <v>0.15802467298304701</v>
      </c>
      <c r="R70" s="15" t="s">
        <v>89</v>
      </c>
      <c r="S70">
        <v>40</v>
      </c>
      <c r="T70" s="17" cm="1">
        <f t="array" ref="T70">STOWA2024_NDJF_T(T$34*60,$C70,2150,"M","")</f>
        <v>58683.527510253902</v>
      </c>
      <c r="U70" s="17" cm="1">
        <f t="array" ref="U70">STOWA2024_NDJF_T(U$34*60,$C70,2150,"M","")</f>
        <v>46227.498074457049</v>
      </c>
      <c r="V70" s="17" cm="1">
        <f t="array" ref="V70">STOWA2024_NDJF_T(V$34*60,$C70,2150,"M","")</f>
        <v>15332.934903765037</v>
      </c>
      <c r="W70" s="17" cm="1">
        <f t="array" ref="W70">STOWA2024_NDJF_T(W$34*60,$C70,2150,"M","")</f>
        <v>2839.5132262541442</v>
      </c>
      <c r="X70" s="17" cm="1">
        <f t="array" ref="X70">STOWA2024_NDJF_T(X$34*60,$C70,2150,"M","")</f>
        <v>354.88950318404187</v>
      </c>
      <c r="Y70" s="17" cm="1">
        <f t="array" ref="Y70">STOWA2024_NDJF_T(Y$34*60,$C70,2150,"M","")</f>
        <v>54.273291072522326</v>
      </c>
      <c r="Z70" s="17" cm="1">
        <f t="array" ref="Z70">STOWA2024_NDJF_T(Z$34*60,$C70,2150,"M","")</f>
        <v>21.06934873612175</v>
      </c>
      <c r="AA70" s="17" cm="1">
        <f t="array" ref="AA70">STOWA2024_NDJF_T(AA$34*60,$C70,2150,"M","")</f>
        <v>4.9734667685272864</v>
      </c>
      <c r="AB70" s="17" cm="1">
        <f t="array" ref="AB70">STOWA2024_NDJF_T(AB$34*60,$C70,2150,"M","")</f>
        <v>1.253816849834462</v>
      </c>
      <c r="AC70" s="17" cm="1">
        <f t="array" ref="AC70">STOWA2024_NDJF_T(AC$34*60,$C70,2150,"M","")</f>
        <v>0.61368819339976999</v>
      </c>
      <c r="AD70" s="17" cm="1">
        <f t="array" ref="AD70">STOWA2024_NDJF_T(AD$34*60,$C70,2150,"M","")</f>
        <v>0.38920107780949253</v>
      </c>
      <c r="AE70" s="17" cm="1">
        <f t="array" ref="AE70">STOWA2024_NDJF_T(AE$34*60,$C70,2150,"M","")</f>
        <v>0.16598776810127888</v>
      </c>
      <c r="AF70" s="17" cm="1">
        <f t="array" ref="AF70">STOWA2024_NDJF_T(AF$34*60,$C70,2150,"M","")</f>
        <v>0.14041257465210255</v>
      </c>
      <c r="AH70" s="15" t="s">
        <v>89</v>
      </c>
      <c r="AI70">
        <v>40</v>
      </c>
      <c r="AJ70" s="17" cm="1">
        <f t="array" ref="AJ70">STOWA2024_NDJF_T(AJ$34*60,$C70,2150,"H","")</f>
        <v>20949.752310057127</v>
      </c>
      <c r="AK70" s="17" cm="1">
        <f t="array" ref="AK70">STOWA2024_NDJF_T(AK$34*60,$C70,2150,"H","")</f>
        <v>12676.684356686805</v>
      </c>
      <c r="AL70" s="17" cm="1">
        <f t="array" ref="AL70">STOWA2024_NDJF_T(AL$34*60,$C70,2150,"H","")</f>
        <v>3665.0826648305965</v>
      </c>
      <c r="AM70" s="17" cm="1">
        <f t="array" ref="AM70">STOWA2024_NDJF_T(AM$34*60,$C70,2150,"H","")</f>
        <v>645.67482162446663</v>
      </c>
      <c r="AN70" s="17" cm="1">
        <f t="array" ref="AN70">STOWA2024_NDJF_T(AN$34*60,$C70,2150,"H","")</f>
        <v>88.775805113647252</v>
      </c>
      <c r="AO70" s="17" cm="1">
        <f t="array" ref="AO70">STOWA2024_NDJF_T(AO$34*60,$C70,2150,"H","")</f>
        <v>16.126704967550232</v>
      </c>
      <c r="AP70" s="17" cm="1">
        <f t="array" ref="AP70">STOWA2024_NDJF_T(AP$34*60,$C70,2150,"H","")</f>
        <v>7.0147425714121399</v>
      </c>
      <c r="AQ70" s="17" cm="1">
        <f t="array" ref="AQ70">STOWA2024_NDJF_T(AQ$34*60,$C70,2150,"H","")</f>
        <v>1.9391873139222564</v>
      </c>
      <c r="AR70" s="17" cm="1">
        <f t="array" ref="AR70">STOWA2024_NDJF_T(AR$34*60,$C70,2150,"H","")</f>
        <v>0.6145373186061388</v>
      </c>
      <c r="AS70" s="17" cm="1">
        <f t="array" ref="AS70">STOWA2024_NDJF_T(AS$34*60,$C70,2150,"H","")</f>
        <v>0.3463099189136275</v>
      </c>
      <c r="AT70" s="17" cm="1">
        <f t="array" ref="AT70">STOWA2024_NDJF_T(AT$34*60,$C70,2150,"H","")</f>
        <v>0.241463249805419</v>
      </c>
      <c r="AU70" s="17" cm="1">
        <f t="array" ref="AU70">STOWA2024_NDJF_T(AU$34*60,$C70,2150,"H","")</f>
        <v>0.1231190376663979</v>
      </c>
      <c r="AV70" s="17" cm="1">
        <f t="array" ref="AV70">STOWA2024_NDJF_T(AV$34*60,$C70,2150,"H","")</f>
        <v>0.10964999391469692</v>
      </c>
    </row>
    <row r="71" spans="2:48" x14ac:dyDescent="0.3">
      <c r="B71" s="15" t="s">
        <v>90</v>
      </c>
      <c r="C71">
        <v>50</v>
      </c>
      <c r="D71" s="17" cm="1">
        <f t="array" ref="D71">STOWA2024_NDJF_T(D$2*60,$C71,2150,"L","")</f>
        <v>324021.74533547257</v>
      </c>
      <c r="E71" s="17" cm="1">
        <f t="array" ref="E71">STOWA2024_NDJF_T(E$2*60,$C71,2150,"L","")</f>
        <v>414093.35008562374</v>
      </c>
      <c r="F71" s="17" cm="1">
        <f t="array" ref="F71">STOWA2024_NDJF_T(F$2*60,$C71,2150,"L","")</f>
        <v>184287.91254992562</v>
      </c>
      <c r="G71" s="17" cm="1">
        <f t="array" ref="G71">STOWA2024_NDJF_T(G$2*60,$C71,2150,"L","")</f>
        <v>40859.971306865918</v>
      </c>
      <c r="H71" s="17" cm="1">
        <f t="array" ref="H71">STOWA2024_NDJF_T(H$2*60,$C71,2150,"L","")</f>
        <v>4800.4719948665743</v>
      </c>
      <c r="I71" s="17" cm="1">
        <f t="array" ref="I71">STOWA2024_NDJF_T(I$2*60,$C71,2150,"L","")</f>
        <v>580.21468719744519</v>
      </c>
      <c r="J71" s="17" cm="1">
        <f t="array" ref="J71">STOWA2024_NDJF_T(J$2*60,$C71,2150,"L","")</f>
        <v>187.34250377476147</v>
      </c>
      <c r="K71" s="17" cm="1">
        <f t="array" ref="K71">STOWA2024_NDJF_T(K$2*60,$C71,2150,"L","")</f>
        <v>29.437962441405737</v>
      </c>
      <c r="L71" s="17" cm="1">
        <f t="array" ref="L71">STOWA2024_NDJF_T(L$2*60,$C71,2150,"L","")</f>
        <v>5.4829859328594122</v>
      </c>
      <c r="M71" s="17" cm="1">
        <f t="array" ref="M71">STOWA2024_NDJF_T(M$2*60,$C71,2150,"L","")</f>
        <v>2.1908230882668347</v>
      </c>
      <c r="N71" s="17" cm="1">
        <f t="array" ref="N71">STOWA2024_NDJF_T(N$2*60,$C71,2150,"L","")</f>
        <v>1.1922419374545923</v>
      </c>
      <c r="O71" s="17" cm="1">
        <f t="array" ref="O71">STOWA2024_NDJF_T(O$2*60,$C71,2150,"L","")</f>
        <v>0.34872360510346262</v>
      </c>
      <c r="P71" s="17" cm="1">
        <f t="array" ref="P71">STOWA2024_NDJF_T(P$2*60,$C71,2150,"L","")</f>
        <v>0.2613040026489849</v>
      </c>
      <c r="R71" s="15" t="s">
        <v>90</v>
      </c>
      <c r="S71">
        <v>50</v>
      </c>
      <c r="T71" s="17" cm="1">
        <f t="array" ref="T71">STOWA2024_NDJF_T(T$34*60,$C71,2150,"M","")</f>
        <v>203725.53107054537</v>
      </c>
      <c r="U71" s="17" cm="1">
        <f t="array" ref="U71">STOWA2024_NDJF_T(U$34*60,$C71,2150,"M","")</f>
        <v>227119.47468580035</v>
      </c>
      <c r="V71" s="17" cm="1">
        <f t="array" ref="V71">STOWA2024_NDJF_T(V$34*60,$C71,2150,"M","")</f>
        <v>92605.907320091341</v>
      </c>
      <c r="W71" s="17" cm="1">
        <f t="array" ref="W71">STOWA2024_NDJF_T(W$34*60,$C71,2150,"M","")</f>
        <v>19317.971698791996</v>
      </c>
      <c r="X71" s="17" cm="1">
        <f t="array" ref="X71">STOWA2024_NDJF_T(X$34*60,$C71,2150,"M","")</f>
        <v>2277.7542528272902</v>
      </c>
      <c r="Y71" s="17" cm="1">
        <f t="array" ref="Y71">STOWA2024_NDJF_T(Y$34*60,$C71,2150,"M","")</f>
        <v>291.09110744975288</v>
      </c>
      <c r="Z71" s="17" cm="1">
        <f t="array" ref="Z71">STOWA2024_NDJF_T(Z$34*60,$C71,2150,"M","")</f>
        <v>98.66569778815412</v>
      </c>
      <c r="AA71" s="17" cm="1">
        <f t="array" ref="AA71">STOWA2024_NDJF_T(AA$34*60,$C71,2150,"M","")</f>
        <v>17.678388769053154</v>
      </c>
      <c r="AB71" s="17" cm="1">
        <f t="array" ref="AB71">STOWA2024_NDJF_T(AB$34*60,$C71,2150,"M","")</f>
        <v>3.6844509447334657</v>
      </c>
      <c r="AC71" s="17" cm="1">
        <f t="array" ref="AC71">STOWA2024_NDJF_T(AC$34*60,$C71,2150,"M","")</f>
        <v>1.5833695242968062</v>
      </c>
      <c r="AD71" s="17" cm="1">
        <f t="array" ref="AD71">STOWA2024_NDJF_T(AD$34*60,$C71,2150,"M","")</f>
        <v>0.90561650135225202</v>
      </c>
      <c r="AE71" s="17" cm="1">
        <f t="array" ref="AE71">STOWA2024_NDJF_T(AE$34*60,$C71,2150,"M","")</f>
        <v>0.29056249301472303</v>
      </c>
      <c r="AF71" s="17" cm="1">
        <f t="array" ref="AF71">STOWA2024_NDJF_T(AF$34*60,$C71,2150,"M","")</f>
        <v>0.22410821212242898</v>
      </c>
      <c r="AH71" s="15" t="s">
        <v>90</v>
      </c>
      <c r="AI71">
        <v>50</v>
      </c>
      <c r="AJ71" s="17" cm="1">
        <f t="array" ref="AJ71">STOWA2024_NDJF_T(AJ$34*60,$C71,2150,"H","")</f>
        <v>71355.593418697943</v>
      </c>
      <c r="AK71" s="17" cm="1">
        <f t="array" ref="AK71">STOWA2024_NDJF_T(AK$34*60,$C71,2150,"H","")</f>
        <v>59244.565212706264</v>
      </c>
      <c r="AL71" s="17" cm="1">
        <f t="array" ref="AL71">STOWA2024_NDJF_T(AL$34*60,$C71,2150,"H","")</f>
        <v>20240.596056019738</v>
      </c>
      <c r="AM71" s="17" cm="1">
        <f t="array" ref="AM71">STOWA2024_NDJF_T(AM$34*60,$C71,2150,"H","")</f>
        <v>3802.8447108248961</v>
      </c>
      <c r="AN71" s="17" cm="1">
        <f t="array" ref="AN71">STOWA2024_NDJF_T(AN$34*60,$C71,2150,"H","")</f>
        <v>468.89543165260983</v>
      </c>
      <c r="AO71" s="17" cm="1">
        <f t="array" ref="AO71">STOWA2024_NDJF_T(AO$34*60,$C71,2150,"H","")</f>
        <v>69.544021964921996</v>
      </c>
      <c r="AP71" s="17" cm="1">
        <f t="array" ref="AP71">STOWA2024_NDJF_T(AP$34*60,$C71,2150,"H","")</f>
        <v>26.420554521228322</v>
      </c>
      <c r="AQ71" s="17" cm="1">
        <f t="array" ref="AQ71">STOWA2024_NDJF_T(AQ$34*60,$C71,2150,"H","")</f>
        <v>6.012379135214788</v>
      </c>
      <c r="AR71" s="17" cm="1">
        <f t="array" ref="AR71">STOWA2024_NDJF_T(AR$34*60,$C71,2150,"H","")</f>
        <v>1.586980703874755</v>
      </c>
      <c r="AS71" s="17" cm="1">
        <f t="array" ref="AS71">STOWA2024_NDJF_T(AS$34*60,$C71,2150,"H","")</f>
        <v>0.79361321419657627</v>
      </c>
      <c r="AT71" s="17" cm="1">
        <f t="array" ref="AT71">STOWA2024_NDJF_T(AT$34*60,$C71,2150,"H","")</f>
        <v>0.50379513801047049</v>
      </c>
      <c r="AU71" s="17" cm="1">
        <f t="array" ref="AU71">STOWA2024_NDJF_T(AU$34*60,$C71,2150,"H","")</f>
        <v>0.19821608836539897</v>
      </c>
      <c r="AV71" s="17" cm="1">
        <f t="array" ref="AV71">STOWA2024_NDJF_T(AV$34*60,$C71,2150,"H","")</f>
        <v>0.16274259640383762</v>
      </c>
    </row>
    <row r="72" spans="2:48" x14ac:dyDescent="0.3">
      <c r="B72" s="15" t="s">
        <v>91</v>
      </c>
      <c r="C72">
        <v>60</v>
      </c>
      <c r="D72" s="17" cm="1">
        <f t="array" ref="D72">STOWA2024_NDJF_T(D$2*60,$C72,2150,"L","")</f>
        <v>913315.11851753562</v>
      </c>
      <c r="E72" s="17" cm="1">
        <f t="array" ref="E72">STOWA2024_NDJF_T(E$2*60,$C72,2150,"L","")</f>
        <v>1602873.0432386217</v>
      </c>
      <c r="F72" s="17" cm="1">
        <f t="array" ref="F72">STOWA2024_NDJF_T(F$2*60,$C72,2150,"L","")</f>
        <v>884094.08896265086</v>
      </c>
      <c r="G72" s="17" cm="1">
        <f t="array" ref="G72">STOWA2024_NDJF_T(G$2*60,$C72,2150,"L","")</f>
        <v>231921.19869376204</v>
      </c>
      <c r="H72" s="17" cm="1">
        <f t="array" ref="H72">STOWA2024_NDJF_T(H$2*60,$C72,2150,"L","")</f>
        <v>28112.366073917965</v>
      </c>
      <c r="I72" s="17" cm="1">
        <f t="array" ref="I72">STOWA2024_NDJF_T(I$2*60,$C72,2150,"L","")</f>
        <v>3087.1529235791518</v>
      </c>
      <c r="J72" s="17" cm="1">
        <f t="array" ref="J72">STOWA2024_NDJF_T(J$2*60,$C72,2150,"L","")</f>
        <v>901.19937347876657</v>
      </c>
      <c r="K72" s="17" cm="1">
        <f t="array" ref="K72">STOWA2024_NDJF_T(K$2*60,$C72,2150,"L","")</f>
        <v>98.907366991924533</v>
      </c>
      <c r="L72" s="17" cm="1">
        <f t="array" ref="L72">STOWA2024_NDJF_T(L$2*60,$C72,2150,"L","")</f>
        <v>15.968996690224882</v>
      </c>
      <c r="M72" s="17" cm="1">
        <f t="array" ref="M72">STOWA2024_NDJF_T(M$2*60,$C72,2150,"L","")</f>
        <v>5.7506748108125851</v>
      </c>
      <c r="N72" s="17" cm="1">
        <f t="array" ref="N72">STOWA2024_NDJF_T(N$2*60,$C72,2150,"L","")</f>
        <v>2.8685466507972572</v>
      </c>
      <c r="O72" s="17" cm="1">
        <f t="array" ref="O72">STOWA2024_NDJF_T(O$2*60,$C72,2150,"L","")</f>
        <v>0.64649616463855897</v>
      </c>
      <c r="P72" s="17" cm="1">
        <f t="array" ref="P72">STOWA2024_NDJF_T(P$2*60,$C72,2150,"L","")</f>
        <v>0.44128911430627388</v>
      </c>
      <c r="R72" s="15" t="s">
        <v>91</v>
      </c>
      <c r="S72">
        <v>60</v>
      </c>
      <c r="T72" s="17" cm="1">
        <f t="array" ref="T72">STOWA2024_NDJF_T(T$34*60,$C72,2150,"M","")</f>
        <v>571317.59039704956</v>
      </c>
      <c r="U72" s="17" cm="1">
        <f t="array" ref="U72">STOWA2024_NDJF_T(U$34*60,$C72,2150,"M","")</f>
        <v>866822.0284264303</v>
      </c>
      <c r="V72" s="17" cm="1">
        <f t="array" ref="V72">STOWA2024_NDJF_T(V$34*60,$C72,2150,"M","")</f>
        <v>432474.39253441722</v>
      </c>
      <c r="W72" s="17" cm="1">
        <f t="array" ref="W72">STOWA2024_NDJF_T(W$34*60,$C72,2150,"M","")</f>
        <v>104560.60613940381</v>
      </c>
      <c r="X72" s="17" cm="1">
        <f t="array" ref="X72">STOWA2024_NDJF_T(X$34*60,$C72,2150,"M","")</f>
        <v>12410.423326823495</v>
      </c>
      <c r="Y72" s="17" cm="1">
        <f t="array" ref="Y72">STOWA2024_NDJF_T(Y$34*60,$C72,2150,"M","")</f>
        <v>1415.7313663511934</v>
      </c>
      <c r="Z72" s="17" cm="1">
        <f t="array" ref="Z72">STOWA2024_NDJF_T(Z$34*60,$C72,2150,"M","")</f>
        <v>431.89858101604983</v>
      </c>
      <c r="AA72" s="17" cm="1">
        <f t="array" ref="AA72">STOWA2024_NDJF_T(AA$34*60,$C72,2150,"M","")</f>
        <v>56.431282599370356</v>
      </c>
      <c r="AB72" s="17" cm="1">
        <f t="array" ref="AB72">STOWA2024_NDJF_T(AB$34*60,$C72,2150,"M","")</f>
        <v>10.182570327586701</v>
      </c>
      <c r="AC72" s="17" cm="1">
        <f t="array" ref="AC72">STOWA2024_NDJF_T(AC$34*60,$C72,2150,"M","")</f>
        <v>3.949852650216616</v>
      </c>
      <c r="AD72" s="17" cm="1">
        <f t="array" ref="AD72">STOWA2024_NDJF_T(AD$34*60,$C72,2150,"M","")</f>
        <v>2.0747999787701534</v>
      </c>
      <c r="AE72" s="17" cm="1">
        <f t="array" ref="AE72">STOWA2024_NDJF_T(AE$34*60,$C72,2150,"M","")</f>
        <v>0.51621587967951765</v>
      </c>
      <c r="AF72" s="17" cm="1">
        <f t="array" ref="AF72">STOWA2024_NDJF_T(AF$34*60,$C72,2150,"M","")</f>
        <v>0.36424933380853908</v>
      </c>
      <c r="AH72" s="15" t="s">
        <v>91</v>
      </c>
      <c r="AI72">
        <v>60</v>
      </c>
      <c r="AJ72" s="17" cm="1">
        <f t="array" ref="AJ72">STOWA2024_NDJF_T(AJ$34*60,$C72,2150,"H","")</f>
        <v>197506.64632689141</v>
      </c>
      <c r="AK72" s="17" cm="1">
        <f t="array" ref="AK72">STOWA2024_NDJF_T(AK$34*60,$C72,2150,"H","")</f>
        <v>218214.81524187612</v>
      </c>
      <c r="AL72" s="17" cm="1">
        <f t="array" ref="AL72">STOWA2024_NDJF_T(AL$34*60,$C72,2150,"H","")</f>
        <v>88473.718541436625</v>
      </c>
      <c r="AM72" s="17" cm="1">
        <f t="array" ref="AM72">STOWA2024_NDJF_T(AM$34*60,$C72,2150,"H","")</f>
        <v>18387.201644480741</v>
      </c>
      <c r="AN72" s="17" cm="1">
        <f t="array" ref="AN72">STOWA2024_NDJF_T(AN$34*60,$C72,2150,"H","")</f>
        <v>2169.2800342002461</v>
      </c>
      <c r="AO72" s="17" cm="1">
        <f t="array" ref="AO72">STOWA2024_NDJF_T(AO$34*60,$C72,2150,"H","")</f>
        <v>278.330918865733</v>
      </c>
      <c r="AP72" s="17" cm="1">
        <f t="array" ref="AP72">STOWA2024_NDJF_T(AP$34*60,$C72,2150,"H","")</f>
        <v>94.65227684670586</v>
      </c>
      <c r="AQ72" s="17" cm="1">
        <f t="array" ref="AQ72">STOWA2024_NDJF_T(AQ$34*60,$C72,2150,"H","")</f>
        <v>17.098678635977183</v>
      </c>
      <c r="AR72" s="17" cm="1">
        <f t="array" ref="AR72">STOWA2024_NDJF_T(AR$34*60,$C72,2150,"H","")</f>
        <v>3.9071016818445776</v>
      </c>
      <c r="AS72" s="17" cm="1">
        <f t="array" ref="AS72">STOWA2024_NDJF_T(AS$34*60,$C72,2150,"H","")</f>
        <v>1.7718302952069829</v>
      </c>
      <c r="AT72" s="17" cm="1">
        <f t="array" ref="AT72">STOWA2024_NDJF_T(AT$34*60,$C72,2150,"H","")</f>
        <v>1.0387934378928847</v>
      </c>
      <c r="AU72" s="17" cm="1">
        <f t="array" ref="AU72">STOWA2024_NDJF_T(AU$34*60,$C72,2150,"H","")</f>
        <v>0.32254210052363913</v>
      </c>
      <c r="AV72" s="17" cm="1">
        <f t="array" ref="AV72">STOWA2024_NDJF_T(AV$34*60,$C72,2150,"H","")</f>
        <v>0.24467468531114359</v>
      </c>
    </row>
    <row r="73" spans="2:48" x14ac:dyDescent="0.3">
      <c r="B73" s="15" t="s">
        <v>92</v>
      </c>
      <c r="C73">
        <v>70</v>
      </c>
      <c r="D73" s="17" cm="1">
        <f t="array" ref="D73">STOWA2024_NDJF_T(D$2*60,$C73,2150,"L","")</f>
        <v>2210883.8750458704</v>
      </c>
      <c r="E73" s="17" cm="1">
        <f t="array" ref="E73">STOWA2024_NDJF_T(E$2*60,$C73,2150,"L","")</f>
        <v>5146560.5072037587</v>
      </c>
      <c r="F73" s="17" cm="1">
        <f t="array" ref="F73">STOWA2024_NDJF_T(F$2*60,$C73,2150,"L","")</f>
        <v>3475632.5114517519</v>
      </c>
      <c r="G73" s="17" cm="1">
        <f t="array" ref="G73">STOWA2024_NDJF_T(G$2*60,$C73,2150,"L","")</f>
        <v>1089036.2859449247</v>
      </c>
      <c r="H73" s="17" cm="1">
        <f t="array" ref="H73">STOWA2024_NDJF_T(H$2*60,$C73,2150,"L","")</f>
        <v>141886.58584164482</v>
      </c>
      <c r="I73" s="17" cm="1">
        <f t="array" ref="I73">STOWA2024_NDJF_T(I$2*60,$C73,2150,"L","")</f>
        <v>14908.124223915902</v>
      </c>
      <c r="J73" s="17" cm="1">
        <f t="array" ref="J73">STOWA2024_NDJF_T(J$2*60,$C73,2150,"L","")</f>
        <v>4043.0339308422649</v>
      </c>
      <c r="K73" s="17" cm="1">
        <f t="array" ref="K73">STOWA2024_NDJF_T(K$2*60,$C73,2150,"L","")</f>
        <v>301.12992160569644</v>
      </c>
      <c r="L73" s="17" cm="1">
        <f t="array" ref="L73">STOWA2024_NDJF_T(L$2*60,$C73,2150,"L","")</f>
        <v>43.782949096728245</v>
      </c>
      <c r="M73" s="17" cm="1">
        <f t="array" ref="M73">STOWA2024_NDJF_T(M$2*60,$C73,2150,"L","")</f>
        <v>14.575872686992531</v>
      </c>
      <c r="N73" s="17" cm="1">
        <f t="array" ref="N73">STOWA2024_NDJF_T(N$2*60,$C73,2150,"L","")</f>
        <v>6.7878833768788311</v>
      </c>
      <c r="O73" s="17" cm="1">
        <f t="array" ref="O73">STOWA2024_NDJF_T(O$2*60,$C73,2150,"L","")</f>
        <v>1.2202512385207744</v>
      </c>
      <c r="P73" s="17" cm="1">
        <f t="array" ref="P73">STOWA2024_NDJF_T(P$2*60,$C73,2150,"L","")</f>
        <v>0.76253850923855904</v>
      </c>
      <c r="R73" s="15" t="s">
        <v>92</v>
      </c>
      <c r="S73">
        <v>70</v>
      </c>
      <c r="T73" s="17" cm="1">
        <f t="array" ref="T73">STOWA2024_NDJF_T(T$34*60,$C73,2150,"M","")</f>
        <v>1377881.0773448159</v>
      </c>
      <c r="U73" s="17" cm="1">
        <f t="array" ref="U73">STOWA2024_NDJF_T(U$34*60,$C73,2150,"M","")</f>
        <v>2754221.1903343005</v>
      </c>
      <c r="V73" s="17" cm="1">
        <f t="array" ref="V73">STOWA2024_NDJF_T(V$34*60,$C73,2150,"M","")</f>
        <v>1665627.1863655499</v>
      </c>
      <c r="W73" s="17" cm="1">
        <f t="array" ref="W73">STOWA2024_NDJF_T(W$34*60,$C73,2150,"M","")</f>
        <v>472763.43545363221</v>
      </c>
      <c r="X73" s="17" cm="1">
        <f t="array" ref="X73">STOWA2024_NDJF_T(X$34*60,$C73,2150,"M","")</f>
        <v>58944.932673662421</v>
      </c>
      <c r="Y73" s="17" cm="1">
        <f t="array" ref="Y73">STOWA2024_NDJF_T(Y$34*60,$C73,2150,"M","")</f>
        <v>6311.2518025863974</v>
      </c>
      <c r="Z73" s="17" cm="1">
        <f t="array" ref="Z73">STOWA2024_NDJF_T(Z$34*60,$C73,2150,"M","")</f>
        <v>1777.2955019590318</v>
      </c>
      <c r="AA73" s="17" cm="1">
        <f t="array" ref="AA73">STOWA2024_NDJF_T(AA$34*60,$C73,2150,"M","")</f>
        <v>164.51657273363122</v>
      </c>
      <c r="AB73" s="17" cm="1">
        <f t="array" ref="AB73">STOWA2024_NDJF_T(AB$34*60,$C73,2150,"M","")</f>
        <v>26.641228967385299</v>
      </c>
      <c r="AC73" s="17" cm="1">
        <f t="array" ref="AC73">STOWA2024_NDJF_T(AC$34*60,$C73,2150,"M","")</f>
        <v>9.5481310819631577</v>
      </c>
      <c r="AD73" s="17" cm="1">
        <f t="array" ref="AD73">STOWA2024_NDJF_T(AD$34*60,$C73,2150,"M","")</f>
        <v>4.683799526242578</v>
      </c>
      <c r="AE73" s="17" cm="1">
        <f t="array" ref="AE73">STOWA2024_NDJF_T(AE$34*60,$C73,2150,"M","")</f>
        <v>0.93153318147410391</v>
      </c>
      <c r="AF73" s="17" cm="1">
        <f t="array" ref="AF73">STOWA2024_NDJF_T(AF$34*60,$C73,2150,"M","")</f>
        <v>0.60376541080480162</v>
      </c>
      <c r="AH73" s="15" t="s">
        <v>92</v>
      </c>
      <c r="AI73">
        <v>70</v>
      </c>
      <c r="AJ73" s="17" cm="1">
        <f t="array" ref="AJ73">STOWA2024_NDJF_T(AJ$34*60,$C73,2150,"H","")</f>
        <v>471800.74648957956</v>
      </c>
      <c r="AK73" s="17" cm="1">
        <f t="array" ref="AK73">STOWA2024_NDJF_T(AK$34*60,$C73,2150,"H","")</f>
        <v>675181.02549846412</v>
      </c>
      <c r="AL73" s="17" cm="1">
        <f t="array" ref="AL73">STOWA2024_NDJF_T(AL$34*60,$C73,2150,"H","")</f>
        <v>323837.50633527379</v>
      </c>
      <c r="AM73" s="17" cm="1">
        <f t="array" ref="AM73">STOWA2024_NDJF_T(AM$34*60,$C73,2150,"H","")</f>
        <v>75926.95386059345</v>
      </c>
      <c r="AN73" s="17" cm="1">
        <f t="array" ref="AN73">STOWA2024_NDJF_T(AN$34*60,$C73,2150,"H","")</f>
        <v>8964.4055846339033</v>
      </c>
      <c r="AO73" s="17" cm="1">
        <f t="array" ref="AO73">STOWA2024_NDJF_T(AO$34*60,$C73,2150,"H","")</f>
        <v>1041.3609388822754</v>
      </c>
      <c r="AP73" s="17" cm="1">
        <f t="array" ref="AP73">STOWA2024_NDJF_T(AP$34*60,$C73,2150,"H","")</f>
        <v>323.70766490012426</v>
      </c>
      <c r="AQ73" s="17" cm="1">
        <f t="array" ref="AQ73">STOWA2024_NDJF_T(AQ$34*60,$C73,2150,"H","")</f>
        <v>45.152614406874385</v>
      </c>
      <c r="AR73" s="17" cm="1">
        <f t="array" ref="AR73">STOWA2024_NDJF_T(AR$34*60,$C73,2150,"H","")</f>
        <v>9.2116438591339378</v>
      </c>
      <c r="AS73" s="17" cm="1">
        <f t="array" ref="AS73">STOWA2024_NDJF_T(AS$34*60,$C73,2150,"H","")</f>
        <v>3.860820381238276</v>
      </c>
      <c r="AT73" s="17" cm="1">
        <f t="array" ref="AT73">STOWA2024_NDJF_T(AT$34*60,$C73,2150,"H","")</f>
        <v>2.1179530651185217</v>
      </c>
      <c r="AU73" s="17" cm="1">
        <f t="array" ref="AU73">STOWA2024_NDJF_T(AU$34*60,$C73,2150,"H","")</f>
        <v>0.53073121129245693</v>
      </c>
      <c r="AV73" s="17" cm="1">
        <f t="array" ref="AV73">STOWA2024_NDJF_T(AV$34*60,$C73,2150,"H","")</f>
        <v>0.37294753217959353</v>
      </c>
    </row>
    <row r="74" spans="2:48" x14ac:dyDescent="0.3">
      <c r="B74" s="15" t="s">
        <v>93</v>
      </c>
      <c r="C74">
        <v>80</v>
      </c>
      <c r="D74" s="17" cm="1">
        <f t="array" ref="D74">STOWA2024_NDJF_T(D$2*60,$C74,2150,"L","")</f>
        <v>4779253.5934534064</v>
      </c>
      <c r="E74" s="17" cm="1">
        <f t="array" ref="E74">STOWA2024_NDJF_T(E$2*60,$C74,2150,"L","")</f>
        <v>14344796.447589546</v>
      </c>
      <c r="F74" s="17" cm="1">
        <f t="array" ref="F74">STOWA2024_NDJF_T(F$2*60,$C74,2150,"L","")</f>
        <v>11711242.725398907</v>
      </c>
      <c r="G74" s="17" cm="1">
        <f t="array" ref="G74">STOWA2024_NDJF_T(G$2*60,$C74,2150,"L","")</f>
        <v>4391630.228069569</v>
      </c>
      <c r="H74" s="17" cm="1">
        <f t="array" ref="H74">STOWA2024_NDJF_T(H$2*60,$C74,2150,"L","")</f>
        <v>631584.70139913843</v>
      </c>
      <c r="I74" s="17" cm="1">
        <f t="array" ref="I74">STOWA2024_NDJF_T(I$2*60,$C74,2150,"L","")</f>
        <v>66040.05932381007</v>
      </c>
      <c r="J74" s="17" cm="1">
        <f t="array" ref="J74">STOWA2024_NDJF_T(J$2*60,$C74,2150,"L","")</f>
        <v>17016.412015659305</v>
      </c>
      <c r="K74" s="17" cm="1">
        <f t="array" ref="K74">STOWA2024_NDJF_T(K$2*60,$C74,2150,"L","")</f>
        <v>843.16555831266533</v>
      </c>
      <c r="L74" s="17" cm="1">
        <f t="array" ref="L74">STOWA2024_NDJF_T(L$2*60,$C74,2150,"L","")</f>
        <v>113.73993309074585</v>
      </c>
      <c r="M74" s="17" cm="1">
        <f t="array" ref="M74">STOWA2024_NDJF_T(M$2*60,$C74,2150,"L","")</f>
        <v>35.760673012509422</v>
      </c>
      <c r="N74" s="17" cm="1">
        <f t="array" ref="N74">STOWA2024_NDJF_T(N$2*60,$C74,2150,"L","")</f>
        <v>15.807002218889602</v>
      </c>
      <c r="O74" s="17" cm="1">
        <f t="array" ref="O74">STOWA2024_NDJF_T(O$2*60,$C74,2150,"L","")</f>
        <v>2.3478413597702663</v>
      </c>
      <c r="P74" s="17" cm="1">
        <f t="array" ref="P74">STOWA2024_NDJF_T(P$2*60,$C74,2150,"L","")</f>
        <v>1.3509524721647821</v>
      </c>
      <c r="R74" s="15" t="s">
        <v>93</v>
      </c>
      <c r="S74">
        <v>80</v>
      </c>
      <c r="T74" s="17" cm="1">
        <f t="array" ref="T74">STOWA2024_NDJF_T(T$34*60,$C74,2150,"M","")</f>
        <v>2970164.7342478102</v>
      </c>
      <c r="U74" s="17" cm="1">
        <f t="array" ref="U74">STOWA2024_NDJF_T(U$34*60,$C74,2150,"M","")</f>
        <v>7614667.5844901279</v>
      </c>
      <c r="V74" s="17" cm="1">
        <f t="array" ref="V74">STOWA2024_NDJF_T(V$34*60,$C74,2150,"M","")</f>
        <v>5522228.7479771813</v>
      </c>
      <c r="W74" s="17" cm="1">
        <f t="array" ref="W74">STOWA2024_NDJF_T(W$34*60,$C74,2150,"M","")</f>
        <v>1848589.8513199734</v>
      </c>
      <c r="X74" s="17" cm="1">
        <f t="array" ref="X74">STOWA2024_NDJF_T(X$34*60,$C74,2150,"M","")</f>
        <v>249132.4942919265</v>
      </c>
      <c r="Y74" s="17" cm="1">
        <f t="array" ref="Y74">STOWA2024_NDJF_T(Y$34*60,$C74,2150,"M","")</f>
        <v>26025.129537513047</v>
      </c>
      <c r="Z74" s="17" cm="1">
        <f t="array" ref="Z74">STOWA2024_NDJF_T(Z$34*60,$C74,2150,"M","")</f>
        <v>6909.649979890276</v>
      </c>
      <c r="AA74" s="17" cm="1">
        <f t="array" ref="AA74">STOWA2024_NDJF_T(AA$34*60,$C74,2150,"M","")</f>
        <v>443.82605051827392</v>
      </c>
      <c r="AB74" s="17" cm="1">
        <f t="array" ref="AB74">STOWA2024_NDJF_T(AB$34*60,$C74,2150,"M","")</f>
        <v>66.35882379942565</v>
      </c>
      <c r="AC74" s="17" cm="1">
        <f t="array" ref="AC74">STOWA2024_NDJF_T(AC$34*60,$C74,2150,"M","")</f>
        <v>22.412622301766721</v>
      </c>
      <c r="AD74" s="17" cm="1">
        <f t="array" ref="AD74">STOWA2024_NDJF_T(AD$34*60,$C74,2150,"M","")</f>
        <v>10.423122800251768</v>
      </c>
      <c r="AE74" s="17" cm="1">
        <f t="array" ref="AE74">STOWA2024_NDJF_T(AE$34*60,$C74,2150,"M","")</f>
        <v>1.7087927795416631</v>
      </c>
      <c r="AF74" s="17" cm="1">
        <f t="array" ref="AF74">STOWA2024_NDJF_T(AF$34*60,$C74,2150,"M","")</f>
        <v>1.0222579579444355</v>
      </c>
      <c r="AH74" s="15" t="s">
        <v>93</v>
      </c>
      <c r="AI74">
        <v>80</v>
      </c>
      <c r="AJ74" s="17" cm="1">
        <f t="array" ref="AJ74">STOWA2024_NDJF_T(AJ$34*60,$C74,2150,"H","")</f>
        <v>1009638.254242919</v>
      </c>
      <c r="AK74" s="17" cm="1">
        <f t="array" ref="AK74">STOWA2024_NDJF_T(AK$34*60,$C74,2150,"H","")</f>
        <v>1828630.365137639</v>
      </c>
      <c r="AL74" s="17" cm="1">
        <f t="array" ref="AL74">STOWA2024_NDJF_T(AL$34*60,$C74,2150,"H","")</f>
        <v>1031167.2694995611</v>
      </c>
      <c r="AM74" s="17" cm="1">
        <f t="array" ref="AM74">STOWA2024_NDJF_T(AM$34*60,$C74,2150,"H","")</f>
        <v>275579.39780880802</v>
      </c>
      <c r="AN74" s="17" cm="1">
        <f t="array" ref="AN74">STOWA2024_NDJF_T(AN$34*60,$C74,2150,"H","")</f>
        <v>33606.431776560334</v>
      </c>
      <c r="AO74" s="17" cm="1">
        <f t="array" ref="AO74">STOWA2024_NDJF_T(AO$34*60,$C74,2150,"H","")</f>
        <v>3665.0915745072075</v>
      </c>
      <c r="AP74" s="17" cm="1">
        <f t="array" ref="AP74">STOWA2024_NDJF_T(AP$34*60,$C74,2150,"H","")</f>
        <v>1060.3069692829449</v>
      </c>
      <c r="AQ74" s="17" cm="1">
        <f t="array" ref="AQ74">STOWA2024_NDJF_T(AQ$34*60,$C74,2150,"H","")</f>
        <v>111.80911287964342</v>
      </c>
      <c r="AR74" s="17" cm="1">
        <f t="array" ref="AR74">STOWA2024_NDJF_T(AR$34*60,$C74,2150,"H","")</f>
        <v>20.880760269437051</v>
      </c>
      <c r="AS74" s="17" cm="1">
        <f t="array" ref="AS74">STOWA2024_NDJF_T(AS$34*60,$C74,2150,"H","")</f>
        <v>8.2218103185844971</v>
      </c>
      <c r="AT74" s="17" cm="1">
        <f t="array" ref="AT74">STOWA2024_NDJF_T(AT$34*60,$C74,2150,"H","")</f>
        <v>4.2710039571161271</v>
      </c>
      <c r="AU74" s="17" cm="1">
        <f t="array" ref="AU74">STOWA2024_NDJF_T(AU$34*60,$C74,2150,"H","")</f>
        <v>0.88356095277690849</v>
      </c>
      <c r="AV74" s="17" cm="1">
        <f t="array" ref="AV74">STOWA2024_NDJF_T(AV$34*60,$C74,2150,"H","")</f>
        <v>0.5768887362008045</v>
      </c>
    </row>
    <row r="75" spans="2:48" x14ac:dyDescent="0.3">
      <c r="B75" s="15" t="s">
        <v>94</v>
      </c>
      <c r="C75">
        <v>90</v>
      </c>
      <c r="D75" s="17" cm="1">
        <f t="array" ref="D75">STOWA2024_NDJF_T(D$2*60,$C75,2150,"L","")</f>
        <v>9466102.9957355093</v>
      </c>
      <c r="E75" s="17" cm="1">
        <f t="array" ref="E75">STOWA2024_NDJF_T(E$2*60,$C75,2150,"L","")</f>
        <v>35786789.690678798</v>
      </c>
      <c r="F75" s="17" cm="1">
        <f t="array" ref="F75">STOWA2024_NDJF_T(F$2*60,$C75,2150,"L","")</f>
        <v>34896420.44424732</v>
      </c>
      <c r="G75" s="17" cm="1">
        <f t="array" ref="G75">STOWA2024_NDJF_T(G$2*60,$C75,2150,"L","")</f>
        <v>15629499.537549926</v>
      </c>
      <c r="H75" s="17" cm="1">
        <f t="array" ref="H75">STOWA2024_NDJF_T(H$2*60,$C75,2150,"L","")</f>
        <v>2524840.3090663222</v>
      </c>
      <c r="I75" s="17" cm="1">
        <f t="array" ref="I75">STOWA2024_NDJF_T(I$2*60,$C75,2150,"L","")</f>
        <v>270774.3990224133</v>
      </c>
      <c r="J75" s="17" cm="1">
        <f t="array" ref="J75">STOWA2024_NDJF_T(J$2*60,$C75,2150,"L","")</f>
        <v>67541.524818540827</v>
      </c>
      <c r="K75" s="17" cm="1">
        <f t="array" ref="K75">STOWA2024_NDJF_T(K$2*60,$C75,2150,"L","")</f>
        <v>2196.8590305213074</v>
      </c>
      <c r="L75" s="17" cm="1">
        <f t="array" ref="L75">STOWA2024_NDJF_T(L$2*60,$C75,2150,"L","")</f>
        <v>281.49750025507001</v>
      </c>
      <c r="M75" s="17" cm="1">
        <f t="array" ref="M75">STOWA2024_NDJF_T(M$2*60,$C75,2150,"L","")</f>
        <v>85.113166411404237</v>
      </c>
      <c r="N75" s="17" cm="1">
        <f t="array" ref="N75">STOWA2024_NDJF_T(N$2*60,$C75,2150,"L","")</f>
        <v>36.24631936807593</v>
      </c>
      <c r="O75" s="17" cm="1">
        <f t="array" ref="O75">STOWA2024_NDJF_T(O$2*60,$C75,2150,"L","")</f>
        <v>4.6101110922100172</v>
      </c>
      <c r="P75" s="17" cm="1">
        <f t="array" ref="P75">STOWA2024_NDJF_T(P$2*60,$C75,2150,"L","")</f>
        <v>2.4601219204409945</v>
      </c>
      <c r="R75" s="15" t="s">
        <v>94</v>
      </c>
      <c r="S75">
        <v>90</v>
      </c>
      <c r="T75" s="17" cm="1">
        <f t="array" ref="T75">STOWA2024_NDJF_T(T$34*60,$C75,2150,"M","")</f>
        <v>5869868.596896762</v>
      </c>
      <c r="U75" s="17" cm="1">
        <f t="array" ref="U75">STOWA2024_NDJF_T(U$34*60,$C75,2150,"M","")</f>
        <v>18874609.18547437</v>
      </c>
      <c r="V75" s="17" cm="1">
        <f t="array" ref="V75">STOWA2024_NDJF_T(V$34*60,$C75,2150,"M","")</f>
        <v>16240523.83605733</v>
      </c>
      <c r="W75" s="17" cm="1">
        <f t="array" ref="W75">STOWA2024_NDJF_T(W$34*60,$C75,2150,"M","")</f>
        <v>6412818.9623223804</v>
      </c>
      <c r="X75" s="17" cm="1">
        <f t="array" ref="X75">STOWA2024_NDJF_T(X$34*60,$C75,2150,"M","")</f>
        <v>952364.80971497495</v>
      </c>
      <c r="Y75" s="17" cm="1">
        <f t="array" ref="Y75">STOWA2024_NDJF_T(Y$34*60,$C75,2150,"M","")</f>
        <v>100036.86600631235</v>
      </c>
      <c r="Z75" s="17" cm="1">
        <f t="array" ref="Z75">STOWA2024_NDJF_T(Z$34*60,$C75,2150,"M","")</f>
        <v>25490.171756626809</v>
      </c>
      <c r="AA75" s="17" cm="1">
        <f t="array" ref="AA75">STOWA2024_NDJF_T(AA$34*60,$C75,2150,"M","")</f>
        <v>1119.6766019682843</v>
      </c>
      <c r="AB75" s="17" cm="1">
        <f t="array" ref="AB75">STOWA2024_NDJF_T(AB$34*60,$C75,2150,"M","")</f>
        <v>158.11441468707571</v>
      </c>
      <c r="AC75" s="17" cm="1">
        <f t="array" ref="AC75">STOWA2024_NDJF_T(AC$34*60,$C75,2150,"M","")</f>
        <v>51.183927981519801</v>
      </c>
      <c r="AD75" s="17" cm="1">
        <f t="array" ref="AD75">STOWA2024_NDJF_T(AD$34*60,$C75,2150,"M","")</f>
        <v>22.8763943175511</v>
      </c>
      <c r="AE75" s="17" cm="1">
        <f t="array" ref="AE75">STOWA2024_NDJF_T(AE$34*60,$C75,2150,"M","")</f>
        <v>3.1898817182962382</v>
      </c>
      <c r="AF75" s="17" cm="1">
        <f t="array" ref="AF75">STOWA2024_NDJF_T(AF$34*60,$C75,2150,"M","")</f>
        <v>1.7714814655541573</v>
      </c>
      <c r="AH75" s="15" t="s">
        <v>94</v>
      </c>
      <c r="AI75">
        <v>90</v>
      </c>
      <c r="AJ75" s="17" cm="1">
        <f t="array" ref="AJ75">STOWA2024_NDJF_T(AJ$34*60,$C75,2150,"H","")</f>
        <v>1983921.7442954006</v>
      </c>
      <c r="AK75" s="17" cm="1">
        <f t="array" ref="AK75">STOWA2024_NDJF_T(AK$34*60,$C75,2150,"H","")</f>
        <v>4458779.8287285632</v>
      </c>
      <c r="AL75" s="17" cm="1">
        <f t="array" ref="AL75">STOWA2024_NDJF_T(AL$34*60,$C75,2150,"H","")</f>
        <v>2934711.7060987265</v>
      </c>
      <c r="AM75" s="17" cm="1">
        <f t="array" ref="AM75">STOWA2024_NDJF_T(AM$34*60,$C75,2150,"H","")</f>
        <v>898270.15887718822</v>
      </c>
      <c r="AN75" s="17" cm="1">
        <f t="array" ref="AN75">STOWA2024_NDJF_T(AN$34*60,$C75,2150,"H","")</f>
        <v>115731.21952307751</v>
      </c>
      <c r="AO75" s="17" cm="1">
        <f t="array" ref="AO75">STOWA2024_NDJF_T(AO$34*60,$C75,2150,"H","")</f>
        <v>12200.173409015921</v>
      </c>
      <c r="AP75" s="17" cm="1">
        <f t="array" ref="AP75">STOWA2024_NDJF_T(AP$34*60,$C75,2150,"H","")</f>
        <v>3336.0450701646305</v>
      </c>
      <c r="AQ75" s="17" cm="1">
        <f t="array" ref="AQ75">STOWA2024_NDJF_T(AQ$34*60,$C75,2150,"H","")</f>
        <v>261.70935411044746</v>
      </c>
      <c r="AR75" s="17" cm="1">
        <f t="array" ref="AR75">STOWA2024_NDJF_T(AR$34*60,$C75,2150,"H","")</f>
        <v>45.664372593047574</v>
      </c>
      <c r="AS75" s="17" cm="1">
        <f t="array" ref="AS75">STOWA2024_NDJF_T(AS$34*60,$C75,2150,"H","")</f>
        <v>17.133746329823076</v>
      </c>
      <c r="AT75" s="17" cm="1">
        <f t="array" ref="AT75">STOWA2024_NDJF_T(AT$34*60,$C75,2150,"H","")</f>
        <v>8.5214618450086892</v>
      </c>
      <c r="AU75" s="17" cm="1">
        <f t="array" ref="AU75">STOWA2024_NDJF_T(AU$34*60,$C75,2150,"H","")</f>
        <v>1.4889520005982939</v>
      </c>
      <c r="AV75" s="17" cm="1">
        <f t="array" ref="AV75">STOWA2024_NDJF_T(AV$34*60,$C75,2150,"H","")</f>
        <v>0.90655148484646986</v>
      </c>
    </row>
    <row r="76" spans="2:48" x14ac:dyDescent="0.3">
      <c r="B76" s="15" t="s">
        <v>95</v>
      </c>
      <c r="C76">
        <v>100</v>
      </c>
      <c r="D76" s="17" cm="1">
        <f t="array" ref="D76">STOWA2024_NDJF_T(D$2*60,$C76,2150,"L","")</f>
        <v>17488398.397564374</v>
      </c>
      <c r="E76" s="17" cm="1">
        <f t="array" ref="E76">STOWA2024_NDJF_T(E$2*60,$C76,2150,"L","")</f>
        <v>81661242.286402494</v>
      </c>
      <c r="F76" s="17" cm="1">
        <f t="array" ref="F76">STOWA2024_NDJF_T(F$2*60,$C76,2150,"L","")</f>
        <v>94055544.592103049</v>
      </c>
      <c r="G76" s="17" cm="1">
        <f t="array" ref="G76">STOWA2024_NDJF_T(G$2*60,$C76,2150,"L","")</f>
        <v>50110756.465590656</v>
      </c>
      <c r="H76" s="17" cm="1">
        <f t="array" ref="H76">STOWA2024_NDJF_T(H$2*60,$C76,2150,"L","")</f>
        <v>9196492.9468809292</v>
      </c>
      <c r="I76" s="17" cm="1">
        <f t="array" ref="I76">STOWA2024_NDJF_T(I$2*60,$C76,2150,"L","")</f>
        <v>1035470.7005442262</v>
      </c>
      <c r="J76" s="17" cm="1">
        <f t="array" ref="J76">STOWA2024_NDJF_T(J$2*60,$C76,2150,"L","")</f>
        <v>253984.58611251021</v>
      </c>
      <c r="K76" s="17" cm="1">
        <f t="array" ref="K76">STOWA2024_NDJF_T(K$2*60,$C76,2150,"L","")</f>
        <v>5376.5890402233099</v>
      </c>
      <c r="L76" s="17" cm="1">
        <f t="array" ref="L76">STOWA2024_NDJF_T(L$2*60,$C76,2150,"L","")</f>
        <v>666.84255655203538</v>
      </c>
      <c r="M76" s="17" cm="1">
        <f t="array" ref="M76">STOWA2024_NDJF_T(M$2*60,$C76,2150,"L","")</f>
        <v>196.91075572701121</v>
      </c>
      <c r="N76" s="17" cm="1">
        <f t="array" ref="N76">STOWA2024_NDJF_T(N$2*60,$C76,2150,"L","")</f>
        <v>81.887382082470708</v>
      </c>
      <c r="O76" s="17" cm="1">
        <f t="array" ref="O76">STOWA2024_NDJF_T(O$2*60,$C76,2150,"L","")</f>
        <v>9.2499958684370913</v>
      </c>
      <c r="P76" s="17" cm="1">
        <f t="array" ref="P76">STOWA2024_NDJF_T(P$2*60,$C76,2150,"L","")</f>
        <v>4.6172871414089345</v>
      </c>
      <c r="R76" s="15" t="s">
        <v>95</v>
      </c>
      <c r="S76">
        <v>100</v>
      </c>
      <c r="T76" s="17" cm="1">
        <f t="array" ref="T76">STOWA2024_NDJF_T(T$34*60,$C76,2150,"M","")</f>
        <v>10824963.156831428</v>
      </c>
      <c r="U76" s="17" cm="1">
        <f t="array" ref="U76">STOWA2024_NDJF_T(U$34*60,$C76,2150,"M","")</f>
        <v>42843892.293000273</v>
      </c>
      <c r="V76" s="17" cm="1">
        <f t="array" ref="V76">STOWA2024_NDJF_T(V$34*60,$C76,2150,"M","")</f>
        <v>43302121.938516177</v>
      </c>
      <c r="W76" s="17" cm="1">
        <f t="array" ref="W76">STOWA2024_NDJF_T(W$34*60,$C76,2150,"M","")</f>
        <v>20121738.852785092</v>
      </c>
      <c r="X76" s="17" cm="1">
        <f t="array" ref="X76">STOWA2024_NDJF_T(X$34*60,$C76,2150,"M","")</f>
        <v>3336173.6770276371</v>
      </c>
      <c r="Y76" s="17" cm="1">
        <f t="array" ref="Y76">STOWA2024_NDJF_T(Y$34*60,$C76,2150,"M","")</f>
        <v>360828.89996186038</v>
      </c>
      <c r="Z76" s="17" cm="1">
        <f t="array" ref="Z76">STOWA2024_NDJF_T(Z$34*60,$C76,2150,"M","")</f>
        <v>89579.684984978696</v>
      </c>
      <c r="AA76" s="17" cm="1">
        <f t="array" ref="AA76">STOWA2024_NDJF_T(AA$34*60,$C76,2150,"M","")</f>
        <v>2663.9905584265884</v>
      </c>
      <c r="AB76" s="17" cm="1">
        <f t="array" ref="AB76">STOWA2024_NDJF_T(AB$34*60,$C76,2150,"M","")</f>
        <v>361.87566752826598</v>
      </c>
      <c r="AC76" s="17" cm="1">
        <f t="array" ref="AC76">STOWA2024_NDJF_T(AC$34*60,$C76,2150,"M","")</f>
        <v>113.9152012400353</v>
      </c>
      <c r="AD76" s="17" cm="1">
        <f t="array" ref="AD76">STOWA2024_NDJF_T(AD$34*60,$C76,2150,"M","")</f>
        <v>49.542591087114623</v>
      </c>
      <c r="AE76" s="17" cm="1">
        <f t="array" ref="AE76">STOWA2024_NDJF_T(AE$34*60,$C76,2150,"M","")</f>
        <v>6.065629872182484</v>
      </c>
      <c r="AF76" s="17" cm="1">
        <f t="array" ref="AF76">STOWA2024_NDJF_T(AF$34*60,$C76,2150,"M","")</f>
        <v>3.1484541871833258</v>
      </c>
      <c r="AH76" s="15" t="s">
        <v>95</v>
      </c>
      <c r="AI76">
        <v>100</v>
      </c>
      <c r="AJ76" s="17" cm="1">
        <f t="array" ref="AJ76">STOWA2024_NDJF_T(AJ$34*60,$C76,2150,"H","")</f>
        <v>3641805.5557325496</v>
      </c>
      <c r="AK76" s="17" cm="1">
        <f t="array" ref="AK76">STOWA2024_NDJF_T(AK$34*60,$C76,2150,"H","")</f>
        <v>9985915.7953294944</v>
      </c>
      <c r="AL76" s="17" cm="1">
        <f t="array" ref="AL76">STOWA2024_NDJF_T(AL$34*60,$C76,2150,"H","")</f>
        <v>7614953.0438509947</v>
      </c>
      <c r="AM76" s="17" cm="1">
        <f t="array" ref="AM76">STOWA2024_NDJF_T(AM$34*60,$C76,2150,"H","")</f>
        <v>2673432.199445935</v>
      </c>
      <c r="AN76" s="17" cm="1">
        <f t="array" ref="AN76">STOWA2024_NDJF_T(AN$34*60,$C76,2150,"H","")</f>
        <v>369879.49618853658</v>
      </c>
      <c r="AO76" s="17" cm="1">
        <f t="array" ref="AO76">STOWA2024_NDJF_T(AO$34*60,$C76,2150,"H","")</f>
        <v>38592.594227475587</v>
      </c>
      <c r="AP76" s="17" cm="1">
        <f t="array" ref="AP76">STOWA2024_NDJF_T(AP$34*60,$C76,2150,"H","")</f>
        <v>10108.843413911673</v>
      </c>
      <c r="AQ76" s="17" cm="1">
        <f t="array" ref="AQ76">STOWA2024_NDJF_T(AQ$34*60,$C76,2150,"H","")</f>
        <v>582.8596025236767</v>
      </c>
      <c r="AR76" s="17" cm="1">
        <f t="array" ref="AR76">STOWA2024_NDJF_T(AR$34*60,$C76,2150,"H","")</f>
        <v>96.636906448353514</v>
      </c>
      <c r="AS76" s="17" cm="1">
        <f t="array" ref="AS76">STOWA2024_NDJF_T(AS$34*60,$C76,2150,"H","")</f>
        <v>34.983346467990721</v>
      </c>
      <c r="AT76" s="17" cm="1">
        <f t="array" ref="AT76">STOWA2024_NDJF_T(AT$34*60,$C76,2150,"H","")</f>
        <v>16.826956705102354</v>
      </c>
      <c r="AU76" s="17" cm="1">
        <f t="array" ref="AU76">STOWA2024_NDJF_T(AU$34*60,$C76,2150,"H","")</f>
        <v>2.5417180930692891</v>
      </c>
      <c r="AV76" s="17" cm="1">
        <f t="array" ref="AV76">STOWA2024_NDJF_T(AV$34*60,$C76,2150,"H","")</f>
        <v>1.4488480752572126</v>
      </c>
    </row>
    <row r="77" spans="2:48" x14ac:dyDescent="0.3">
      <c r="B77" s="15" t="s">
        <v>96</v>
      </c>
      <c r="C77">
        <v>110</v>
      </c>
      <c r="D77" s="17" cm="1">
        <f t="array" ref="D77">STOWA2024_NDJF_T(D$2*60,$C77,2150,"L","")</f>
        <v>30526964.378801636</v>
      </c>
      <c r="E77" s="17" cm="1">
        <f t="array" ref="E77">STOWA2024_NDJF_T(E$2*60,$C77,2150,"L","")</f>
        <v>173165672.50569293</v>
      </c>
      <c r="F77" s="17" cm="1">
        <f t="array" ref="F77">STOWA2024_NDJF_T(F$2*60,$C77,2150,"L","")</f>
        <v>233212881.491869</v>
      </c>
      <c r="G77" s="17" cm="1">
        <f t="array" ref="G77">STOWA2024_NDJF_T(G$2*60,$C77,2150,"L","")</f>
        <v>147056150.39418077</v>
      </c>
      <c r="H77" s="17" cm="1">
        <f t="array" ref="H77">STOWA2024_NDJF_T(H$2*60,$C77,2150,"L","")</f>
        <v>30880283.257203966</v>
      </c>
      <c r="I77" s="17" cm="1">
        <f t="array" ref="I77">STOWA2024_NDJF_T(I$2*60,$C77,2150,"L","")</f>
        <v>3717513.254044482</v>
      </c>
      <c r="J77" s="17" cm="1">
        <f t="array" ref="J77">STOWA2024_NDJF_T(J$2*60,$C77,2150,"L","")</f>
        <v>908556.85294180387</v>
      </c>
      <c r="K77" s="17" cm="1">
        <f t="array" ref="K77">STOWA2024_NDJF_T(K$2*60,$C77,2150,"L","")</f>
        <v>12455.654425282295</v>
      </c>
      <c r="L77" s="17" cm="1">
        <f t="array" ref="L77">STOWA2024_NDJF_T(L$2*60,$C77,2150,"L","")</f>
        <v>1518.1508330969684</v>
      </c>
      <c r="M77" s="17" cm="1">
        <f t="array" ref="M77">STOWA2024_NDJF_T(M$2*60,$C77,2150,"L","")</f>
        <v>443.60925350402499</v>
      </c>
      <c r="N77" s="17" cm="1">
        <f t="array" ref="N77">STOWA2024_NDJF_T(N$2*60,$C77,2150,"L","")</f>
        <v>182.36138476928315</v>
      </c>
      <c r="O77" s="17" cm="1">
        <f t="array" ref="O77">STOWA2024_NDJF_T(O$2*60,$C77,2150,"L","")</f>
        <v>18.99238747152059</v>
      </c>
      <c r="P77" s="17" cm="1">
        <f t="array" ref="P77">STOWA2024_NDJF_T(P$2*60,$C77,2150,"L","")</f>
        <v>8.9603376611435088</v>
      </c>
      <c r="R77" s="15" t="s">
        <v>96</v>
      </c>
      <c r="S77">
        <v>110</v>
      </c>
      <c r="T77" s="17" cm="1">
        <f t="array" ref="T77">STOWA2024_NDJF_T(T$34*60,$C77,2150,"M","")</f>
        <v>18867910.913155552</v>
      </c>
      <c r="U77" s="17" cm="1">
        <f t="array" ref="U77">STOWA2024_NDJF_T(U$34*60,$C77,2150,"M","")</f>
        <v>90456392.421731666</v>
      </c>
      <c r="V77" s="17" cm="1">
        <f t="array" ref="V77">STOWA2024_NDJF_T(V$34*60,$C77,2150,"M","")</f>
        <v>106398746.41040832</v>
      </c>
      <c r="W77" s="17" cm="1">
        <f t="array" ref="W77">STOWA2024_NDJF_T(W$34*60,$C77,2150,"M","")</f>
        <v>57969509.542819798</v>
      </c>
      <c r="X77" s="17" cm="1">
        <f t="array" ref="X77">STOWA2024_NDJF_T(X$34*60,$C77,2150,"M","")</f>
        <v>10824358.82569346</v>
      </c>
      <c r="Y77" s="17" cm="1">
        <f t="array" ref="Y77">STOWA2024_NDJF_T(Y$34*60,$C77,2150,"M","")</f>
        <v>1228327.3365448862</v>
      </c>
      <c r="Z77" s="17" cm="1">
        <f t="array" ref="Z77">STOWA2024_NDJF_T(Z$34*60,$C77,2150,"M","")</f>
        <v>300935.77531832177</v>
      </c>
      <c r="AA77" s="17" cm="1">
        <f t="array" ref="AA77">STOWA2024_NDJF_T(AA$34*60,$C77,2150,"M","")</f>
        <v>6019.5780226521574</v>
      </c>
      <c r="AB77" s="17" cm="1">
        <f t="array" ref="AB77">STOWA2024_NDJF_T(AB$34*60,$C77,2150,"M","")</f>
        <v>798.37807738538493</v>
      </c>
      <c r="AC77" s="17" cm="1">
        <f t="array" ref="AC77">STOWA2024_NDJF_T(AC$34*60,$C77,2150,"M","")</f>
        <v>247.46720934933529</v>
      </c>
      <c r="AD77" s="17" cm="1">
        <f t="array" ref="AD77">STOWA2024_NDJF_T(AD$34*60,$C77,2150,"M","")</f>
        <v>105.91417509308906</v>
      </c>
      <c r="AE77" s="17" cm="1">
        <f t="array" ref="AE77">STOWA2024_NDJF_T(AE$34*60,$C77,2150,"M","")</f>
        <v>11.761949568104566</v>
      </c>
      <c r="AF77" s="17" cm="1">
        <f t="array" ref="AF77">STOWA2024_NDJF_T(AF$34*60,$C77,2150,"M","")</f>
        <v>5.7531904073823696</v>
      </c>
      <c r="AH77" s="15" t="s">
        <v>96</v>
      </c>
      <c r="AI77">
        <v>110</v>
      </c>
      <c r="AJ77" s="17" cm="1">
        <f t="array" ref="AJ77">STOWA2024_NDJF_T(AJ$34*60,$C77,2150,"H","")</f>
        <v>6323419.7733813692</v>
      </c>
      <c r="AK77" s="17" cm="1">
        <f t="array" ref="AK77">STOWA2024_NDJF_T(AK$34*60,$C77,2150,"H","")</f>
        <v>20848921.541839764</v>
      </c>
      <c r="AL77" s="17" cm="1">
        <f t="array" ref="AL77">STOWA2024_NDJF_T(AL$34*60,$C77,2150,"H","")</f>
        <v>18287328.62887321</v>
      </c>
      <c r="AM77" s="17" cm="1">
        <f t="array" ref="AM77">STOWA2024_NDJF_T(AM$34*60,$C77,2150,"H","")</f>
        <v>7360151.9741060566</v>
      </c>
      <c r="AN77" s="17" cm="1">
        <f t="array" ref="AN77">STOWA2024_NDJF_T(AN$34*60,$C77,2150,"H","")</f>
        <v>1106506.3160927049</v>
      </c>
      <c r="AO77" s="17" cm="1">
        <f t="array" ref="AO77">STOWA2024_NDJF_T(AO$34*60,$C77,2150,"H","")</f>
        <v>116493.0733124153</v>
      </c>
      <c r="AP77" s="17" cm="1">
        <f t="array" ref="AP77">STOWA2024_NDJF_T(AP$34*60,$C77,2150,"H","")</f>
        <v>29572.157306149893</v>
      </c>
      <c r="AQ77" s="17" cm="1">
        <f t="array" ref="AQ77">STOWA2024_NDJF_T(AQ$34*60,$C77,2150,"H","")</f>
        <v>1241.9319121856277</v>
      </c>
      <c r="AR77" s="17" cm="1">
        <f t="array" ref="AR77">STOWA2024_NDJF_T(AR$34*60,$C77,2150,"H","")</f>
        <v>198.42300211632053</v>
      </c>
      <c r="AS77" s="17" cm="1">
        <f t="array" ref="AS77">STOWA2024_NDJF_T(AS$34*60,$C77,2150,"H","")</f>
        <v>70.060713484835659</v>
      </c>
      <c r="AT77" s="17" cm="1">
        <f t="array" ref="AT77">STOWA2024_NDJF_T(AT$34*60,$C77,2150,"H","")</f>
        <v>32.895791719247946</v>
      </c>
      <c r="AU77" s="17" cm="1">
        <f t="array" ref="AU77">STOWA2024_NDJF_T(AU$34*60,$C77,2150,"H","")</f>
        <v>4.3977933593844565</v>
      </c>
      <c r="AV77" s="17" cm="1">
        <f t="array" ref="AV77">STOWA2024_NDJF_T(AV$34*60,$C77,2150,"H","")</f>
        <v>2.3584269474527506</v>
      </c>
    </row>
    <row r="78" spans="2:48" x14ac:dyDescent="0.3">
      <c r="B78" s="15" t="s">
        <v>97</v>
      </c>
      <c r="C78">
        <v>120</v>
      </c>
      <c r="D78" s="17" cm="1">
        <f t="array" ref="D78">STOWA2024_NDJF_T(D$2*60,$C78,2150,"L","")</f>
        <v>50833341.437108435</v>
      </c>
      <c r="E78" s="17" cm="1">
        <f t="array" ref="E78">STOWA2024_NDJF_T(E$2*60,$C78,2150,"L","")</f>
        <v>345352478.90665495</v>
      </c>
      <c r="F78" s="17" cm="1">
        <f t="array" ref="F78">STOWA2024_NDJF_T(F$2*60,$C78,2150,"L","")</f>
        <v>538906407.30833638</v>
      </c>
      <c r="G78" s="17" cm="1">
        <f t="array" ref="G78">STOWA2024_NDJF_T(G$2*60,$C78,2150,"L","")</f>
        <v>399963818.22028327</v>
      </c>
      <c r="H78" s="17" cm="1">
        <f t="array" ref="H78">STOWA2024_NDJF_T(H$2*60,$C78,2150,"L","")</f>
        <v>96516034.590377733</v>
      </c>
      <c r="I78" s="17" cm="1">
        <f t="array" ref="I78">STOWA2024_NDJF_T(I$2*60,$C78,2150,"L","")</f>
        <v>12601340.541273998</v>
      </c>
      <c r="J78" s="17" cm="1">
        <f t="array" ref="J78">STOWA2024_NDJF_T(J$2*60,$C78,2150,"L","")</f>
        <v>3102999.9086223235</v>
      </c>
      <c r="K78" s="17" cm="1">
        <f t="array" ref="K78">STOWA2024_NDJF_T(K$2*60,$C78,2150,"L","")</f>
        <v>27487.506262383446</v>
      </c>
      <c r="L78" s="17" cm="1">
        <f t="array" ref="L78">STOWA2024_NDJF_T(L$2*60,$C78,2150,"L","")</f>
        <v>3333.2625867962042</v>
      </c>
      <c r="M78" s="17" cm="1">
        <f t="array" ref="M78">STOWA2024_NDJF_T(M$2*60,$C78,2150,"L","")</f>
        <v>974.7700713220446</v>
      </c>
      <c r="N78" s="17" cm="1">
        <f t="array" ref="N78">STOWA2024_NDJF_T(N$2*60,$C78,2150,"L","")</f>
        <v>400.52605303753114</v>
      </c>
      <c r="O78" s="17" cm="1">
        <f t="array" ref="O78">STOWA2024_NDJF_T(O$2*60,$C78,2150,"L","")</f>
        <v>39.968083035799296</v>
      </c>
      <c r="P78" s="17" cm="1">
        <f t="array" ref="P78">STOWA2024_NDJF_T(P$2*60,$C78,2150,"L","")</f>
        <v>18.046523111426083</v>
      </c>
      <c r="R78" s="15" t="s">
        <v>97</v>
      </c>
      <c r="S78">
        <v>120</v>
      </c>
      <c r="T78" s="17" cm="1">
        <f t="array" ref="T78">STOWA2024_NDJF_T(T$34*60,$C78,2150,"M","")</f>
        <v>31379944.442300826</v>
      </c>
      <c r="U78" s="17" cm="1">
        <f t="array" ref="U78">STOWA2024_NDJF_T(U$34*60,$C78,2150,"M","")</f>
        <v>179738331.80104455</v>
      </c>
      <c r="V78" s="17" cm="1">
        <f t="array" ref="V78">STOWA2024_NDJF_T(V$34*60,$C78,2150,"M","")</f>
        <v>243975178.40447682</v>
      </c>
      <c r="W78" s="17" cm="1">
        <f t="array" ref="W78">STOWA2024_NDJF_T(W$34*60,$C78,2150,"M","")</f>
        <v>155169635.11727136</v>
      </c>
      <c r="X78" s="17" cm="1">
        <f t="array" ref="X78">STOWA2024_NDJF_T(X$34*60,$C78,2150,"M","")</f>
        <v>32817531.804169886</v>
      </c>
      <c r="Y78" s="17" cm="1">
        <f t="array" ref="Y78">STOWA2024_NDJF_T(Y$34*60,$C78,2150,"M","")</f>
        <v>3966136.7058633612</v>
      </c>
      <c r="Z78" s="17" cm="1">
        <f t="array" ref="Z78">STOWA2024_NDJF_T(Z$34*60,$C78,2150,"M","")</f>
        <v>969448.94231757789</v>
      </c>
      <c r="AA78" s="17" cm="1">
        <f t="array" ref="AA78">STOWA2024_NDJF_T(AA$34*60,$C78,2150,"M","")</f>
        <v>12992.942803088108</v>
      </c>
      <c r="AB78" s="17" cm="1">
        <f t="array" ref="AB78">STOWA2024_NDJF_T(AB$34*60,$C78,2150,"M","")</f>
        <v>1703.22615531318</v>
      </c>
      <c r="AC78" s="17" cm="1">
        <f t="array" ref="AC78">STOWA2024_NDJF_T(AC$34*60,$C78,2150,"M","")</f>
        <v>525.48306036740109</v>
      </c>
      <c r="AD78" s="17" cm="1">
        <f t="array" ref="AD78">STOWA2024_NDJF_T(AD$34*60,$C78,2150,"M","")</f>
        <v>223.6189147452863</v>
      </c>
      <c r="AE78" s="17" cm="1">
        <f t="array" ref="AE78">STOWA2024_NDJF_T(AE$34*60,$C78,2150,"M","")</f>
        <v>23.287443186894222</v>
      </c>
      <c r="AF78" s="17" cm="1">
        <f t="array" ref="AF78">STOWA2024_NDJF_T(AF$34*60,$C78,2150,"M","")</f>
        <v>10.838944451928876</v>
      </c>
      <c r="AH78" s="15" t="s">
        <v>97</v>
      </c>
      <c r="AI78">
        <v>120</v>
      </c>
      <c r="AJ78" s="17" cm="1">
        <f t="array" ref="AJ78">STOWA2024_NDJF_T(AJ$34*60,$C78,2150,"H","")</f>
        <v>10483100.874120889</v>
      </c>
      <c r="AK78" s="17" cm="1">
        <f t="array" ref="AK78">STOWA2024_NDJF_T(AK$34*60,$C78,2150,"H","")</f>
        <v>41037600.314213581</v>
      </c>
      <c r="AL78" s="17" cm="1">
        <f t="array" ref="AL78">STOWA2024_NDJF_T(AL$34*60,$C78,2150,"H","")</f>
        <v>41121210.730929717</v>
      </c>
      <c r="AM78" s="17" cm="1">
        <f t="array" ref="AM78">STOWA2024_NDJF_T(AM$34*60,$C78,2150,"H","")</f>
        <v>18939627.651129957</v>
      </c>
      <c r="AN78" s="17" cm="1">
        <f t="array" ref="AN78">STOWA2024_NDJF_T(AN$34*60,$C78,2150,"H","")</f>
        <v>3120406.4499375527</v>
      </c>
      <c r="AO78" s="17" cm="1">
        <f t="array" ref="AO78">STOWA2024_NDJF_T(AO$34*60,$C78,2150,"H","")</f>
        <v>336775.24160495074</v>
      </c>
      <c r="AP78" s="17" cm="1">
        <f t="array" ref="AP78">STOWA2024_NDJF_T(AP$34*60,$C78,2150,"H","")</f>
        <v>83697.588224955907</v>
      </c>
      <c r="AQ78" s="17" cm="1">
        <f t="array" ref="AQ78">STOWA2024_NDJF_T(AQ$34*60,$C78,2150,"H","")</f>
        <v>2543.5492289121999</v>
      </c>
      <c r="AR78" s="17" cm="1">
        <f t="array" ref="AR78">STOWA2024_NDJF_T(AR$34*60,$C78,2150,"H","")</f>
        <v>396.22006644519422</v>
      </c>
      <c r="AS78" s="17" cm="1">
        <f t="array" ref="AS78">STOWA2024_NDJF_T(AS$34*60,$C78,2150,"H","")</f>
        <v>137.76251043821551</v>
      </c>
      <c r="AT78" s="17" cm="1">
        <f t="array" ref="AT78">STOWA2024_NDJF_T(AT$34*60,$C78,2150,"H","")</f>
        <v>63.68610557047662</v>
      </c>
      <c r="AU78" s="17" cm="1">
        <f t="array" ref="AU78">STOWA2024_NDJF_T(AU$34*60,$C78,2150,"H","")</f>
        <v>7.7179642798475241</v>
      </c>
      <c r="AV78" s="17" cm="1">
        <f t="array" ref="AV78">STOWA2024_NDJF_T(AV$34*60,$C78,2150,"H","")</f>
        <v>3.9156490074578283</v>
      </c>
    </row>
    <row r="79" spans="2:48" x14ac:dyDescent="0.3">
      <c r="B79" s="15" t="s">
        <v>98</v>
      </c>
      <c r="C79">
        <v>130</v>
      </c>
      <c r="D79" s="17" cm="1">
        <f t="array" ref="D79">STOWA2024_NDJF_T(D$2*60,$C79,2150,"L","")</f>
        <v>81347223.803608745</v>
      </c>
      <c r="E79" s="17" cm="1">
        <f t="array" ref="E79">STOWA2024_NDJF_T(E$2*60,$C79,2150,"L","")</f>
        <v>653795067.0606029</v>
      </c>
      <c r="F79" s="17" cm="1">
        <f t="array" ref="F79">STOWA2024_NDJF_T(F$2*60,$C79,2150,"L","")</f>
        <v>1172413020.9494665</v>
      </c>
      <c r="G79" s="17" cm="1">
        <f t="array" ref="G79">STOWA2024_NDJF_T(G$2*60,$C79,2150,"L","")</f>
        <v>1018364671.1283443</v>
      </c>
      <c r="H79" s="17" cm="1">
        <f t="array" ref="H79">STOWA2024_NDJF_T(H$2*60,$C79,2150,"L","")</f>
        <v>283045006.38086921</v>
      </c>
      <c r="I79" s="17" cm="1">
        <f t="array" ref="I79">STOWA2024_NDJF_T(I$2*60,$C79,2150,"L","")</f>
        <v>40529772.402386881</v>
      </c>
      <c r="J79" s="17" cm="1">
        <f t="array" ref="J79">STOWA2024_NDJF_T(J$2*60,$C79,2150,"L","")</f>
        <v>10150808.902956268</v>
      </c>
      <c r="K79" s="17" cm="1">
        <f t="array" ref="K79">STOWA2024_NDJF_T(K$2*60,$C79,2150,"L","")</f>
        <v>58092.680814161009</v>
      </c>
      <c r="L79" s="17" cm="1">
        <f t="array" ref="L79">STOWA2024_NDJF_T(L$2*60,$C79,2150,"L","")</f>
        <v>7079.6566653867667</v>
      </c>
      <c r="M79" s="17" cm="1">
        <f t="array" ref="M79">STOWA2024_NDJF_T(M$2*60,$C79,2150,"L","")</f>
        <v>2092.2639299681605</v>
      </c>
      <c r="N79" s="17" cm="1">
        <f t="array" ref="N79">STOWA2024_NDJF_T(N$2*60,$C79,2150,"L","")</f>
        <v>867.99111012066362</v>
      </c>
      <c r="O79" s="17" cm="1">
        <f t="array" ref="O79">STOWA2024_NDJF_T(O$2*60,$C79,2150,"L","")</f>
        <v>86.357580206959895</v>
      </c>
      <c r="P79" s="17" cm="1">
        <f t="array" ref="P79">STOWA2024_NDJF_T(P$2*60,$C79,2150,"L","")</f>
        <v>37.888635950189709</v>
      </c>
      <c r="R79" s="15" t="s">
        <v>98</v>
      </c>
      <c r="S79">
        <v>130</v>
      </c>
      <c r="T79" s="17" cm="1">
        <f t="array" ref="T79">STOWA2024_NDJF_T(T$34*60,$C79,2150,"M","")</f>
        <v>50163441.211278126</v>
      </c>
      <c r="U79" s="17" cm="1">
        <f t="array" ref="U79">STOWA2024_NDJF_T(U$34*60,$C79,2150,"M","")</f>
        <v>339197162.4798227</v>
      </c>
      <c r="V79" s="17" cm="1">
        <f t="array" ref="V79">STOWA2024_NDJF_T(V$34*60,$C79,2150,"M","")</f>
        <v>527252166.77410948</v>
      </c>
      <c r="W79" s="17" cm="1">
        <f t="array" ref="W79">STOWA2024_NDJF_T(W$34*60,$C79,2150,"M","")</f>
        <v>389618868.73201072</v>
      </c>
      <c r="X79" s="17" cm="1">
        <f t="array" ref="X79">STOWA2024_NDJF_T(X$34*60,$C79,2150,"M","")</f>
        <v>93662548.394903362</v>
      </c>
      <c r="Y79" s="17" cm="1">
        <f t="array" ref="Y79">STOWA2024_NDJF_T(Y$34*60,$C79,2150,"M","")</f>
        <v>12199965.278552715</v>
      </c>
      <c r="Z79" s="17" cm="1">
        <f t="array" ref="Z79">STOWA2024_NDJF_T(Z$34*60,$C79,2150,"M","")</f>
        <v>3003156.3110689539</v>
      </c>
      <c r="AA79" s="17" cm="1">
        <f t="array" ref="AA79">STOWA2024_NDJF_T(AA$34*60,$C79,2150,"M","")</f>
        <v>26920.105315351761</v>
      </c>
      <c r="AB79" s="17" cm="1">
        <f t="array" ref="AB79">STOWA2024_NDJF_T(AB$34*60,$C79,2150,"M","")</f>
        <v>3523.2313372148747</v>
      </c>
      <c r="AC79" s="17" cm="1">
        <f t="array" ref="AC79">STOWA2024_NDJF_T(AC$34*60,$C79,2150,"M","")</f>
        <v>1092.1102705846815</v>
      </c>
      <c r="AD79" s="17" cm="1">
        <f t="array" ref="AD79">STOWA2024_NDJF_T(AD$34*60,$C79,2150,"M","")</f>
        <v>466.45926795692645</v>
      </c>
      <c r="AE79" s="17" cm="1">
        <f t="array" ref="AE79">STOWA2024_NDJF_T(AE$34*60,$C79,2150,"M","")</f>
        <v>47.13994673279344</v>
      </c>
      <c r="AF79" s="17" cm="1">
        <f t="array" ref="AF79">STOWA2024_NDJF_T(AF$34*60,$C79,2150,"M","")</f>
        <v>21.122943709653683</v>
      </c>
      <c r="AH79" s="15" t="s">
        <v>98</v>
      </c>
      <c r="AI79">
        <v>130</v>
      </c>
      <c r="AJ79" s="17" cm="1">
        <f t="array" ref="AJ79">STOWA2024_NDJF_T(AJ$34*60,$C79,2150,"H","")</f>
        <v>16712652.217043545</v>
      </c>
      <c r="AK79" s="17" cm="1">
        <f t="array" ref="AK79">STOWA2024_NDJF_T(AK$34*60,$C79,2150,"H","")</f>
        <v>76820997.211844102</v>
      </c>
      <c r="AL79" s="17" cm="1">
        <f t="array" ref="AL79">STOWA2024_NDJF_T(AL$34*60,$C79,2150,"H","")</f>
        <v>87379591.596018285</v>
      </c>
      <c r="AM79" s="17" cm="1">
        <f t="array" ref="AM79">STOWA2024_NDJF_T(AM$34*60,$C79,2150,"H","")</f>
        <v>45940593.407187082</v>
      </c>
      <c r="AN79" s="17" cm="1">
        <f t="array" ref="AN79">STOWA2024_NDJF_T(AN$34*60,$C79,2150,"H","")</f>
        <v>8345690.1247788705</v>
      </c>
      <c r="AO79" s="17" cm="1">
        <f t="array" ref="AO79">STOWA2024_NDJF_T(AO$34*60,$C79,2150,"H","")</f>
        <v>935482.88011966948</v>
      </c>
      <c r="AP79" s="17" cm="1">
        <f t="array" ref="AP79">STOWA2024_NDJF_T(AP$34*60,$C79,2150,"H","")</f>
        <v>229642.85942698712</v>
      </c>
      <c r="AQ79" s="17" cm="1">
        <f t="array" ref="AQ79">STOWA2024_NDJF_T(AQ$34*60,$C79,2150,"H","")</f>
        <v>5026.8235626623036</v>
      </c>
      <c r="AR79" s="17" cm="1">
        <f t="array" ref="AR79">STOWA2024_NDJF_T(AR$34*60,$C79,2150,"H","")</f>
        <v>771.05058235566537</v>
      </c>
      <c r="AS79" s="17" cm="1">
        <f t="array" ref="AS79">STOWA2024_NDJF_T(AS$34*60,$C79,2150,"H","")</f>
        <v>266.22152649137797</v>
      </c>
      <c r="AT79" s="17" cm="1">
        <f t="array" ref="AT79">STOWA2024_NDJF_T(AT$34*60,$C79,2150,"H","")</f>
        <v>122.13484284226905</v>
      </c>
      <c r="AU79" s="17" cm="1">
        <f t="array" ref="AU79">STOWA2024_NDJF_T(AU$34*60,$C79,2150,"H","")</f>
        <v>13.748580980376914</v>
      </c>
      <c r="AV79" s="17" cm="1">
        <f t="array" ref="AV79">STOWA2024_NDJF_T(AV$34*60,$C79,2150,"H","")</f>
        <v>6.6419160382888167</v>
      </c>
    </row>
  </sheetData>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84EC-CBB1-454B-A73E-0D7510D9349B}">
  <sheetPr codeName="Blad1">
    <tabColor theme="9" tint="0.79998168889431442"/>
  </sheetPr>
  <dimension ref="A1:M156"/>
  <sheetViews>
    <sheetView workbookViewId="0">
      <selection activeCell="F2" sqref="F2"/>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customWidth="1"/>
    <col min="9" max="9" width="19.44140625" customWidth="1"/>
    <col min="10" max="10" width="21" customWidth="1"/>
    <col min="11" max="11" width="11.44140625" bestFit="1" customWidth="1"/>
    <col min="12" max="12" width="13.5546875" bestFit="1" customWidth="1"/>
  </cols>
  <sheetData>
    <row r="1" spans="1:13" x14ac:dyDescent="0.3">
      <c r="A1" t="s">
        <v>48</v>
      </c>
      <c r="B1" t="s">
        <v>14</v>
      </c>
      <c r="C1" t="s">
        <v>15</v>
      </c>
      <c r="D1" t="s">
        <v>16</v>
      </c>
      <c r="E1" t="s">
        <v>17</v>
      </c>
      <c r="F1" t="s">
        <v>18</v>
      </c>
      <c r="G1" t="s">
        <v>20</v>
      </c>
      <c r="H1" t="s">
        <v>22</v>
      </c>
      <c r="J1" t="s">
        <v>4</v>
      </c>
      <c r="K1" t="s">
        <v>13</v>
      </c>
      <c r="L1" t="s">
        <v>2</v>
      </c>
      <c r="M1" t="s">
        <v>3</v>
      </c>
    </row>
    <row r="2" spans="1:13" x14ac:dyDescent="0.3">
      <c r="A2">
        <v>2271</v>
      </c>
      <c r="B2">
        <v>24</v>
      </c>
      <c r="C2" s="1">
        <f>365.25*24/B2 - M2</f>
        <v>350.44718260727518</v>
      </c>
      <c r="D2">
        <f>C2</f>
        <v>350.44718260727518</v>
      </c>
      <c r="E2" t="s">
        <v>24</v>
      </c>
      <c r="F2" t="s">
        <v>21</v>
      </c>
      <c r="G2">
        <v>1</v>
      </c>
      <c r="H2">
        <v>10</v>
      </c>
      <c r="J2">
        <v>2014</v>
      </c>
      <c r="K2">
        <f>AVERAGE(H2:H4)</f>
        <v>15</v>
      </c>
      <c r="L2" cm="1">
        <f t="array" ref="L2">STOWA2024_JAARROND_T(B2*60,K2,J2,"","")</f>
        <v>6.7554707557999943E-2</v>
      </c>
      <c r="M2">
        <f>1/L2</f>
        <v>14.802817392724814</v>
      </c>
    </row>
    <row r="3" spans="1:13" x14ac:dyDescent="0.3">
      <c r="A3">
        <f>A2+1</f>
        <v>2272</v>
      </c>
      <c r="B3">
        <v>24</v>
      </c>
      <c r="C3">
        <f>M2-M3</f>
        <v>4.5305808327441799</v>
      </c>
      <c r="D3">
        <f t="shared" ref="D3:D156" si="0">C3</f>
        <v>4.5305808327441799</v>
      </c>
      <c r="E3" t="s">
        <v>24</v>
      </c>
      <c r="F3" t="s">
        <v>21</v>
      </c>
      <c r="G3">
        <v>1</v>
      </c>
      <c r="H3">
        <f t="shared" ref="H3:H7" si="1">H2+5</f>
        <v>15</v>
      </c>
      <c r="J3">
        <v>2014</v>
      </c>
      <c r="K3">
        <f t="shared" ref="K3:K7" si="2">AVERAGE(H3:H4)</f>
        <v>17.5</v>
      </c>
      <c r="L3" cm="1">
        <f t="array" ref="L3">STOWA2024_JAARROND_T(B3*60,K3,J3,"","")</f>
        <v>9.7349782996224654E-2</v>
      </c>
      <c r="M3">
        <f t="shared" ref="M3:M7" si="3">1/L3</f>
        <v>10.272236559980634</v>
      </c>
    </row>
    <row r="4" spans="1:13" x14ac:dyDescent="0.3">
      <c r="A4">
        <f t="shared" ref="A4:A67" si="4">A3+1</f>
        <v>2273</v>
      </c>
      <c r="B4">
        <v>24</v>
      </c>
      <c r="C4">
        <f t="shared" ref="C4:C7" si="5">M3-M4</f>
        <v>5.0673260409223664</v>
      </c>
      <c r="D4">
        <f>C4</f>
        <v>5.0673260409223664</v>
      </c>
      <c r="E4" t="s">
        <v>24</v>
      </c>
      <c r="F4" t="s">
        <v>21</v>
      </c>
      <c r="G4">
        <v>1</v>
      </c>
      <c r="H4">
        <f t="shared" si="1"/>
        <v>20</v>
      </c>
      <c r="J4">
        <v>2014</v>
      </c>
      <c r="K4">
        <f t="shared" si="2"/>
        <v>22.5</v>
      </c>
      <c r="L4" cm="1">
        <f t="array" ref="L4">STOWA2024_JAARROND_T(B4*60,K4,J4,"","")</f>
        <v>0.19212626160207871</v>
      </c>
      <c r="M4">
        <f t="shared" si="3"/>
        <v>5.2049105190582674</v>
      </c>
    </row>
    <row r="5" spans="1:13" x14ac:dyDescent="0.3">
      <c r="A5">
        <f t="shared" si="4"/>
        <v>2274</v>
      </c>
      <c r="B5">
        <v>24</v>
      </c>
      <c r="C5">
        <f t="shared" si="5"/>
        <v>2.4096553692327864</v>
      </c>
      <c r="D5">
        <f t="shared" si="0"/>
        <v>2.4096553692327864</v>
      </c>
      <c r="E5" t="s">
        <v>24</v>
      </c>
      <c r="F5" t="s">
        <v>21</v>
      </c>
      <c r="G5">
        <v>1</v>
      </c>
      <c r="H5">
        <f t="shared" si="1"/>
        <v>25</v>
      </c>
      <c r="J5">
        <v>2014</v>
      </c>
      <c r="K5">
        <f t="shared" si="2"/>
        <v>27.5</v>
      </c>
      <c r="L5" cm="1">
        <f t="array" ref="L5">STOWA2024_JAARROND_T(B5*60,K5,J5,"","")</f>
        <v>0.3577490949484286</v>
      </c>
      <c r="M5">
        <f t="shared" si="3"/>
        <v>2.795255149825481</v>
      </c>
    </row>
    <row r="6" spans="1:13" x14ac:dyDescent="0.3">
      <c r="A6">
        <f t="shared" si="4"/>
        <v>2275</v>
      </c>
      <c r="B6">
        <v>24</v>
      </c>
      <c r="C6">
        <f t="shared" si="5"/>
        <v>1.2186913402979787</v>
      </c>
      <c r="D6">
        <f t="shared" si="0"/>
        <v>1.2186913402979787</v>
      </c>
      <c r="E6" t="s">
        <v>24</v>
      </c>
      <c r="F6" t="s">
        <v>21</v>
      </c>
      <c r="G6">
        <v>1</v>
      </c>
      <c r="H6">
        <f t="shared" si="1"/>
        <v>30</v>
      </c>
      <c r="J6">
        <v>2014</v>
      </c>
      <c r="K6">
        <f t="shared" si="2"/>
        <v>32.5</v>
      </c>
      <c r="L6" cm="1">
        <f t="array" ref="L6">STOWA2024_JAARROND_T(B6*60,K6,J6,"","")</f>
        <v>0.6342908507456485</v>
      </c>
      <c r="M6">
        <f t="shared" si="3"/>
        <v>1.5765638095275023</v>
      </c>
    </row>
    <row r="7" spans="1:13" x14ac:dyDescent="0.3">
      <c r="A7">
        <f t="shared" si="4"/>
        <v>2276</v>
      </c>
      <c r="B7">
        <v>24</v>
      </c>
      <c r="C7">
        <f t="shared" si="5"/>
        <v>0.6492279072005247</v>
      </c>
      <c r="D7">
        <f t="shared" si="0"/>
        <v>0.6492279072005247</v>
      </c>
      <c r="E7" t="s">
        <v>24</v>
      </c>
      <c r="F7" t="s">
        <v>21</v>
      </c>
      <c r="G7">
        <v>1</v>
      </c>
      <c r="H7">
        <f t="shared" si="1"/>
        <v>35</v>
      </c>
      <c r="J7">
        <v>2014</v>
      </c>
      <c r="K7">
        <f t="shared" si="2"/>
        <v>37.5</v>
      </c>
      <c r="L7" cm="1">
        <f t="array" ref="L7">STOWA2024_JAARROND_T(B7*60,K7,J7,"","")</f>
        <v>1.0783579040676472</v>
      </c>
      <c r="M7">
        <f t="shared" si="3"/>
        <v>0.9273359023269776</v>
      </c>
    </row>
    <row r="8" spans="1:13" x14ac:dyDescent="0.3">
      <c r="A8">
        <f t="shared" si="4"/>
        <v>2277</v>
      </c>
      <c r="B8">
        <v>24</v>
      </c>
      <c r="C8">
        <f>M7-M8</f>
        <v>0.36188627013527064</v>
      </c>
      <c r="D8">
        <f t="shared" si="0"/>
        <v>0.36188627013527064</v>
      </c>
      <c r="E8" t="s">
        <v>24</v>
      </c>
      <c r="F8" t="s">
        <v>21</v>
      </c>
      <c r="G8">
        <v>1</v>
      </c>
      <c r="H8">
        <f>H7+5</f>
        <v>40</v>
      </c>
      <c r="J8">
        <v>2014</v>
      </c>
      <c r="K8">
        <f>AVERAGE(H8:H9)</f>
        <v>42.5</v>
      </c>
      <c r="L8" cm="1">
        <f t="array" ref="L8">STOWA2024_JAARROND_T(B8*60,K8,J8,"","")</f>
        <v>1.7685041126014305</v>
      </c>
      <c r="M8">
        <f>1/L8</f>
        <v>0.56544963219170696</v>
      </c>
    </row>
    <row r="9" spans="1:13" x14ac:dyDescent="0.3">
      <c r="A9">
        <f t="shared" si="4"/>
        <v>2278</v>
      </c>
      <c r="B9">
        <v>24</v>
      </c>
      <c r="C9">
        <f t="shared" ref="C9:C31" si="6">M8-M9</f>
        <v>0.2096154332648848</v>
      </c>
      <c r="D9">
        <f t="shared" si="0"/>
        <v>0.2096154332648848</v>
      </c>
      <c r="E9" t="s">
        <v>24</v>
      </c>
      <c r="F9" t="s">
        <v>21</v>
      </c>
      <c r="G9">
        <v>1</v>
      </c>
      <c r="H9">
        <f t="shared" ref="H9:H31" si="7">H8+5</f>
        <v>45</v>
      </c>
      <c r="J9">
        <v>2014</v>
      </c>
      <c r="K9">
        <f t="shared" ref="K9:K31" si="8">AVERAGE(H9:H10)</f>
        <v>47.5</v>
      </c>
      <c r="L9" cm="1">
        <f t="array" ref="L9">STOWA2024_JAARROND_T(B9*60,K9,J9,"","")</f>
        <v>2.8102976133714779</v>
      </c>
      <c r="M9">
        <f t="shared" ref="M9:M31" si="9">1/L9</f>
        <v>0.35583419892682217</v>
      </c>
    </row>
    <row r="10" spans="1:13" x14ac:dyDescent="0.3">
      <c r="A10">
        <f t="shared" si="4"/>
        <v>2279</v>
      </c>
      <c r="B10">
        <v>24</v>
      </c>
      <c r="C10">
        <f t="shared" si="6"/>
        <v>0.12560813774259752</v>
      </c>
      <c r="D10">
        <f t="shared" si="0"/>
        <v>0.12560813774259752</v>
      </c>
      <c r="E10" t="s">
        <v>24</v>
      </c>
      <c r="F10" t="s">
        <v>21</v>
      </c>
      <c r="G10">
        <v>1</v>
      </c>
      <c r="H10">
        <f t="shared" si="7"/>
        <v>50</v>
      </c>
      <c r="J10">
        <v>2014</v>
      </c>
      <c r="K10">
        <f t="shared" si="8"/>
        <v>52.5</v>
      </c>
      <c r="L10" cm="1">
        <f t="array" ref="L10">STOWA2024_JAARROND_T(B10*60,K10,J10,"","")</f>
        <v>4.3435569146961592</v>
      </c>
      <c r="M10">
        <f t="shared" si="9"/>
        <v>0.23022606118422465</v>
      </c>
    </row>
    <row r="11" spans="1:13" x14ac:dyDescent="0.3">
      <c r="A11">
        <f t="shared" si="4"/>
        <v>2280</v>
      </c>
      <c r="B11">
        <v>24</v>
      </c>
      <c r="C11">
        <f t="shared" si="6"/>
        <v>7.7558203292288325E-2</v>
      </c>
      <c r="D11">
        <f t="shared" si="0"/>
        <v>7.7558203292288325E-2</v>
      </c>
      <c r="E11" t="s">
        <v>24</v>
      </c>
      <c r="F11" t="s">
        <v>21</v>
      </c>
      <c r="G11">
        <v>1</v>
      </c>
      <c r="H11">
        <f t="shared" si="7"/>
        <v>55</v>
      </c>
      <c r="J11">
        <v>2014</v>
      </c>
      <c r="K11">
        <f t="shared" si="8"/>
        <v>57.5</v>
      </c>
      <c r="L11" cm="1">
        <f t="array" ref="L11">STOWA2024_JAARROND_T(B11*60,K11,J11,"","")</f>
        <v>6.5501672310607457</v>
      </c>
      <c r="M11">
        <f t="shared" si="9"/>
        <v>0.15266785789193632</v>
      </c>
    </row>
    <row r="12" spans="1:13" x14ac:dyDescent="0.3">
      <c r="A12">
        <f t="shared" si="4"/>
        <v>2281</v>
      </c>
      <c r="B12">
        <v>24</v>
      </c>
      <c r="C12">
        <f t="shared" si="6"/>
        <v>4.9179775613164681E-2</v>
      </c>
      <c r="D12">
        <f t="shared" si="0"/>
        <v>4.9179775613164681E-2</v>
      </c>
      <c r="E12" t="s">
        <v>24</v>
      </c>
      <c r="F12" t="s">
        <v>21</v>
      </c>
      <c r="G12">
        <v>1</v>
      </c>
      <c r="H12">
        <f t="shared" si="7"/>
        <v>60</v>
      </c>
      <c r="J12">
        <v>2014</v>
      </c>
      <c r="K12">
        <f t="shared" si="8"/>
        <v>62.5</v>
      </c>
      <c r="L12" cm="1">
        <f t="array" ref="L12">STOWA2024_JAARROND_T(B12*60,K12,J12,"","")</f>
        <v>9.6629484089408866</v>
      </c>
      <c r="M12">
        <f t="shared" si="9"/>
        <v>0.10348808227877164</v>
      </c>
    </row>
    <row r="13" spans="1:13" x14ac:dyDescent="0.3">
      <c r="A13">
        <f t="shared" si="4"/>
        <v>2282</v>
      </c>
      <c r="B13">
        <v>24</v>
      </c>
      <c r="C13">
        <f t="shared" si="6"/>
        <v>3.1939352112677219E-2</v>
      </c>
      <c r="D13">
        <f t="shared" si="0"/>
        <v>3.1939352112677219E-2</v>
      </c>
      <c r="E13" t="s">
        <v>24</v>
      </c>
      <c r="F13" t="s">
        <v>21</v>
      </c>
      <c r="G13">
        <v>1</v>
      </c>
      <c r="H13">
        <f t="shared" si="7"/>
        <v>65</v>
      </c>
      <c r="J13">
        <v>2014</v>
      </c>
      <c r="K13">
        <f t="shared" si="8"/>
        <v>67.5</v>
      </c>
      <c r="L13" cm="1">
        <f t="array" ref="L13">STOWA2024_JAARROND_T(B13*60,K13,J13,"","")</f>
        <v>13.976488439118112</v>
      </c>
      <c r="M13">
        <f t="shared" si="9"/>
        <v>7.1548730166094421E-2</v>
      </c>
    </row>
    <row r="14" spans="1:13" x14ac:dyDescent="0.3">
      <c r="A14">
        <f t="shared" si="4"/>
        <v>2283</v>
      </c>
      <c r="B14">
        <v>24</v>
      </c>
      <c r="C14">
        <f t="shared" si="6"/>
        <v>2.1190637922994526E-2</v>
      </c>
      <c r="D14">
        <f t="shared" si="0"/>
        <v>2.1190637922994526E-2</v>
      </c>
      <c r="E14" t="s">
        <v>24</v>
      </c>
      <c r="F14" t="s">
        <v>21</v>
      </c>
      <c r="G14">
        <v>1</v>
      </c>
      <c r="H14">
        <f t="shared" si="7"/>
        <v>70</v>
      </c>
      <c r="J14">
        <v>2014</v>
      </c>
      <c r="K14">
        <f t="shared" si="8"/>
        <v>72.5</v>
      </c>
      <c r="L14" cm="1">
        <f t="array" ref="L14">STOWA2024_JAARROND_T(B14*60,K14,J14,"","")</f>
        <v>19.857781648529802</v>
      </c>
      <c r="M14">
        <f t="shared" si="9"/>
        <v>5.0358092243099895E-2</v>
      </c>
    </row>
    <row r="15" spans="1:13" x14ac:dyDescent="0.3">
      <c r="A15">
        <f t="shared" si="4"/>
        <v>2284</v>
      </c>
      <c r="B15">
        <v>24</v>
      </c>
      <c r="C15">
        <f t="shared" si="6"/>
        <v>1.4336502910128675E-2</v>
      </c>
      <c r="D15">
        <f t="shared" si="0"/>
        <v>1.4336502910128675E-2</v>
      </c>
      <c r="E15" t="s">
        <v>24</v>
      </c>
      <c r="F15" t="s">
        <v>21</v>
      </c>
      <c r="G15">
        <v>1</v>
      </c>
      <c r="H15">
        <f t="shared" si="7"/>
        <v>75</v>
      </c>
      <c r="J15">
        <v>2014</v>
      </c>
      <c r="K15">
        <f t="shared" si="8"/>
        <v>77.5</v>
      </c>
      <c r="L15" cm="1">
        <f t="array" ref="L15">STOWA2024_JAARROND_T(B15*60,K15,J15,"","")</f>
        <v>27.76112932598123</v>
      </c>
      <c r="M15">
        <f t="shared" si="9"/>
        <v>3.602158933297122E-2</v>
      </c>
    </row>
    <row r="16" spans="1:13" x14ac:dyDescent="0.3">
      <c r="A16">
        <f t="shared" si="4"/>
        <v>2285</v>
      </c>
      <c r="B16">
        <v>24</v>
      </c>
      <c r="C16">
        <f t="shared" si="6"/>
        <v>9.8717915732990068E-3</v>
      </c>
      <c r="D16">
        <f t="shared" si="0"/>
        <v>9.8717915732990068E-3</v>
      </c>
      <c r="E16" t="s">
        <v>24</v>
      </c>
      <c r="F16" t="s">
        <v>21</v>
      </c>
      <c r="G16">
        <v>1</v>
      </c>
      <c r="H16">
        <f t="shared" si="7"/>
        <v>80</v>
      </c>
      <c r="J16">
        <v>2014</v>
      </c>
      <c r="K16">
        <f t="shared" si="8"/>
        <v>82.5</v>
      </c>
      <c r="L16" cm="1">
        <f t="array" ref="L16">STOWA2024_JAARROND_T(B16*60,K16,J16,"","")</f>
        <v>38.241213534055838</v>
      </c>
      <c r="M16">
        <f t="shared" si="9"/>
        <v>2.6149797759672213E-2</v>
      </c>
    </row>
    <row r="17" spans="1:13" x14ac:dyDescent="0.3">
      <c r="A17">
        <f t="shared" si="4"/>
        <v>2286</v>
      </c>
      <c r="B17">
        <v>24</v>
      </c>
      <c r="C17">
        <f t="shared" si="6"/>
        <v>6.9078766837385869E-3</v>
      </c>
      <c r="D17">
        <f t="shared" si="0"/>
        <v>6.9078766837385869E-3</v>
      </c>
      <c r="E17" t="s">
        <v>24</v>
      </c>
      <c r="F17" t="s">
        <v>21</v>
      </c>
      <c r="G17">
        <v>1</v>
      </c>
      <c r="H17">
        <f t="shared" si="7"/>
        <v>85</v>
      </c>
      <c r="J17">
        <v>2014</v>
      </c>
      <c r="K17">
        <f t="shared" si="8"/>
        <v>87.5</v>
      </c>
      <c r="L17" cm="1">
        <f t="array" ref="L17">STOWA2024_JAARROND_T(B17*60,K17,J17,"","")</f>
        <v>51.969862887065169</v>
      </c>
      <c r="M17">
        <f t="shared" si="9"/>
        <v>1.9241921075933626E-2</v>
      </c>
    </row>
    <row r="18" spans="1:13" x14ac:dyDescent="0.3">
      <c r="A18">
        <f t="shared" si="4"/>
        <v>2287</v>
      </c>
      <c r="B18">
        <v>24</v>
      </c>
      <c r="C18">
        <f t="shared" si="6"/>
        <v>4.9062085412348057E-3</v>
      </c>
      <c r="D18">
        <f t="shared" si="0"/>
        <v>4.9062085412348057E-3</v>
      </c>
      <c r="E18" t="s">
        <v>24</v>
      </c>
      <c r="F18" t="s">
        <v>21</v>
      </c>
      <c r="G18">
        <v>1</v>
      </c>
      <c r="H18">
        <f t="shared" si="7"/>
        <v>90</v>
      </c>
      <c r="J18">
        <v>2014</v>
      </c>
      <c r="K18">
        <f t="shared" si="8"/>
        <v>92.5</v>
      </c>
      <c r="L18" cm="1">
        <f t="array" ref="L18">STOWA2024_JAARROND_T(B18*60,K18,J18,"","")</f>
        <v>69.755863029448577</v>
      </c>
      <c r="M18">
        <f t="shared" si="9"/>
        <v>1.433571253469882E-2</v>
      </c>
    </row>
    <row r="19" spans="1:13" x14ac:dyDescent="0.3">
      <c r="A19">
        <f t="shared" si="4"/>
        <v>2288</v>
      </c>
      <c r="B19">
        <v>24</v>
      </c>
      <c r="C19">
        <f t="shared" si="6"/>
        <v>3.5321025055577073E-3</v>
      </c>
      <c r="D19">
        <f t="shared" si="0"/>
        <v>3.5321025055577073E-3</v>
      </c>
      <c r="E19" t="s">
        <v>24</v>
      </c>
      <c r="F19" t="s">
        <v>21</v>
      </c>
      <c r="G19">
        <v>1</v>
      </c>
      <c r="H19">
        <f t="shared" si="7"/>
        <v>95</v>
      </c>
      <c r="J19">
        <v>2014</v>
      </c>
      <c r="K19">
        <f t="shared" si="8"/>
        <v>97.5</v>
      </c>
      <c r="L19" cm="1">
        <f t="array" ref="L19">STOWA2024_JAARROND_T(B19*60,K19,J19,"","")</f>
        <v>92.56165275335286</v>
      </c>
      <c r="M19">
        <f t="shared" si="9"/>
        <v>1.0803610029141113E-2</v>
      </c>
    </row>
    <row r="20" spans="1:13" x14ac:dyDescent="0.3">
      <c r="A20">
        <f t="shared" si="4"/>
        <v>2289</v>
      </c>
      <c r="B20">
        <v>24</v>
      </c>
      <c r="C20">
        <f t="shared" si="6"/>
        <v>2.5751118827855718E-3</v>
      </c>
      <c r="D20">
        <f t="shared" si="0"/>
        <v>2.5751118827855718E-3</v>
      </c>
      <c r="E20" t="s">
        <v>24</v>
      </c>
      <c r="F20" t="s">
        <v>21</v>
      </c>
      <c r="G20">
        <v>1</v>
      </c>
      <c r="H20">
        <f t="shared" si="7"/>
        <v>100</v>
      </c>
      <c r="J20">
        <v>2014</v>
      </c>
      <c r="K20">
        <f t="shared" si="8"/>
        <v>102.5</v>
      </c>
      <c r="L20" cm="1">
        <f t="array" ref="L20">STOWA2024_JAARROND_T(B20*60,K20,J20,"","")</f>
        <v>121.52886009251968</v>
      </c>
      <c r="M20">
        <f t="shared" si="9"/>
        <v>8.2284981463555413E-3</v>
      </c>
    </row>
    <row r="21" spans="1:13" x14ac:dyDescent="0.3">
      <c r="A21">
        <f t="shared" si="4"/>
        <v>2290</v>
      </c>
      <c r="B21">
        <v>24</v>
      </c>
      <c r="C21">
        <f t="shared" si="6"/>
        <v>1.8993986003384136E-3</v>
      </c>
      <c r="D21">
        <f t="shared" si="0"/>
        <v>1.8993986003384136E-3</v>
      </c>
      <c r="E21" t="s">
        <v>24</v>
      </c>
      <c r="F21" t="s">
        <v>21</v>
      </c>
      <c r="G21">
        <v>1</v>
      </c>
      <c r="H21">
        <f t="shared" si="7"/>
        <v>105</v>
      </c>
      <c r="J21">
        <v>2014</v>
      </c>
      <c r="K21">
        <f t="shared" si="8"/>
        <v>107.5</v>
      </c>
      <c r="L21" cm="1">
        <f t="array" ref="L21">STOWA2024_JAARROND_T(B21*60,K21,J21,"","")</f>
        <v>158.00035893404382</v>
      </c>
      <c r="M21">
        <f t="shared" si="9"/>
        <v>6.3290995460171277E-3</v>
      </c>
    </row>
    <row r="22" spans="1:13" x14ac:dyDescent="0.3">
      <c r="A22">
        <f t="shared" si="4"/>
        <v>2291</v>
      </c>
      <c r="B22">
        <v>24</v>
      </c>
      <c r="C22">
        <f t="shared" si="6"/>
        <v>1.41626514000879E-3</v>
      </c>
      <c r="D22">
        <f t="shared" si="0"/>
        <v>1.41626514000879E-3</v>
      </c>
      <c r="E22" t="s">
        <v>24</v>
      </c>
      <c r="F22" t="s">
        <v>21</v>
      </c>
      <c r="G22">
        <v>1</v>
      </c>
      <c r="H22">
        <f t="shared" si="7"/>
        <v>110</v>
      </c>
      <c r="J22">
        <v>2014</v>
      </c>
      <c r="K22">
        <f t="shared" si="8"/>
        <v>112.5</v>
      </c>
      <c r="L22" cm="1">
        <f t="array" ref="L22">STOWA2024_JAARROND_T(B22*60,K22,J22,"","")</f>
        <v>203.5484849188102</v>
      </c>
      <c r="M22">
        <f t="shared" si="9"/>
        <v>4.9128344060083377E-3</v>
      </c>
    </row>
    <row r="23" spans="1:13" x14ac:dyDescent="0.3">
      <c r="A23">
        <f t="shared" si="4"/>
        <v>2292</v>
      </c>
      <c r="B23">
        <v>24</v>
      </c>
      <c r="C23">
        <f t="shared" si="6"/>
        <v>1.0666494825457328E-3</v>
      </c>
      <c r="D23">
        <f t="shared" si="0"/>
        <v>1.0666494825457328E-3</v>
      </c>
      <c r="E23" t="s">
        <v>24</v>
      </c>
      <c r="F23" t="s">
        <v>21</v>
      </c>
      <c r="G23">
        <v>1</v>
      </c>
      <c r="H23">
        <f t="shared" si="7"/>
        <v>115</v>
      </c>
      <c r="J23">
        <v>2014</v>
      </c>
      <c r="K23">
        <f t="shared" si="8"/>
        <v>117.5</v>
      </c>
      <c r="L23" cm="1">
        <f t="array" ref="L23">STOWA2024_JAARROND_T(B23*60,K23,J23,"","")</f>
        <v>259.99789919090267</v>
      </c>
      <c r="M23">
        <f t="shared" si="9"/>
        <v>3.8461849234626049E-3</v>
      </c>
    </row>
    <row r="24" spans="1:13" x14ac:dyDescent="0.3">
      <c r="A24">
        <f t="shared" si="4"/>
        <v>2293</v>
      </c>
      <c r="B24">
        <v>24</v>
      </c>
      <c r="C24">
        <f t="shared" si="6"/>
        <v>8.1095668620019285E-4</v>
      </c>
      <c r="D24">
        <f t="shared" si="0"/>
        <v>8.1095668620019285E-4</v>
      </c>
      <c r="E24" t="s">
        <v>24</v>
      </c>
      <c r="F24" t="s">
        <v>21</v>
      </c>
      <c r="G24">
        <v>1</v>
      </c>
      <c r="H24">
        <f t="shared" si="7"/>
        <v>120</v>
      </c>
      <c r="J24">
        <v>2014</v>
      </c>
      <c r="K24">
        <f t="shared" si="8"/>
        <v>122.5</v>
      </c>
      <c r="L24" cm="1">
        <f t="array" ref="L24">STOWA2024_JAARROND_T(B24*60,K24,J24,"","")</f>
        <v>329.46451529521158</v>
      </c>
      <c r="M24">
        <f t="shared" si="9"/>
        <v>3.035228237262412E-3</v>
      </c>
    </row>
    <row r="25" spans="1:13" x14ac:dyDescent="0.3">
      <c r="A25">
        <f t="shared" si="4"/>
        <v>2294</v>
      </c>
      <c r="B25">
        <v>24</v>
      </c>
      <c r="C25">
        <f t="shared" si="6"/>
        <v>6.2199121644724437E-4</v>
      </c>
      <c r="D25">
        <f t="shared" si="0"/>
        <v>6.2199121644724437E-4</v>
      </c>
      <c r="E25" t="s">
        <v>24</v>
      </c>
      <c r="F25" t="s">
        <v>21</v>
      </c>
      <c r="G25">
        <v>1</v>
      </c>
      <c r="H25">
        <f t="shared" si="7"/>
        <v>125</v>
      </c>
      <c r="J25">
        <v>2014</v>
      </c>
      <c r="K25">
        <f t="shared" si="8"/>
        <v>127.5</v>
      </c>
      <c r="L25" cm="1">
        <f t="array" ref="L25">STOWA2024_JAARROND_T(B25*60,K25,J25,"","")</f>
        <v>414.38117821605846</v>
      </c>
      <c r="M25">
        <f t="shared" si="9"/>
        <v>2.4132370208151677E-3</v>
      </c>
    </row>
    <row r="26" spans="1:13" x14ac:dyDescent="0.3">
      <c r="A26">
        <f t="shared" si="4"/>
        <v>2295</v>
      </c>
      <c r="B26">
        <v>24</v>
      </c>
      <c r="C26">
        <f t="shared" si="6"/>
        <v>4.8103836630872146E-4</v>
      </c>
      <c r="D26">
        <f t="shared" si="0"/>
        <v>4.8103836630872146E-4</v>
      </c>
      <c r="E26" t="s">
        <v>24</v>
      </c>
      <c r="F26" t="s">
        <v>21</v>
      </c>
      <c r="G26">
        <v>1</v>
      </c>
      <c r="H26">
        <f t="shared" si="7"/>
        <v>130</v>
      </c>
      <c r="J26">
        <v>2014</v>
      </c>
      <c r="K26">
        <f t="shared" si="8"/>
        <v>132.5</v>
      </c>
      <c r="L26" cm="1">
        <f t="array" ref="L26">STOWA2024_JAARROND_T(B26*60,K26,J26,"","")</f>
        <v>517.54512801657881</v>
      </c>
      <c r="M26">
        <f t="shared" si="9"/>
        <v>1.9321986545064462E-3</v>
      </c>
    </row>
    <row r="27" spans="1:13" x14ac:dyDescent="0.3">
      <c r="A27">
        <f t="shared" si="4"/>
        <v>2296</v>
      </c>
      <c r="B27">
        <v>24</v>
      </c>
      <c r="C27">
        <f t="shared" si="6"/>
        <v>3.7491077714890556E-4</v>
      </c>
      <c r="D27">
        <f t="shared" si="0"/>
        <v>3.7491077714890556E-4</v>
      </c>
      <c r="E27" t="s">
        <v>24</v>
      </c>
      <c r="F27" t="s">
        <v>21</v>
      </c>
      <c r="G27">
        <v>1</v>
      </c>
      <c r="H27">
        <f t="shared" si="7"/>
        <v>135</v>
      </c>
      <c r="J27">
        <v>2014</v>
      </c>
      <c r="K27">
        <f t="shared" si="8"/>
        <v>137.5</v>
      </c>
      <c r="L27" cm="1">
        <f t="array" ref="L27">STOWA2024_JAARROND_T(B27*60,K27,J27,"","")</f>
        <v>642.1420307315525</v>
      </c>
      <c r="M27">
        <f t="shared" si="9"/>
        <v>1.5572878773575406E-3</v>
      </c>
    </row>
    <row r="28" spans="1:13" x14ac:dyDescent="0.3">
      <c r="A28">
        <f t="shared" si="4"/>
        <v>2297</v>
      </c>
      <c r="B28">
        <v>24</v>
      </c>
      <c r="C28">
        <f t="shared" si="6"/>
        <v>2.9433776686564129E-4</v>
      </c>
      <c r="D28">
        <f t="shared" si="0"/>
        <v>2.9433776686564129E-4</v>
      </c>
      <c r="E28" t="s">
        <v>24</v>
      </c>
      <c r="F28" t="s">
        <v>21</v>
      </c>
      <c r="G28">
        <v>1</v>
      </c>
      <c r="H28">
        <f t="shared" si="7"/>
        <v>140</v>
      </c>
      <c r="J28">
        <v>2014</v>
      </c>
      <c r="K28">
        <f t="shared" si="8"/>
        <v>142.5</v>
      </c>
      <c r="L28" cm="1">
        <f t="array" ref="L28">STOWA2024_JAARROND_T(B28*60,K28,J28,"","")</f>
        <v>791.79691398143643</v>
      </c>
      <c r="M28">
        <f t="shared" si="9"/>
        <v>1.2629501104918994E-3</v>
      </c>
    </row>
    <row r="29" spans="1:13" x14ac:dyDescent="0.3">
      <c r="A29">
        <f t="shared" si="4"/>
        <v>2298</v>
      </c>
      <c r="B29">
        <v>24</v>
      </c>
      <c r="C29">
        <f t="shared" si="6"/>
        <v>2.3267699378517418E-4</v>
      </c>
      <c r="D29">
        <f t="shared" si="0"/>
        <v>2.3267699378517418E-4</v>
      </c>
      <c r="E29" t="s">
        <v>24</v>
      </c>
      <c r="F29" t="s">
        <v>21</v>
      </c>
      <c r="G29">
        <v>1</v>
      </c>
      <c r="H29">
        <f t="shared" si="7"/>
        <v>145</v>
      </c>
      <c r="J29">
        <v>2014</v>
      </c>
      <c r="K29">
        <f t="shared" si="8"/>
        <v>147.5</v>
      </c>
      <c r="L29" cm="1">
        <f t="array" ref="L29">STOWA2024_JAARROND_T(B29*60,K29,J29,"","")</f>
        <v>970.61641596211564</v>
      </c>
      <c r="M29">
        <f t="shared" si="9"/>
        <v>1.0302731167067252E-3</v>
      </c>
    </row>
    <row r="30" spans="1:13" x14ac:dyDescent="0.3">
      <c r="A30">
        <f t="shared" si="4"/>
        <v>2299</v>
      </c>
      <c r="B30">
        <v>24</v>
      </c>
      <c r="C30">
        <f t="shared" si="6"/>
        <v>1.8513341511307779E-4</v>
      </c>
      <c r="D30">
        <f t="shared" si="0"/>
        <v>1.8513341511307779E-4</v>
      </c>
      <c r="E30" t="s">
        <v>24</v>
      </c>
      <c r="F30" t="s">
        <v>21</v>
      </c>
      <c r="G30">
        <v>1</v>
      </c>
      <c r="H30">
        <f t="shared" si="7"/>
        <v>150</v>
      </c>
      <c r="J30">
        <v>2014</v>
      </c>
      <c r="K30">
        <f t="shared" si="8"/>
        <v>152.5</v>
      </c>
      <c r="L30" cm="1">
        <f t="array" ref="L30">STOWA2024_JAARROND_T(B30*60,K30,J30,"","")</f>
        <v>1183.2363313595829</v>
      </c>
      <c r="M30">
        <f t="shared" si="9"/>
        <v>8.451397015936474E-4</v>
      </c>
    </row>
    <row r="31" spans="1:13" x14ac:dyDescent="0.3">
      <c r="A31">
        <f t="shared" si="4"/>
        <v>2300</v>
      </c>
      <c r="B31">
        <v>24</v>
      </c>
      <c r="C31">
        <f t="shared" si="6"/>
        <v>1.4821007818649988E-4</v>
      </c>
      <c r="D31">
        <f t="shared" si="0"/>
        <v>1.4821007818649988E-4</v>
      </c>
      <c r="E31" t="s">
        <v>24</v>
      </c>
      <c r="F31" t="s">
        <v>21</v>
      </c>
      <c r="G31">
        <v>1</v>
      </c>
      <c r="H31">
        <f t="shared" si="7"/>
        <v>155</v>
      </c>
      <c r="J31">
        <v>2014</v>
      </c>
      <c r="K31">
        <f t="shared" si="8"/>
        <v>157.5</v>
      </c>
      <c r="L31" cm="1">
        <f t="array" ref="L31">STOWA2024_JAARROND_T(B31*60,K31,J31,"","")</f>
        <v>1434.8651089204716</v>
      </c>
      <c r="M31">
        <f t="shared" si="9"/>
        <v>6.9692962340714751E-4</v>
      </c>
    </row>
    <row r="32" spans="1:13" x14ac:dyDescent="0.3">
      <c r="A32">
        <f t="shared" si="4"/>
        <v>2301</v>
      </c>
      <c r="B32">
        <v>24</v>
      </c>
      <c r="C32" s="1">
        <f>M31</f>
        <v>6.9692962340714751E-4</v>
      </c>
      <c r="D32">
        <f t="shared" si="0"/>
        <v>6.9692962340714751E-4</v>
      </c>
      <c r="E32" t="s">
        <v>24</v>
      </c>
      <c r="F32" t="s">
        <v>21</v>
      </c>
      <c r="G32">
        <v>1</v>
      </c>
      <c r="H32">
        <f t="shared" ref="H32" si="10">H31+5</f>
        <v>160</v>
      </c>
      <c r="J32">
        <v>2014</v>
      </c>
      <c r="K32">
        <f>AVERAGE(H32:H33)</f>
        <v>85</v>
      </c>
      <c r="L32" cm="1">
        <f t="array" ref="L32">STOWA2024_JAARROND_T(B32*60,K32,J32,"","")</f>
        <v>44.652552453119853</v>
      </c>
      <c r="M32">
        <f>1/L32</f>
        <v>2.2395136337388266E-2</v>
      </c>
    </row>
    <row r="33" spans="1:13" x14ac:dyDescent="0.3">
      <c r="A33">
        <f t="shared" si="4"/>
        <v>2302</v>
      </c>
      <c r="B33">
        <v>48</v>
      </c>
      <c r="C33" s="1">
        <f>365.25*24/B33 - M33</f>
        <v>156.48213627818046</v>
      </c>
      <c r="D33">
        <f>C33</f>
        <v>156.48213627818046</v>
      </c>
      <c r="E33" t="s">
        <v>24</v>
      </c>
      <c r="F33" t="s">
        <v>21</v>
      </c>
      <c r="G33">
        <v>1</v>
      </c>
      <c r="H33">
        <v>10</v>
      </c>
      <c r="J33">
        <v>2014</v>
      </c>
      <c r="K33">
        <f>AVERAGE(H33:H35)</f>
        <v>15</v>
      </c>
      <c r="L33" cm="1">
        <f t="array" ref="L33">STOWA2024_JAARROND_T(B33*60,K33,J33,"","")</f>
        <v>3.8251356494100275E-2</v>
      </c>
      <c r="M33">
        <f>1/L33</f>
        <v>26.142863721819531</v>
      </c>
    </row>
    <row r="34" spans="1:13" x14ac:dyDescent="0.3">
      <c r="A34">
        <f t="shared" si="4"/>
        <v>2303</v>
      </c>
      <c r="B34">
        <v>48</v>
      </c>
      <c r="C34">
        <f t="shared" ref="C34:C38" si="11">M33-M34</f>
        <v>6.9045458498143297</v>
      </c>
      <c r="D34">
        <f t="shared" si="0"/>
        <v>6.9045458498143297</v>
      </c>
      <c r="E34" t="s">
        <v>24</v>
      </c>
      <c r="F34" t="s">
        <v>21</v>
      </c>
      <c r="G34">
        <v>1</v>
      </c>
      <c r="H34">
        <f t="shared" ref="H34:H38" si="12">H33+5</f>
        <v>15</v>
      </c>
      <c r="J34">
        <v>2014</v>
      </c>
      <c r="K34">
        <f t="shared" ref="K34:K38" si="13">AVERAGE(H34:H35)</f>
        <v>17.5</v>
      </c>
      <c r="L34" cm="1">
        <f t="array" ref="L34">STOWA2024_JAARROND_T(B34*60,K34,J34,"","")</f>
        <v>5.1979596483077053E-2</v>
      </c>
      <c r="M34">
        <f t="shared" ref="M34:M38" si="14">1/L34</f>
        <v>19.238317872005201</v>
      </c>
    </row>
    <row r="35" spans="1:13" x14ac:dyDescent="0.3">
      <c r="A35">
        <f t="shared" si="4"/>
        <v>2304</v>
      </c>
      <c r="B35">
        <v>48</v>
      </c>
      <c r="C35">
        <f t="shared" si="11"/>
        <v>8.5344289243083544</v>
      </c>
      <c r="D35">
        <f t="shared" si="0"/>
        <v>8.5344289243083544</v>
      </c>
      <c r="E35" t="s">
        <v>24</v>
      </c>
      <c r="F35" t="s">
        <v>21</v>
      </c>
      <c r="G35">
        <v>1</v>
      </c>
      <c r="H35">
        <f t="shared" si="12"/>
        <v>20</v>
      </c>
      <c r="J35">
        <v>2014</v>
      </c>
      <c r="K35">
        <f t="shared" si="13"/>
        <v>22.5</v>
      </c>
      <c r="L35" cm="1">
        <f t="array" ref="L35">STOWA2024_JAARROND_T(B35*60,K35,J35,"","")</f>
        <v>9.3423988691060722E-2</v>
      </c>
      <c r="M35">
        <f t="shared" si="14"/>
        <v>10.703888947696846</v>
      </c>
    </row>
    <row r="36" spans="1:13" x14ac:dyDescent="0.3">
      <c r="A36">
        <f t="shared" si="4"/>
        <v>2305</v>
      </c>
      <c r="B36">
        <v>48</v>
      </c>
      <c r="C36">
        <f t="shared" si="11"/>
        <v>4.5501153624021571</v>
      </c>
      <c r="D36">
        <f t="shared" si="0"/>
        <v>4.5501153624021571</v>
      </c>
      <c r="E36" t="s">
        <v>24</v>
      </c>
      <c r="F36" t="s">
        <v>21</v>
      </c>
      <c r="G36">
        <v>1</v>
      </c>
      <c r="H36">
        <f t="shared" si="12"/>
        <v>25</v>
      </c>
      <c r="J36">
        <v>2014</v>
      </c>
      <c r="K36">
        <f t="shared" si="13"/>
        <v>27.5</v>
      </c>
      <c r="L36" cm="1">
        <f t="array" ref="L36">STOWA2024_JAARROND_T(B36*60,K36,J36,"","")</f>
        <v>0.16250191628590971</v>
      </c>
      <c r="M36">
        <f t="shared" si="14"/>
        <v>6.1537735852946893</v>
      </c>
    </row>
    <row r="37" spans="1:13" x14ac:dyDescent="0.3">
      <c r="A37">
        <f t="shared" si="4"/>
        <v>2306</v>
      </c>
      <c r="B37">
        <v>48</v>
      </c>
      <c r="C37">
        <f t="shared" si="11"/>
        <v>2.510762477570633</v>
      </c>
      <c r="D37">
        <f t="shared" si="0"/>
        <v>2.510762477570633</v>
      </c>
      <c r="E37" t="s">
        <v>24</v>
      </c>
      <c r="F37" t="s">
        <v>21</v>
      </c>
      <c r="G37">
        <v>1</v>
      </c>
      <c r="H37">
        <f t="shared" si="12"/>
        <v>30</v>
      </c>
      <c r="J37">
        <v>2014</v>
      </c>
      <c r="K37">
        <f t="shared" si="13"/>
        <v>32.5</v>
      </c>
      <c r="L37" cm="1">
        <f t="array" ref="L37">STOWA2024_JAARROND_T(B37*60,K37,J37,"","")</f>
        <v>0.27449820229198874</v>
      </c>
      <c r="M37">
        <f t="shared" si="14"/>
        <v>3.6430111077240563</v>
      </c>
    </row>
    <row r="38" spans="1:13" x14ac:dyDescent="0.3">
      <c r="A38">
        <f t="shared" si="4"/>
        <v>2307</v>
      </c>
      <c r="B38">
        <v>48</v>
      </c>
      <c r="C38">
        <f t="shared" si="11"/>
        <v>1.4287395510462244</v>
      </c>
      <c r="D38">
        <f t="shared" si="0"/>
        <v>1.4287395510462244</v>
      </c>
      <c r="E38" t="s">
        <v>24</v>
      </c>
      <c r="F38" t="s">
        <v>21</v>
      </c>
      <c r="G38">
        <v>1</v>
      </c>
      <c r="H38">
        <f t="shared" si="12"/>
        <v>35</v>
      </c>
      <c r="J38">
        <v>2014</v>
      </c>
      <c r="K38">
        <f t="shared" si="13"/>
        <v>37.5</v>
      </c>
      <c r="L38" cm="1">
        <f t="array" ref="L38">STOWA2024_JAARROND_T(B38*60,K38,J38,"","")</f>
        <v>0.45161579074806146</v>
      </c>
      <c r="M38">
        <f t="shared" si="14"/>
        <v>2.2142715566778319</v>
      </c>
    </row>
    <row r="39" spans="1:13" x14ac:dyDescent="0.3">
      <c r="A39">
        <f t="shared" si="4"/>
        <v>2308</v>
      </c>
      <c r="B39">
        <v>48</v>
      </c>
      <c r="C39">
        <f>M38-M39</f>
        <v>0.83598676009692574</v>
      </c>
      <c r="D39">
        <f t="shared" si="0"/>
        <v>0.83598676009692574</v>
      </c>
      <c r="E39" t="s">
        <v>24</v>
      </c>
      <c r="F39" t="s">
        <v>21</v>
      </c>
      <c r="G39">
        <v>1</v>
      </c>
      <c r="H39">
        <f>H38+5</f>
        <v>40</v>
      </c>
      <c r="J39">
        <v>2014</v>
      </c>
      <c r="K39">
        <f>AVERAGE(H39:H40)</f>
        <v>42.5</v>
      </c>
      <c r="L39" cm="1">
        <f t="array" ref="L39">STOWA2024_JAARROND_T(B39*60,K39,J39,"","")</f>
        <v>0.72553945489400118</v>
      </c>
      <c r="M39">
        <f>1/L39</f>
        <v>1.3782847965809062</v>
      </c>
    </row>
    <row r="40" spans="1:13" x14ac:dyDescent="0.3">
      <c r="A40">
        <f t="shared" si="4"/>
        <v>2309</v>
      </c>
      <c r="B40">
        <v>48</v>
      </c>
      <c r="C40">
        <f t="shared" ref="C40:C62" si="15">M39-M40</f>
        <v>0.50146616479295114</v>
      </c>
      <c r="D40">
        <f t="shared" si="0"/>
        <v>0.50146616479295114</v>
      </c>
      <c r="E40" t="s">
        <v>24</v>
      </c>
      <c r="F40" t="s">
        <v>21</v>
      </c>
      <c r="G40">
        <v>1</v>
      </c>
      <c r="H40">
        <f t="shared" ref="H40:H63" si="16">H39+5</f>
        <v>45</v>
      </c>
      <c r="J40">
        <v>2014</v>
      </c>
      <c r="K40">
        <f t="shared" ref="K40:K62" si="17">AVERAGE(H40:H41)</f>
        <v>47.5</v>
      </c>
      <c r="L40" cm="1">
        <f t="array" ref="L40">STOWA2024_JAARROND_T(B40*60,K40,J40,"","")</f>
        <v>1.1404867138382553</v>
      </c>
      <c r="M40">
        <f t="shared" ref="M40:M62" si="18">1/L40</f>
        <v>0.87681863178795505</v>
      </c>
    </row>
    <row r="41" spans="1:13" x14ac:dyDescent="0.3">
      <c r="A41">
        <f t="shared" si="4"/>
        <v>2310</v>
      </c>
      <c r="B41">
        <v>48</v>
      </c>
      <c r="C41">
        <f t="shared" si="15"/>
        <v>0.30796589256508466</v>
      </c>
      <c r="D41">
        <f t="shared" si="0"/>
        <v>0.30796589256508466</v>
      </c>
      <c r="E41" t="s">
        <v>24</v>
      </c>
      <c r="F41" t="s">
        <v>21</v>
      </c>
      <c r="G41">
        <v>1</v>
      </c>
      <c r="H41">
        <f t="shared" si="16"/>
        <v>50</v>
      </c>
      <c r="J41">
        <v>2014</v>
      </c>
      <c r="K41">
        <f t="shared" si="17"/>
        <v>52.5</v>
      </c>
      <c r="L41" cm="1">
        <f t="array" ref="L41">STOWA2024_JAARROND_T(B41*60,K41,J41,"","")</f>
        <v>1.7579242061243039</v>
      </c>
      <c r="M41">
        <f t="shared" si="18"/>
        <v>0.56885273922287038</v>
      </c>
    </row>
    <row r="42" spans="1:13" x14ac:dyDescent="0.3">
      <c r="A42">
        <f t="shared" si="4"/>
        <v>2311</v>
      </c>
      <c r="B42">
        <v>48</v>
      </c>
      <c r="C42">
        <f t="shared" si="15"/>
        <v>0.19305252184646554</v>
      </c>
      <c r="D42">
        <f t="shared" si="0"/>
        <v>0.19305252184646554</v>
      </c>
      <c r="E42" t="s">
        <v>24</v>
      </c>
      <c r="F42" t="s">
        <v>21</v>
      </c>
      <c r="G42">
        <v>1</v>
      </c>
      <c r="H42">
        <f t="shared" si="16"/>
        <v>55</v>
      </c>
      <c r="J42">
        <v>2014</v>
      </c>
      <c r="K42">
        <f t="shared" si="17"/>
        <v>57.5</v>
      </c>
      <c r="L42" cm="1">
        <f t="array" ref="L42">STOWA2024_JAARROND_T(B42*60,K42,J42,"","")</f>
        <v>2.660988349025863</v>
      </c>
      <c r="M42">
        <f t="shared" si="18"/>
        <v>0.37580021737640484</v>
      </c>
    </row>
    <row r="43" spans="1:13" x14ac:dyDescent="0.3">
      <c r="A43">
        <f t="shared" si="4"/>
        <v>2312</v>
      </c>
      <c r="B43">
        <v>48</v>
      </c>
      <c r="C43">
        <f t="shared" si="15"/>
        <v>0.1233708755117926</v>
      </c>
      <c r="D43">
        <f t="shared" si="0"/>
        <v>0.1233708755117926</v>
      </c>
      <c r="E43" t="s">
        <v>24</v>
      </c>
      <c r="F43" t="s">
        <v>21</v>
      </c>
      <c r="G43">
        <v>1</v>
      </c>
      <c r="H43">
        <f t="shared" si="16"/>
        <v>60</v>
      </c>
      <c r="J43">
        <v>2014</v>
      </c>
      <c r="K43">
        <f t="shared" si="17"/>
        <v>62.5</v>
      </c>
      <c r="L43" cm="1">
        <f t="array" ref="L43">STOWA2024_JAARROND_T(B43*60,K43,J43,"","")</f>
        <v>3.9615046040738764</v>
      </c>
      <c r="M43">
        <f t="shared" si="18"/>
        <v>0.25242934186461224</v>
      </c>
    </row>
    <row r="44" spans="1:13" x14ac:dyDescent="0.3">
      <c r="A44">
        <f t="shared" si="4"/>
        <v>2313</v>
      </c>
      <c r="B44">
        <v>48</v>
      </c>
      <c r="C44">
        <f t="shared" si="15"/>
        <v>8.0243319091728771E-2</v>
      </c>
      <c r="D44">
        <f t="shared" si="0"/>
        <v>8.0243319091728771E-2</v>
      </c>
      <c r="E44" t="s">
        <v>24</v>
      </c>
      <c r="F44" t="s">
        <v>21</v>
      </c>
      <c r="G44">
        <v>1</v>
      </c>
      <c r="H44">
        <f t="shared" si="16"/>
        <v>65</v>
      </c>
      <c r="J44">
        <v>2014</v>
      </c>
      <c r="K44">
        <f t="shared" si="17"/>
        <v>67.5</v>
      </c>
      <c r="L44" cm="1">
        <f t="array" ref="L44">STOWA2024_JAARROND_T(B44*60,K44,J44,"","")</f>
        <v>5.8076723295886703</v>
      </c>
      <c r="M44">
        <f t="shared" si="18"/>
        <v>0.17218602277288347</v>
      </c>
    </row>
    <row r="45" spans="1:13" x14ac:dyDescent="0.3">
      <c r="A45">
        <f t="shared" si="4"/>
        <v>2314</v>
      </c>
      <c r="B45">
        <v>48</v>
      </c>
      <c r="C45">
        <f t="shared" si="15"/>
        <v>5.3053447969961226E-2</v>
      </c>
      <c r="D45">
        <f t="shared" si="0"/>
        <v>5.3053447969961226E-2</v>
      </c>
      <c r="E45" t="s">
        <v>24</v>
      </c>
      <c r="F45" t="s">
        <v>21</v>
      </c>
      <c r="G45">
        <v>1</v>
      </c>
      <c r="H45">
        <f t="shared" si="16"/>
        <v>70</v>
      </c>
      <c r="J45">
        <v>2014</v>
      </c>
      <c r="K45">
        <f t="shared" si="17"/>
        <v>72.5</v>
      </c>
      <c r="L45" cm="1">
        <f t="array" ref="L45">STOWA2024_JAARROND_T(B45*60,K45,J45,"","")</f>
        <v>8.3940097966846814</v>
      </c>
      <c r="M45">
        <f t="shared" si="18"/>
        <v>0.11913257480292225</v>
      </c>
    </row>
    <row r="46" spans="1:13" x14ac:dyDescent="0.3">
      <c r="A46">
        <f t="shared" si="4"/>
        <v>2315</v>
      </c>
      <c r="B46">
        <v>48</v>
      </c>
      <c r="C46">
        <f t="shared" si="15"/>
        <v>3.561077627409534E-2</v>
      </c>
      <c r="D46">
        <f t="shared" si="0"/>
        <v>3.561077627409534E-2</v>
      </c>
      <c r="E46" t="s">
        <v>24</v>
      </c>
      <c r="F46" t="s">
        <v>21</v>
      </c>
      <c r="G46">
        <v>1</v>
      </c>
      <c r="H46">
        <f t="shared" si="16"/>
        <v>75</v>
      </c>
      <c r="J46">
        <v>2014</v>
      </c>
      <c r="K46">
        <f t="shared" si="17"/>
        <v>77.5</v>
      </c>
      <c r="L46" cm="1">
        <f t="array" ref="L46">STOWA2024_JAARROND_T(B46*60,K46,J46,"","")</f>
        <v>11.972922250409367</v>
      </c>
      <c r="M46">
        <f t="shared" si="18"/>
        <v>8.3521798528826907E-2</v>
      </c>
    </row>
    <row r="47" spans="1:13" x14ac:dyDescent="0.3">
      <c r="A47">
        <f t="shared" si="4"/>
        <v>2316</v>
      </c>
      <c r="B47">
        <v>48</v>
      </c>
      <c r="C47">
        <f t="shared" si="15"/>
        <v>2.4242275332342557E-2</v>
      </c>
      <c r="D47">
        <f t="shared" si="0"/>
        <v>2.4242275332342557E-2</v>
      </c>
      <c r="E47" t="s">
        <v>24</v>
      </c>
      <c r="F47" t="s">
        <v>21</v>
      </c>
      <c r="G47">
        <v>1</v>
      </c>
      <c r="H47">
        <f t="shared" si="16"/>
        <v>80</v>
      </c>
      <c r="J47">
        <v>2014</v>
      </c>
      <c r="K47">
        <f t="shared" si="17"/>
        <v>82.5</v>
      </c>
      <c r="L47" cm="1">
        <f t="array" ref="L47">STOWA2024_JAARROND_T(B47*60,K47,J47,"","")</f>
        <v>16.869231499812507</v>
      </c>
      <c r="M47">
        <f t="shared" si="18"/>
        <v>5.927952319648435E-2</v>
      </c>
    </row>
    <row r="48" spans="1:13" x14ac:dyDescent="0.3">
      <c r="A48">
        <f t="shared" si="4"/>
        <v>2317</v>
      </c>
      <c r="B48">
        <v>48</v>
      </c>
      <c r="C48">
        <f t="shared" si="15"/>
        <v>1.6721244964399425E-2</v>
      </c>
      <c r="D48">
        <f t="shared" si="0"/>
        <v>1.6721244964399425E-2</v>
      </c>
      <c r="E48" t="s">
        <v>24</v>
      </c>
      <c r="F48" t="s">
        <v>21</v>
      </c>
      <c r="G48">
        <v>1</v>
      </c>
      <c r="H48">
        <f t="shared" si="16"/>
        <v>85</v>
      </c>
      <c r="J48">
        <v>2014</v>
      </c>
      <c r="K48">
        <f t="shared" si="17"/>
        <v>87.5</v>
      </c>
      <c r="L48" cm="1">
        <f t="array" ref="L48">STOWA2024_JAARROND_T(B48*60,K48,J48,"","")</f>
        <v>23.497191182092848</v>
      </c>
      <c r="M48">
        <f t="shared" si="18"/>
        <v>4.2558278232084926E-2</v>
      </c>
    </row>
    <row r="49" spans="1:13" x14ac:dyDescent="0.3">
      <c r="A49">
        <f t="shared" si="4"/>
        <v>2318</v>
      </c>
      <c r="B49">
        <v>48</v>
      </c>
      <c r="C49">
        <f t="shared" si="15"/>
        <v>1.1674937054577207E-2</v>
      </c>
      <c r="D49">
        <f t="shared" si="0"/>
        <v>1.1674937054577207E-2</v>
      </c>
      <c r="E49" t="s">
        <v>24</v>
      </c>
      <c r="F49" t="s">
        <v>21</v>
      </c>
      <c r="G49">
        <v>1</v>
      </c>
      <c r="H49">
        <f t="shared" si="16"/>
        <v>90</v>
      </c>
      <c r="J49">
        <v>2014</v>
      </c>
      <c r="K49">
        <f t="shared" si="17"/>
        <v>92.5</v>
      </c>
      <c r="L49" cm="1">
        <f t="array" ref="L49">STOWA2024_JAARROND_T(B49*60,K49,J49,"","")</f>
        <v>32.379916222545837</v>
      </c>
      <c r="M49">
        <f t="shared" si="18"/>
        <v>3.0883341177507719E-2</v>
      </c>
    </row>
    <row r="50" spans="1:13" x14ac:dyDescent="0.3">
      <c r="A50">
        <f t="shared" si="4"/>
        <v>2319</v>
      </c>
      <c r="B50">
        <v>48</v>
      </c>
      <c r="C50">
        <f t="shared" si="15"/>
        <v>8.2458000355625435E-3</v>
      </c>
      <c r="D50">
        <f t="shared" si="0"/>
        <v>8.2458000355625435E-3</v>
      </c>
      <c r="E50" t="s">
        <v>24</v>
      </c>
      <c r="F50" t="s">
        <v>21</v>
      </c>
      <c r="G50">
        <v>1</v>
      </c>
      <c r="H50">
        <f t="shared" si="16"/>
        <v>95</v>
      </c>
      <c r="J50">
        <v>2014</v>
      </c>
      <c r="K50">
        <f t="shared" si="17"/>
        <v>97.5</v>
      </c>
      <c r="L50" cm="1">
        <f t="array" ref="L50">STOWA2024_JAARROND_T(B50*60,K50,J50,"","")</f>
        <v>44.174408948818943</v>
      </c>
      <c r="M50">
        <f t="shared" si="18"/>
        <v>2.2637541141945175E-2</v>
      </c>
    </row>
    <row r="51" spans="1:13" x14ac:dyDescent="0.3">
      <c r="A51">
        <f t="shared" si="4"/>
        <v>2320</v>
      </c>
      <c r="B51">
        <v>48</v>
      </c>
      <c r="C51">
        <f t="shared" si="15"/>
        <v>5.8868119615541233E-3</v>
      </c>
      <c r="D51">
        <f t="shared" si="0"/>
        <v>5.8868119615541233E-3</v>
      </c>
      <c r="E51" t="s">
        <v>24</v>
      </c>
      <c r="F51" t="s">
        <v>21</v>
      </c>
      <c r="G51">
        <v>1</v>
      </c>
      <c r="H51">
        <f t="shared" si="16"/>
        <v>100</v>
      </c>
      <c r="J51">
        <v>2014</v>
      </c>
      <c r="K51">
        <f t="shared" si="17"/>
        <v>102.5</v>
      </c>
      <c r="L51" cm="1">
        <f t="array" ref="L51">STOWA2024_JAARROND_T(B51*60,K51,J51,"","")</f>
        <v>59.698893655962905</v>
      </c>
      <c r="M51">
        <f t="shared" si="18"/>
        <v>1.6750729180391052E-2</v>
      </c>
    </row>
    <row r="52" spans="1:13" x14ac:dyDescent="0.3">
      <c r="A52">
        <f t="shared" si="4"/>
        <v>2321</v>
      </c>
      <c r="B52">
        <v>48</v>
      </c>
      <c r="C52">
        <f t="shared" si="15"/>
        <v>4.2452839142563328E-3</v>
      </c>
      <c r="D52">
        <f t="shared" si="0"/>
        <v>4.2452839142563328E-3</v>
      </c>
      <c r="E52" t="s">
        <v>24</v>
      </c>
      <c r="F52" t="s">
        <v>21</v>
      </c>
      <c r="G52">
        <v>1</v>
      </c>
      <c r="H52">
        <f t="shared" si="16"/>
        <v>105</v>
      </c>
      <c r="J52">
        <v>2014</v>
      </c>
      <c r="K52">
        <f t="shared" si="17"/>
        <v>107.5</v>
      </c>
      <c r="L52" cm="1">
        <f t="array" ref="L52">STOWA2024_JAARROND_T(B52*60,K52,J52,"","")</f>
        <v>79.965165471400113</v>
      </c>
      <c r="M52">
        <f t="shared" si="18"/>
        <v>1.2505445266134719E-2</v>
      </c>
    </row>
    <row r="53" spans="1:13" x14ac:dyDescent="0.3">
      <c r="A53">
        <f t="shared" si="4"/>
        <v>2322</v>
      </c>
      <c r="B53">
        <v>48</v>
      </c>
      <c r="C53">
        <f t="shared" si="15"/>
        <v>3.090934700462112E-3</v>
      </c>
      <c r="D53">
        <f t="shared" si="0"/>
        <v>3.090934700462112E-3</v>
      </c>
      <c r="E53" t="s">
        <v>24</v>
      </c>
      <c r="F53" t="s">
        <v>21</v>
      </c>
      <c r="G53">
        <v>1</v>
      </c>
      <c r="H53">
        <f t="shared" si="16"/>
        <v>110</v>
      </c>
      <c r="J53">
        <v>2014</v>
      </c>
      <c r="K53">
        <f t="shared" si="17"/>
        <v>112.5</v>
      </c>
      <c r="L53" cm="1">
        <f t="array" ref="L53">STOWA2024_JAARROND_T(B53*60,K53,J53,"","")</f>
        <v>106.21901085821942</v>
      </c>
      <c r="M53">
        <f t="shared" si="18"/>
        <v>9.4145105656726069E-3</v>
      </c>
    </row>
    <row r="54" spans="1:13" x14ac:dyDescent="0.3">
      <c r="A54">
        <f t="shared" si="4"/>
        <v>2323</v>
      </c>
      <c r="B54">
        <v>48</v>
      </c>
      <c r="C54">
        <f t="shared" si="15"/>
        <v>2.2706903759345332E-3</v>
      </c>
      <c r="D54">
        <f t="shared" si="0"/>
        <v>2.2706903759345332E-3</v>
      </c>
      <c r="E54" t="s">
        <v>24</v>
      </c>
      <c r="F54" t="s">
        <v>21</v>
      </c>
      <c r="G54">
        <v>1</v>
      </c>
      <c r="H54">
        <f t="shared" si="16"/>
        <v>115</v>
      </c>
      <c r="J54">
        <v>2014</v>
      </c>
      <c r="K54">
        <f t="shared" si="17"/>
        <v>117.5</v>
      </c>
      <c r="L54" cm="1">
        <f t="array" ref="L54">STOWA2024_JAARROND_T(B54*60,K54,J54,"","")</f>
        <v>139.98112682573898</v>
      </c>
      <c r="M54">
        <f t="shared" si="18"/>
        <v>7.1438201897380737E-3</v>
      </c>
    </row>
    <row r="55" spans="1:13" x14ac:dyDescent="0.3">
      <c r="A55">
        <f t="shared" si="4"/>
        <v>2324</v>
      </c>
      <c r="B55">
        <v>48</v>
      </c>
      <c r="C55">
        <f t="shared" si="15"/>
        <v>1.682291966156887E-3</v>
      </c>
      <c r="D55">
        <f t="shared" si="0"/>
        <v>1.682291966156887E-3</v>
      </c>
      <c r="E55" t="s">
        <v>24</v>
      </c>
      <c r="F55" t="s">
        <v>21</v>
      </c>
      <c r="G55">
        <v>1</v>
      </c>
      <c r="H55">
        <f t="shared" si="16"/>
        <v>120</v>
      </c>
      <c r="J55">
        <v>2014</v>
      </c>
      <c r="K55">
        <f t="shared" si="17"/>
        <v>122.5</v>
      </c>
      <c r="L55" cm="1">
        <f t="array" ref="L55">STOWA2024_JAARROND_T(B55*60,K55,J55,"","")</f>
        <v>183.09893477842152</v>
      </c>
      <c r="M55">
        <f t="shared" si="18"/>
        <v>5.4615282235811868E-3</v>
      </c>
    </row>
    <row r="56" spans="1:13" x14ac:dyDescent="0.3">
      <c r="A56">
        <f t="shared" si="4"/>
        <v>2325</v>
      </c>
      <c r="B56">
        <v>48</v>
      </c>
      <c r="C56">
        <f t="shared" si="15"/>
        <v>1.2564751366652156E-3</v>
      </c>
      <c r="D56">
        <f t="shared" si="0"/>
        <v>1.2564751366652156E-3</v>
      </c>
      <c r="E56" t="s">
        <v>24</v>
      </c>
      <c r="F56" t="s">
        <v>21</v>
      </c>
      <c r="G56">
        <v>1</v>
      </c>
      <c r="H56">
        <f t="shared" si="16"/>
        <v>125</v>
      </c>
      <c r="J56">
        <v>2014</v>
      </c>
      <c r="K56">
        <f t="shared" si="17"/>
        <v>127.5</v>
      </c>
      <c r="L56" cm="1">
        <f t="array" ref="L56">STOWA2024_JAARROND_T(B56*60,K56,J56,"","")</f>
        <v>237.80912614670703</v>
      </c>
      <c r="M56">
        <f t="shared" si="18"/>
        <v>4.2050530869159712E-3</v>
      </c>
    </row>
    <row r="57" spans="1:13" x14ac:dyDescent="0.3">
      <c r="A57">
        <f t="shared" si="4"/>
        <v>2326</v>
      </c>
      <c r="B57">
        <v>48</v>
      </c>
      <c r="C57">
        <f t="shared" si="15"/>
        <v>9.4556086800750075E-4</v>
      </c>
      <c r="D57">
        <f t="shared" si="0"/>
        <v>9.4556086800750075E-4</v>
      </c>
      <c r="E57" t="s">
        <v>24</v>
      </c>
      <c r="F57" t="s">
        <v>21</v>
      </c>
      <c r="G57">
        <v>1</v>
      </c>
      <c r="H57">
        <f t="shared" si="16"/>
        <v>130</v>
      </c>
      <c r="J57">
        <v>2014</v>
      </c>
      <c r="K57">
        <f t="shared" si="17"/>
        <v>132.5</v>
      </c>
      <c r="L57" cm="1">
        <f t="array" ref="L57">STOWA2024_JAARROND_T(B57*60,K57,J57,"","")</f>
        <v>306.7962531706479</v>
      </c>
      <c r="M57">
        <f t="shared" si="18"/>
        <v>3.2594922189084705E-3</v>
      </c>
    </row>
    <row r="58" spans="1:13" x14ac:dyDescent="0.3">
      <c r="A58">
        <f t="shared" si="4"/>
        <v>2327</v>
      </c>
      <c r="B58">
        <v>48</v>
      </c>
      <c r="C58">
        <f t="shared" si="15"/>
        <v>7.1676072882902913E-4</v>
      </c>
      <c r="D58">
        <f t="shared" si="0"/>
        <v>7.1676072882902913E-4</v>
      </c>
      <c r="E58" t="s">
        <v>24</v>
      </c>
      <c r="F58" t="s">
        <v>21</v>
      </c>
      <c r="G58">
        <v>1</v>
      </c>
      <c r="H58">
        <f t="shared" si="16"/>
        <v>135</v>
      </c>
      <c r="J58">
        <v>2014</v>
      </c>
      <c r="K58">
        <f t="shared" si="17"/>
        <v>137.5</v>
      </c>
      <c r="L58" cm="1">
        <f t="array" ref="L58">STOWA2024_JAARROND_T(B58*60,K58,J58,"","")</f>
        <v>393.27786040387514</v>
      </c>
      <c r="M58">
        <f t="shared" si="18"/>
        <v>2.5427314900794413E-3</v>
      </c>
    </row>
    <row r="59" spans="1:13" x14ac:dyDescent="0.3">
      <c r="A59">
        <f t="shared" si="4"/>
        <v>2328</v>
      </c>
      <c r="B59">
        <v>48</v>
      </c>
      <c r="C59">
        <f t="shared" si="15"/>
        <v>5.4707871307943436E-4</v>
      </c>
      <c r="D59">
        <f t="shared" si="0"/>
        <v>5.4707871307943436E-4</v>
      </c>
      <c r="E59" t="s">
        <v>24</v>
      </c>
      <c r="F59" t="s">
        <v>21</v>
      </c>
      <c r="G59">
        <v>1</v>
      </c>
      <c r="H59">
        <f t="shared" si="16"/>
        <v>140</v>
      </c>
      <c r="J59">
        <v>2014</v>
      </c>
      <c r="K59">
        <f t="shared" si="17"/>
        <v>142.5</v>
      </c>
      <c r="L59" cm="1">
        <f t="array" ref="L59">STOWA2024_JAARROND_T(B59*60,K59,J59,"","")</f>
        <v>501.08917318936818</v>
      </c>
      <c r="M59">
        <f t="shared" si="18"/>
        <v>1.995652777000007E-3</v>
      </c>
    </row>
    <row r="60" spans="1:13" x14ac:dyDescent="0.3">
      <c r="A60">
        <f t="shared" si="4"/>
        <v>2329</v>
      </c>
      <c r="B60">
        <v>48</v>
      </c>
      <c r="C60">
        <f t="shared" si="15"/>
        <v>4.2028212602510497E-4</v>
      </c>
      <c r="D60">
        <f t="shared" si="0"/>
        <v>4.2028212602510497E-4</v>
      </c>
      <c r="E60" t="s">
        <v>24</v>
      </c>
      <c r="F60" t="s">
        <v>21</v>
      </c>
      <c r="G60">
        <v>1</v>
      </c>
      <c r="H60">
        <f t="shared" si="16"/>
        <v>145</v>
      </c>
      <c r="J60">
        <v>2014</v>
      </c>
      <c r="K60">
        <f t="shared" si="17"/>
        <v>147.5</v>
      </c>
      <c r="L60" cm="1">
        <f t="array" ref="L60">STOWA2024_JAARROND_T(B60*60,K60,J60,"","")</f>
        <v>634.7712516931557</v>
      </c>
      <c r="M60">
        <f t="shared" si="18"/>
        <v>1.575370650974902E-3</v>
      </c>
    </row>
    <row r="61" spans="1:13" x14ac:dyDescent="0.3">
      <c r="A61">
        <f t="shared" si="4"/>
        <v>2330</v>
      </c>
      <c r="B61">
        <v>48</v>
      </c>
      <c r="C61">
        <f t="shared" si="15"/>
        <v>3.2489803026031715E-4</v>
      </c>
      <c r="D61">
        <f t="shared" si="0"/>
        <v>3.2489803026031715E-4</v>
      </c>
      <c r="E61" t="s">
        <v>24</v>
      </c>
      <c r="F61" t="s">
        <v>21</v>
      </c>
      <c r="G61">
        <v>1</v>
      </c>
      <c r="H61">
        <f t="shared" si="16"/>
        <v>150</v>
      </c>
      <c r="J61">
        <v>2014</v>
      </c>
      <c r="K61">
        <f t="shared" si="17"/>
        <v>152.5</v>
      </c>
      <c r="L61" cm="1">
        <f t="array" ref="L61">STOWA2024_JAARROND_T(B61*60,K61,J61,"","")</f>
        <v>799.69763706505478</v>
      </c>
      <c r="M61">
        <f t="shared" si="18"/>
        <v>1.2504726207145849E-3</v>
      </c>
    </row>
    <row r="62" spans="1:13" x14ac:dyDescent="0.3">
      <c r="A62">
        <f t="shared" si="4"/>
        <v>2331</v>
      </c>
      <c r="B62">
        <v>48</v>
      </c>
      <c r="C62">
        <f t="shared" si="15"/>
        <v>2.5265711391802789E-4</v>
      </c>
      <c r="D62">
        <f t="shared" si="0"/>
        <v>2.5265711391802789E-4</v>
      </c>
      <c r="E62" t="s">
        <v>24</v>
      </c>
      <c r="F62" t="s">
        <v>21</v>
      </c>
      <c r="G62">
        <v>1</v>
      </c>
      <c r="H62">
        <f t="shared" si="16"/>
        <v>155</v>
      </c>
      <c r="J62">
        <v>2014</v>
      </c>
      <c r="K62">
        <f t="shared" si="17"/>
        <v>157.5</v>
      </c>
      <c r="L62" cm="1">
        <f t="array" ref="L62">STOWA2024_JAARROND_T(B62*60,K62,J62,"","")</f>
        <v>1002.1892756612456</v>
      </c>
      <c r="M62">
        <f t="shared" si="18"/>
        <v>9.9781550679655696E-4</v>
      </c>
    </row>
    <row r="63" spans="1:13" x14ac:dyDescent="0.3">
      <c r="A63">
        <f t="shared" si="4"/>
        <v>2332</v>
      </c>
      <c r="B63">
        <v>48</v>
      </c>
      <c r="C63" s="1">
        <f>M62</f>
        <v>9.9781550679655696E-4</v>
      </c>
      <c r="D63">
        <f t="shared" si="0"/>
        <v>9.9781550679655696E-4</v>
      </c>
      <c r="E63" t="s">
        <v>24</v>
      </c>
      <c r="F63" t="s">
        <v>21</v>
      </c>
      <c r="G63">
        <v>1</v>
      </c>
      <c r="H63">
        <f t="shared" si="16"/>
        <v>160</v>
      </c>
      <c r="J63">
        <v>2014</v>
      </c>
      <c r="K63">
        <f>AVERAGE(H63:H64)</f>
        <v>85</v>
      </c>
      <c r="L63" cm="1">
        <f t="array" ref="L63">STOWA2024_JAARROND_T(B63*60,K63,J63,"","")</f>
        <v>19.936972584353686</v>
      </c>
      <c r="M63">
        <f>1/L63</f>
        <v>5.0158066665788009E-2</v>
      </c>
    </row>
    <row r="64" spans="1:13" x14ac:dyDescent="0.3">
      <c r="A64">
        <f t="shared" si="4"/>
        <v>2333</v>
      </c>
      <c r="B64">
        <v>96</v>
      </c>
      <c r="C64" s="1">
        <f>365.25*24/B64 - M64</f>
        <v>50.337008048319149</v>
      </c>
      <c r="D64">
        <f>C64</f>
        <v>50.337008048319149</v>
      </c>
      <c r="E64" t="s">
        <v>24</v>
      </c>
      <c r="F64" t="s">
        <v>21</v>
      </c>
      <c r="G64">
        <v>1</v>
      </c>
      <c r="H64">
        <v>10</v>
      </c>
      <c r="J64">
        <v>2014</v>
      </c>
      <c r="K64">
        <f>AVERAGE(H64:H66)</f>
        <v>15</v>
      </c>
      <c r="L64" cm="1">
        <f t="array" ref="L64">STOWA2024_JAARROND_T(B64*60,K64,J64,"","")</f>
        <v>2.4404832068379331E-2</v>
      </c>
      <c r="M64">
        <f>1/L64</f>
        <v>40.975491951680851</v>
      </c>
    </row>
    <row r="65" spans="1:13" x14ac:dyDescent="0.3">
      <c r="A65">
        <f t="shared" si="4"/>
        <v>2334</v>
      </c>
      <c r="B65">
        <v>96</v>
      </c>
      <c r="C65">
        <f t="shared" ref="C65:C69" si="19">M64-M65</f>
        <v>8.4302182378687931</v>
      </c>
      <c r="D65">
        <f t="shared" si="0"/>
        <v>8.4302182378687931</v>
      </c>
      <c r="E65" t="s">
        <v>24</v>
      </c>
      <c r="F65" t="s">
        <v>21</v>
      </c>
      <c r="G65">
        <v>1</v>
      </c>
      <c r="H65">
        <f t="shared" ref="H65:H69" si="20">H64+5</f>
        <v>15</v>
      </c>
      <c r="J65">
        <v>2014</v>
      </c>
      <c r="K65">
        <f t="shared" ref="K65:K69" si="21">AVERAGE(H65:H66)</f>
        <v>17.5</v>
      </c>
      <c r="L65" cm="1">
        <f t="array" ref="L65">STOWA2024_JAARROND_T(B65*60,K65,J65,"","")</f>
        <v>3.0726427707861152E-2</v>
      </c>
      <c r="M65">
        <f t="shared" ref="M65:M69" si="22">1/L65</f>
        <v>32.545273713812058</v>
      </c>
    </row>
    <row r="66" spans="1:13" x14ac:dyDescent="0.3">
      <c r="A66">
        <f t="shared" si="4"/>
        <v>2335</v>
      </c>
      <c r="B66">
        <v>96</v>
      </c>
      <c r="C66">
        <f t="shared" si="19"/>
        <v>11.841373137553319</v>
      </c>
      <c r="D66">
        <f t="shared" si="0"/>
        <v>11.841373137553319</v>
      </c>
      <c r="E66" t="s">
        <v>24</v>
      </c>
      <c r="F66" t="s">
        <v>21</v>
      </c>
      <c r="G66">
        <v>1</v>
      </c>
      <c r="H66">
        <f t="shared" si="20"/>
        <v>20</v>
      </c>
      <c r="J66">
        <v>2014</v>
      </c>
      <c r="K66">
        <f t="shared" si="21"/>
        <v>22.5</v>
      </c>
      <c r="L66" cm="1">
        <f t="array" ref="L66">STOWA2024_JAARROND_T(B66*60,K66,J66,"","")</f>
        <v>4.8300077384775736E-2</v>
      </c>
      <c r="M66">
        <f t="shared" si="22"/>
        <v>20.703900576258739</v>
      </c>
    </row>
    <row r="67" spans="1:13" x14ac:dyDescent="0.3">
      <c r="A67">
        <f t="shared" si="4"/>
        <v>2336</v>
      </c>
      <c r="B67">
        <v>96</v>
      </c>
      <c r="C67">
        <f t="shared" si="19"/>
        <v>7.3909756334763532</v>
      </c>
      <c r="D67">
        <f t="shared" si="0"/>
        <v>7.3909756334763532</v>
      </c>
      <c r="E67" t="s">
        <v>24</v>
      </c>
      <c r="F67" t="s">
        <v>21</v>
      </c>
      <c r="G67">
        <v>1</v>
      </c>
      <c r="H67">
        <f t="shared" si="20"/>
        <v>25</v>
      </c>
      <c r="J67">
        <v>2014</v>
      </c>
      <c r="K67">
        <f t="shared" si="21"/>
        <v>27.5</v>
      </c>
      <c r="L67" cm="1">
        <f t="array" ref="L67">STOWA2024_JAARROND_T(B67*60,K67,J67,"","")</f>
        <v>7.5114973178163291E-2</v>
      </c>
      <c r="M67">
        <f t="shared" si="22"/>
        <v>13.312924942782386</v>
      </c>
    </row>
    <row r="68" spans="1:13" x14ac:dyDescent="0.3">
      <c r="A68">
        <f t="shared" ref="A68:A131" si="23">A67+1</f>
        <v>2337</v>
      </c>
      <c r="B68">
        <v>96</v>
      </c>
      <c r="C68">
        <f t="shared" si="19"/>
        <v>4.6647155887892122</v>
      </c>
      <c r="D68">
        <f t="shared" si="0"/>
        <v>4.6647155887892122</v>
      </c>
      <c r="E68" t="s">
        <v>24</v>
      </c>
      <c r="F68" t="s">
        <v>21</v>
      </c>
      <c r="G68">
        <v>1</v>
      </c>
      <c r="H68">
        <f t="shared" si="20"/>
        <v>30</v>
      </c>
      <c r="J68">
        <v>2014</v>
      </c>
      <c r="K68">
        <f t="shared" si="21"/>
        <v>32.5</v>
      </c>
      <c r="L68" cm="1">
        <f t="array" ref="L68">STOWA2024_JAARROND_T(B68*60,K68,J68,"","")</f>
        <v>0.1156308732903495</v>
      </c>
      <c r="M68">
        <f t="shared" si="22"/>
        <v>8.6482093539931739</v>
      </c>
    </row>
    <row r="69" spans="1:13" x14ac:dyDescent="0.3">
      <c r="A69">
        <f t="shared" si="23"/>
        <v>2338</v>
      </c>
      <c r="B69">
        <v>96</v>
      </c>
      <c r="C69">
        <f t="shared" si="19"/>
        <v>2.9751314677595042</v>
      </c>
      <c r="D69">
        <f t="shared" si="0"/>
        <v>2.9751314677595042</v>
      </c>
      <c r="E69" t="s">
        <v>24</v>
      </c>
      <c r="F69" t="s">
        <v>21</v>
      </c>
      <c r="G69">
        <v>1</v>
      </c>
      <c r="H69">
        <f t="shared" si="20"/>
        <v>35</v>
      </c>
      <c r="J69">
        <v>2014</v>
      </c>
      <c r="K69">
        <f t="shared" si="21"/>
        <v>37.5</v>
      </c>
      <c r="L69" cm="1">
        <f t="array" ref="L69">STOWA2024_JAARROND_T(B69*60,K69,J69,"","")</f>
        <v>0.17627115651392816</v>
      </c>
      <c r="M69">
        <f t="shared" si="22"/>
        <v>5.6730778862336697</v>
      </c>
    </row>
    <row r="70" spans="1:13" x14ac:dyDescent="0.3">
      <c r="A70">
        <f t="shared" si="23"/>
        <v>2339</v>
      </c>
      <c r="B70">
        <v>96</v>
      </c>
      <c r="C70">
        <f>M69-M70</f>
        <v>1.9167538275564717</v>
      </c>
      <c r="D70">
        <f t="shared" si="0"/>
        <v>1.9167538275564717</v>
      </c>
      <c r="E70" t="s">
        <v>24</v>
      </c>
      <c r="F70" t="s">
        <v>21</v>
      </c>
      <c r="G70">
        <v>1</v>
      </c>
      <c r="H70">
        <f>H69+5</f>
        <v>40</v>
      </c>
      <c r="J70">
        <v>2014</v>
      </c>
      <c r="K70">
        <f>AVERAGE(H70:H71)</f>
        <v>42.5</v>
      </c>
      <c r="L70" cm="1">
        <f t="array" ref="L70">STOWA2024_JAARROND_T(B70*60,K70,J70,"","")</f>
        <v>0.26621771294997199</v>
      </c>
      <c r="M70">
        <f>1/L70</f>
        <v>3.756324058677198</v>
      </c>
    </row>
    <row r="71" spans="1:13" x14ac:dyDescent="0.3">
      <c r="A71">
        <f t="shared" si="23"/>
        <v>2340</v>
      </c>
      <c r="B71">
        <v>96</v>
      </c>
      <c r="C71">
        <f t="shared" ref="C71:C93" si="24">M70-M71</f>
        <v>1.2469167550758988</v>
      </c>
      <c r="D71">
        <f t="shared" si="0"/>
        <v>1.2469167550758988</v>
      </c>
      <c r="E71" t="s">
        <v>24</v>
      </c>
      <c r="F71" t="s">
        <v>21</v>
      </c>
      <c r="G71">
        <v>1</v>
      </c>
      <c r="H71">
        <f t="shared" ref="H71:H94" si="25">H70+5</f>
        <v>45</v>
      </c>
      <c r="J71">
        <v>2014</v>
      </c>
      <c r="K71">
        <f t="shared" ref="K71:K93" si="26">AVERAGE(H71:H72)</f>
        <v>47.5</v>
      </c>
      <c r="L71" cm="1">
        <f t="array" ref="L71">STOWA2024_JAARROND_T(B71*60,K71,J71,"","")</f>
        <v>0.39850047402224448</v>
      </c>
      <c r="M71">
        <f t="shared" ref="M71:M93" si="27">1/L71</f>
        <v>2.5094073036012992</v>
      </c>
    </row>
    <row r="72" spans="1:13" x14ac:dyDescent="0.3">
      <c r="A72">
        <f t="shared" si="23"/>
        <v>2341</v>
      </c>
      <c r="B72">
        <v>96</v>
      </c>
      <c r="C72">
        <f t="shared" si="24"/>
        <v>0.81859168031112972</v>
      </c>
      <c r="D72">
        <f t="shared" si="0"/>
        <v>0.81859168031112972</v>
      </c>
      <c r="E72" t="s">
        <v>24</v>
      </c>
      <c r="F72" t="s">
        <v>21</v>
      </c>
      <c r="G72">
        <v>1</v>
      </c>
      <c r="H72">
        <f t="shared" si="25"/>
        <v>50</v>
      </c>
      <c r="J72">
        <v>2014</v>
      </c>
      <c r="K72">
        <f t="shared" si="26"/>
        <v>52.5</v>
      </c>
      <c r="L72" cm="1">
        <f t="array" ref="L72">STOWA2024_JAARROND_T(B72*60,K72,J72,"","")</f>
        <v>0.59143054170158027</v>
      </c>
      <c r="M72">
        <f t="shared" si="27"/>
        <v>1.6908156232901694</v>
      </c>
    </row>
    <row r="73" spans="1:13" x14ac:dyDescent="0.3">
      <c r="A73">
        <f t="shared" si="23"/>
        <v>2342</v>
      </c>
      <c r="B73">
        <v>96</v>
      </c>
      <c r="C73">
        <f t="shared" si="24"/>
        <v>0.54218848025422184</v>
      </c>
      <c r="D73">
        <f t="shared" si="0"/>
        <v>0.54218848025422184</v>
      </c>
      <c r="E73" t="s">
        <v>24</v>
      </c>
      <c r="F73" t="s">
        <v>21</v>
      </c>
      <c r="G73">
        <v>1</v>
      </c>
      <c r="H73">
        <f t="shared" si="25"/>
        <v>55</v>
      </c>
      <c r="J73">
        <v>2014</v>
      </c>
      <c r="K73">
        <f t="shared" si="26"/>
        <v>57.5</v>
      </c>
      <c r="L73" cm="1">
        <f t="array" ref="L73">STOWA2024_JAARROND_T(B73*60,K73,J73,"","")</f>
        <v>0.8706045352166154</v>
      </c>
      <c r="M73">
        <f t="shared" si="27"/>
        <v>1.1486271430359476</v>
      </c>
    </row>
    <row r="74" spans="1:13" x14ac:dyDescent="0.3">
      <c r="A74">
        <f t="shared" si="23"/>
        <v>2343</v>
      </c>
      <c r="B74">
        <v>96</v>
      </c>
      <c r="C74">
        <f t="shared" si="24"/>
        <v>0.36210119706675858</v>
      </c>
      <c r="D74">
        <f t="shared" si="0"/>
        <v>0.36210119706675858</v>
      </c>
      <c r="E74" t="s">
        <v>24</v>
      </c>
      <c r="F74" t="s">
        <v>21</v>
      </c>
      <c r="G74">
        <v>1</v>
      </c>
      <c r="H74">
        <f t="shared" si="25"/>
        <v>60</v>
      </c>
      <c r="J74">
        <v>2014</v>
      </c>
      <c r="K74">
        <f t="shared" si="26"/>
        <v>62.5</v>
      </c>
      <c r="L74" cm="1">
        <f t="array" ref="L74">STOWA2024_JAARROND_T(B74*60,K74,J74,"","")</f>
        <v>1.2714138740429721</v>
      </c>
      <c r="M74">
        <f t="shared" si="27"/>
        <v>0.78652594596918901</v>
      </c>
    </row>
    <row r="75" spans="1:13" x14ac:dyDescent="0.3">
      <c r="A75">
        <f t="shared" si="23"/>
        <v>2344</v>
      </c>
      <c r="B75">
        <v>96</v>
      </c>
      <c r="C75">
        <f t="shared" si="24"/>
        <v>0.24392529023873633</v>
      </c>
      <c r="D75">
        <f t="shared" si="0"/>
        <v>0.24392529023873633</v>
      </c>
      <c r="E75" t="s">
        <v>24</v>
      </c>
      <c r="F75" t="s">
        <v>21</v>
      </c>
      <c r="G75">
        <v>1</v>
      </c>
      <c r="H75">
        <f t="shared" si="25"/>
        <v>65</v>
      </c>
      <c r="J75">
        <v>2014</v>
      </c>
      <c r="K75">
        <f t="shared" si="26"/>
        <v>67.5</v>
      </c>
      <c r="L75" cm="1">
        <f t="array" ref="L75">STOWA2024_JAARROND_T(B75*60,K75,J75,"","")</f>
        <v>1.8429760256256844</v>
      </c>
      <c r="M75">
        <f t="shared" si="27"/>
        <v>0.54260065573045269</v>
      </c>
    </row>
    <row r="76" spans="1:13" x14ac:dyDescent="0.3">
      <c r="A76">
        <f t="shared" si="23"/>
        <v>2345</v>
      </c>
      <c r="B76">
        <v>96</v>
      </c>
      <c r="C76">
        <f t="shared" si="24"/>
        <v>0.16555780865009523</v>
      </c>
      <c r="D76">
        <f t="shared" si="0"/>
        <v>0.16555780865009523</v>
      </c>
      <c r="E76" t="s">
        <v>24</v>
      </c>
      <c r="F76" t="s">
        <v>21</v>
      </c>
      <c r="G76">
        <v>1</v>
      </c>
      <c r="H76">
        <f t="shared" si="25"/>
        <v>70</v>
      </c>
      <c r="J76">
        <v>2014</v>
      </c>
      <c r="K76">
        <f t="shared" si="26"/>
        <v>72.5</v>
      </c>
      <c r="L76" cm="1">
        <f t="array" ref="L76">STOWA2024_JAARROND_T(B76*60,K76,J76,"","")</f>
        <v>2.6522184620223666</v>
      </c>
      <c r="M76">
        <f t="shared" si="27"/>
        <v>0.37704284708035746</v>
      </c>
    </row>
    <row r="77" spans="1:13" x14ac:dyDescent="0.3">
      <c r="A77">
        <f t="shared" si="23"/>
        <v>2346</v>
      </c>
      <c r="B77">
        <v>96</v>
      </c>
      <c r="C77">
        <f t="shared" si="24"/>
        <v>0.11320936132453491</v>
      </c>
      <c r="D77">
        <f t="shared" si="0"/>
        <v>0.11320936132453491</v>
      </c>
      <c r="E77" t="s">
        <v>24</v>
      </c>
      <c r="F77" t="s">
        <v>21</v>
      </c>
      <c r="G77">
        <v>1</v>
      </c>
      <c r="H77">
        <f t="shared" si="25"/>
        <v>75</v>
      </c>
      <c r="J77">
        <v>2014</v>
      </c>
      <c r="K77">
        <f t="shared" si="26"/>
        <v>77.5</v>
      </c>
      <c r="L77" cm="1">
        <f t="array" ref="L77">STOWA2024_JAARROND_T(B77*60,K77,J77,"","")</f>
        <v>3.7902694464094613</v>
      </c>
      <c r="M77">
        <f t="shared" si="27"/>
        <v>0.26383348575582255</v>
      </c>
    </row>
    <row r="78" spans="1:13" x14ac:dyDescent="0.3">
      <c r="A78">
        <f t="shared" si="23"/>
        <v>2347</v>
      </c>
      <c r="B78">
        <v>96</v>
      </c>
      <c r="C78">
        <f t="shared" si="24"/>
        <v>7.7973844951214927E-2</v>
      </c>
      <c r="D78">
        <f t="shared" si="0"/>
        <v>7.7973844951214927E-2</v>
      </c>
      <c r="E78" t="s">
        <v>24</v>
      </c>
      <c r="F78" t="s">
        <v>21</v>
      </c>
      <c r="G78">
        <v>1</v>
      </c>
      <c r="H78">
        <f t="shared" si="25"/>
        <v>80</v>
      </c>
      <c r="J78">
        <v>2014</v>
      </c>
      <c r="K78">
        <f t="shared" si="26"/>
        <v>82.5</v>
      </c>
      <c r="L78" cm="1">
        <f t="array" ref="L78">STOWA2024_JAARROND_T(B78*60,K78,J78,"","")</f>
        <v>5.3804042430668959</v>
      </c>
      <c r="M78">
        <f t="shared" si="27"/>
        <v>0.18585964080460762</v>
      </c>
    </row>
    <row r="79" spans="1:13" x14ac:dyDescent="0.3">
      <c r="A79">
        <f t="shared" si="23"/>
        <v>2348</v>
      </c>
      <c r="B79">
        <v>96</v>
      </c>
      <c r="C79">
        <f t="shared" si="24"/>
        <v>5.4082406799835725E-2</v>
      </c>
      <c r="D79">
        <f t="shared" si="0"/>
        <v>5.4082406799835725E-2</v>
      </c>
      <c r="E79" t="s">
        <v>24</v>
      </c>
      <c r="F79" t="s">
        <v>21</v>
      </c>
      <c r="G79">
        <v>1</v>
      </c>
      <c r="H79">
        <f t="shared" si="25"/>
        <v>85</v>
      </c>
      <c r="J79">
        <v>2014</v>
      </c>
      <c r="K79">
        <f t="shared" si="26"/>
        <v>87.5</v>
      </c>
      <c r="L79" cm="1">
        <f t="array" ref="L79">STOWA2024_JAARROND_T(B79*60,K79,J79,"","")</f>
        <v>7.5885641973923068</v>
      </c>
      <c r="M79">
        <f t="shared" si="27"/>
        <v>0.1317772340047719</v>
      </c>
    </row>
    <row r="80" spans="1:13" x14ac:dyDescent="0.3">
      <c r="A80">
        <f t="shared" si="23"/>
        <v>2349</v>
      </c>
      <c r="B80">
        <v>96</v>
      </c>
      <c r="C80">
        <f t="shared" si="24"/>
        <v>3.7760920980188017E-2</v>
      </c>
      <c r="D80">
        <f t="shared" si="0"/>
        <v>3.7760920980188017E-2</v>
      </c>
      <c r="E80" t="s">
        <v>24</v>
      </c>
      <c r="F80" t="s">
        <v>21</v>
      </c>
      <c r="G80">
        <v>1</v>
      </c>
      <c r="H80">
        <f t="shared" si="25"/>
        <v>90</v>
      </c>
      <c r="J80">
        <v>2014</v>
      </c>
      <c r="K80">
        <f t="shared" si="26"/>
        <v>92.5</v>
      </c>
      <c r="L80" cm="1">
        <f t="array" ref="L80">STOWA2024_JAARROND_T(B80*60,K80,J80,"","")</f>
        <v>10.636451992522986</v>
      </c>
      <c r="M80">
        <f t="shared" si="27"/>
        <v>9.4016313024583881E-2</v>
      </c>
    </row>
    <row r="81" spans="1:13" x14ac:dyDescent="0.3">
      <c r="A81">
        <f t="shared" si="23"/>
        <v>2350</v>
      </c>
      <c r="B81">
        <v>96</v>
      </c>
      <c r="C81">
        <f t="shared" si="24"/>
        <v>2.6536595346550076E-2</v>
      </c>
      <c r="D81">
        <f t="shared" si="0"/>
        <v>2.6536595346550076E-2</v>
      </c>
      <c r="E81" t="s">
        <v>24</v>
      </c>
      <c r="F81" t="s">
        <v>21</v>
      </c>
      <c r="G81">
        <v>1</v>
      </c>
      <c r="H81">
        <f t="shared" si="25"/>
        <v>95</v>
      </c>
      <c r="J81">
        <v>2014</v>
      </c>
      <c r="K81">
        <f t="shared" si="26"/>
        <v>97.5</v>
      </c>
      <c r="L81" cm="1">
        <f t="array" ref="L81">STOWA2024_JAARROND_T(B81*60,K81,J81,"","")</f>
        <v>14.819267691238771</v>
      </c>
      <c r="M81">
        <f t="shared" si="27"/>
        <v>6.7479717678033804E-2</v>
      </c>
    </row>
    <row r="82" spans="1:13" x14ac:dyDescent="0.3">
      <c r="A82">
        <f t="shared" si="23"/>
        <v>2351</v>
      </c>
      <c r="B82">
        <v>96</v>
      </c>
      <c r="C82">
        <f t="shared" si="24"/>
        <v>1.8765076566936559E-2</v>
      </c>
      <c r="D82">
        <f t="shared" si="0"/>
        <v>1.8765076566936559E-2</v>
      </c>
      <c r="E82" t="s">
        <v>24</v>
      </c>
      <c r="F82" t="s">
        <v>21</v>
      </c>
      <c r="G82">
        <v>1</v>
      </c>
      <c r="H82">
        <f t="shared" si="25"/>
        <v>100</v>
      </c>
      <c r="J82">
        <v>2014</v>
      </c>
      <c r="K82">
        <f t="shared" si="26"/>
        <v>102.5</v>
      </c>
      <c r="L82" cm="1">
        <f t="array" ref="L82">STOWA2024_JAARROND_T(B82*60,K82,J82,"","")</f>
        <v>20.527709476898906</v>
      </c>
      <c r="M82">
        <f t="shared" si="27"/>
        <v>4.8714641111097245E-2</v>
      </c>
    </row>
    <row r="83" spans="1:13" x14ac:dyDescent="0.3">
      <c r="A83">
        <f t="shared" si="23"/>
        <v>2352</v>
      </c>
      <c r="B83">
        <v>96</v>
      </c>
      <c r="C83">
        <f t="shared" si="24"/>
        <v>1.3349479889890679E-2</v>
      </c>
      <c r="D83">
        <f t="shared" si="0"/>
        <v>1.3349479889890679E-2</v>
      </c>
      <c r="E83" t="s">
        <v>24</v>
      </c>
      <c r="F83" t="s">
        <v>21</v>
      </c>
      <c r="G83">
        <v>1</v>
      </c>
      <c r="H83">
        <f t="shared" si="25"/>
        <v>105</v>
      </c>
      <c r="J83">
        <v>2014</v>
      </c>
      <c r="K83">
        <f t="shared" si="26"/>
        <v>107.5</v>
      </c>
      <c r="L83" cm="1">
        <f t="array" ref="L83">STOWA2024_JAARROND_T(B83*60,K83,J83,"","")</f>
        <v>28.276415700329235</v>
      </c>
      <c r="M83">
        <f t="shared" si="27"/>
        <v>3.5365161221206566E-2</v>
      </c>
    </row>
    <row r="84" spans="1:13" x14ac:dyDescent="0.3">
      <c r="A84">
        <f t="shared" si="23"/>
        <v>2353</v>
      </c>
      <c r="B84">
        <v>96</v>
      </c>
      <c r="C84">
        <f t="shared" si="24"/>
        <v>9.5520889350416173E-3</v>
      </c>
      <c r="D84">
        <f t="shared" si="0"/>
        <v>9.5520889350416173E-3</v>
      </c>
      <c r="E84" t="s">
        <v>24</v>
      </c>
      <c r="F84" t="s">
        <v>21</v>
      </c>
      <c r="G84">
        <v>1</v>
      </c>
      <c r="H84">
        <f t="shared" si="25"/>
        <v>110</v>
      </c>
      <c r="J84">
        <v>2014</v>
      </c>
      <c r="K84">
        <f t="shared" si="26"/>
        <v>112.5</v>
      </c>
      <c r="L84" cm="1">
        <f t="array" ref="L84">STOWA2024_JAARROND_T(B84*60,K84,J84,"","")</f>
        <v>38.74006119511666</v>
      </c>
      <c r="M84">
        <f t="shared" si="27"/>
        <v>2.5813072286164949E-2</v>
      </c>
    </row>
    <row r="85" spans="1:13" x14ac:dyDescent="0.3">
      <c r="A85">
        <f t="shared" si="23"/>
        <v>2354</v>
      </c>
      <c r="B85">
        <v>96</v>
      </c>
      <c r="C85">
        <f t="shared" si="24"/>
        <v>6.8732073935824853E-3</v>
      </c>
      <c r="D85">
        <f t="shared" si="0"/>
        <v>6.8732073935824853E-3</v>
      </c>
      <c r="E85" t="s">
        <v>24</v>
      </c>
      <c r="F85" t="s">
        <v>21</v>
      </c>
      <c r="G85">
        <v>1</v>
      </c>
      <c r="H85">
        <f t="shared" si="25"/>
        <v>115</v>
      </c>
      <c r="J85">
        <v>2014</v>
      </c>
      <c r="K85">
        <f t="shared" si="26"/>
        <v>117.5</v>
      </c>
      <c r="L85" cm="1">
        <f t="array" ref="L85">STOWA2024_JAARROND_T(B85*60,K85,J85,"","")</f>
        <v>52.798687090510143</v>
      </c>
      <c r="M85">
        <f t="shared" si="27"/>
        <v>1.8939864892582464E-2</v>
      </c>
    </row>
    <row r="86" spans="1:13" x14ac:dyDescent="0.3">
      <c r="A86">
        <f t="shared" si="23"/>
        <v>2355</v>
      </c>
      <c r="B86">
        <v>96</v>
      </c>
      <c r="C86">
        <f t="shared" si="24"/>
        <v>4.9727529960776826E-3</v>
      </c>
      <c r="D86">
        <f t="shared" si="0"/>
        <v>4.9727529960776826E-3</v>
      </c>
      <c r="E86" t="s">
        <v>24</v>
      </c>
      <c r="F86" t="s">
        <v>21</v>
      </c>
      <c r="G86">
        <v>1</v>
      </c>
      <c r="H86">
        <f t="shared" si="25"/>
        <v>120</v>
      </c>
      <c r="J86">
        <v>2014</v>
      </c>
      <c r="K86">
        <f t="shared" si="26"/>
        <v>122.5</v>
      </c>
      <c r="L86" cm="1">
        <f t="array" ref="L86">STOWA2024_JAARROND_T(B86*60,K86,J86,"","")</f>
        <v>71.596762982205817</v>
      </c>
      <c r="M86">
        <f t="shared" si="27"/>
        <v>1.3967111896504781E-2</v>
      </c>
    </row>
    <row r="87" spans="1:13" x14ac:dyDescent="0.3">
      <c r="A87">
        <f t="shared" si="23"/>
        <v>2356</v>
      </c>
      <c r="B87">
        <v>96</v>
      </c>
      <c r="C87">
        <f t="shared" si="24"/>
        <v>3.6165317637369097E-3</v>
      </c>
      <c r="D87">
        <f t="shared" si="0"/>
        <v>3.6165317637369097E-3</v>
      </c>
      <c r="E87" t="s">
        <v>24</v>
      </c>
      <c r="F87" t="s">
        <v>21</v>
      </c>
      <c r="G87">
        <v>1</v>
      </c>
      <c r="H87">
        <f t="shared" si="25"/>
        <v>125</v>
      </c>
      <c r="J87">
        <v>2014</v>
      </c>
      <c r="K87">
        <f t="shared" si="26"/>
        <v>127.5</v>
      </c>
      <c r="L87" cm="1">
        <f t="array" ref="L87">STOWA2024_JAARROND_T(B87*60,K87,J87,"","")</f>
        <v>96.612942189993731</v>
      </c>
      <c r="M87">
        <f t="shared" si="27"/>
        <v>1.0350580132767871E-2</v>
      </c>
    </row>
    <row r="88" spans="1:13" x14ac:dyDescent="0.3">
      <c r="A88">
        <f t="shared" si="23"/>
        <v>2357</v>
      </c>
      <c r="B88">
        <v>96</v>
      </c>
      <c r="C88">
        <f t="shared" si="24"/>
        <v>2.6437146487708636E-3</v>
      </c>
      <c r="D88">
        <f t="shared" si="0"/>
        <v>2.6437146487708636E-3</v>
      </c>
      <c r="E88" t="s">
        <v>24</v>
      </c>
      <c r="F88" t="s">
        <v>21</v>
      </c>
      <c r="G88">
        <v>1</v>
      </c>
      <c r="H88">
        <f t="shared" si="25"/>
        <v>130</v>
      </c>
      <c r="J88">
        <v>2014</v>
      </c>
      <c r="K88">
        <f t="shared" si="26"/>
        <v>132.5</v>
      </c>
      <c r="L88" cm="1">
        <f t="array" ref="L88">STOWA2024_JAARROND_T(B88*60,K88,J88,"","")</f>
        <v>129.75443804961424</v>
      </c>
      <c r="M88">
        <f t="shared" si="27"/>
        <v>7.7068654839970076E-3</v>
      </c>
    </row>
    <row r="89" spans="1:13" x14ac:dyDescent="0.3">
      <c r="A89">
        <f t="shared" si="23"/>
        <v>2358</v>
      </c>
      <c r="B89">
        <v>96</v>
      </c>
      <c r="C89">
        <f t="shared" si="24"/>
        <v>1.9420192113938457E-3</v>
      </c>
      <c r="D89">
        <f t="shared" si="0"/>
        <v>1.9420192113938457E-3</v>
      </c>
      <c r="E89" t="s">
        <v>24</v>
      </c>
      <c r="F89" t="s">
        <v>21</v>
      </c>
      <c r="G89">
        <v>1</v>
      </c>
      <c r="H89">
        <f t="shared" si="25"/>
        <v>135</v>
      </c>
      <c r="J89">
        <v>2014</v>
      </c>
      <c r="K89">
        <f t="shared" si="26"/>
        <v>137.5</v>
      </c>
      <c r="L89" cm="1">
        <f t="array" ref="L89">STOWA2024_JAARROND_T(B89*60,K89,J89,"","")</f>
        <v>173.46516328672925</v>
      </c>
      <c r="M89">
        <f t="shared" si="27"/>
        <v>5.764846272603162E-3</v>
      </c>
    </row>
    <row r="90" spans="1:13" x14ac:dyDescent="0.3">
      <c r="A90">
        <f t="shared" si="23"/>
        <v>2359</v>
      </c>
      <c r="B90">
        <v>96</v>
      </c>
      <c r="C90">
        <f t="shared" si="24"/>
        <v>1.4334511926966317E-3</v>
      </c>
      <c r="D90">
        <f t="shared" si="0"/>
        <v>1.4334511926966317E-3</v>
      </c>
      <c r="E90" t="s">
        <v>24</v>
      </c>
      <c r="F90" t="s">
        <v>21</v>
      </c>
      <c r="G90">
        <v>1</v>
      </c>
      <c r="H90">
        <f t="shared" si="25"/>
        <v>140</v>
      </c>
      <c r="J90">
        <v>2014</v>
      </c>
      <c r="K90">
        <f t="shared" si="26"/>
        <v>142.5</v>
      </c>
      <c r="L90" cm="1">
        <f t="array" ref="L90">STOWA2024_JAARROND_T(B90*60,K90,J90,"","")</f>
        <v>230.8724975560483</v>
      </c>
      <c r="M90">
        <f t="shared" si="27"/>
        <v>4.3313950799065302E-3</v>
      </c>
    </row>
    <row r="91" spans="1:13" x14ac:dyDescent="0.3">
      <c r="A91">
        <f t="shared" si="23"/>
        <v>2360</v>
      </c>
      <c r="B91">
        <v>96</v>
      </c>
      <c r="C91">
        <f t="shared" si="24"/>
        <v>1.0629214299124369E-3</v>
      </c>
      <c r="D91">
        <f t="shared" si="0"/>
        <v>1.0629214299124369E-3</v>
      </c>
      <c r="E91" t="s">
        <v>24</v>
      </c>
      <c r="F91" t="s">
        <v>21</v>
      </c>
      <c r="G91">
        <v>1</v>
      </c>
      <c r="H91">
        <f t="shared" si="25"/>
        <v>145</v>
      </c>
      <c r="J91">
        <v>2014</v>
      </c>
      <c r="K91">
        <f t="shared" si="26"/>
        <v>147.5</v>
      </c>
      <c r="L91" cm="1">
        <f t="array" ref="L91">STOWA2024_JAARROND_T(B91*60,K91,J91,"","")</f>
        <v>305.95320846530524</v>
      </c>
      <c r="M91">
        <f t="shared" si="27"/>
        <v>3.2684736499940933E-3</v>
      </c>
    </row>
    <row r="92" spans="1:13" x14ac:dyDescent="0.3">
      <c r="A92">
        <f t="shared" si="23"/>
        <v>2361</v>
      </c>
      <c r="B92">
        <v>96</v>
      </c>
      <c r="C92">
        <f t="shared" si="24"/>
        <v>7.917310386868358E-4</v>
      </c>
      <c r="D92">
        <f t="shared" si="0"/>
        <v>7.917310386868358E-4</v>
      </c>
      <c r="E92" t="s">
        <v>24</v>
      </c>
      <c r="F92" t="s">
        <v>21</v>
      </c>
      <c r="G92">
        <v>1</v>
      </c>
      <c r="H92">
        <f t="shared" si="25"/>
        <v>150</v>
      </c>
      <c r="J92">
        <v>2014</v>
      </c>
      <c r="K92">
        <f t="shared" si="26"/>
        <v>152.5</v>
      </c>
      <c r="L92" cm="1">
        <f t="array" ref="L92">STOWA2024_JAARROND_T(B92*60,K92,J92,"","")</f>
        <v>403.75612525686989</v>
      </c>
      <c r="M92">
        <f t="shared" si="27"/>
        <v>2.4767426113072575E-3</v>
      </c>
    </row>
    <row r="93" spans="1:13" x14ac:dyDescent="0.3">
      <c r="A93">
        <f t="shared" si="23"/>
        <v>2362</v>
      </c>
      <c r="B93">
        <v>96</v>
      </c>
      <c r="C93">
        <f t="shared" si="24"/>
        <v>5.9230329302957518E-4</v>
      </c>
      <c r="D93">
        <f t="shared" si="0"/>
        <v>5.9230329302957518E-4</v>
      </c>
      <c r="E93" t="s">
        <v>24</v>
      </c>
      <c r="F93" t="s">
        <v>21</v>
      </c>
      <c r="G93">
        <v>1</v>
      </c>
      <c r="H93">
        <f t="shared" si="25"/>
        <v>155</v>
      </c>
      <c r="J93">
        <v>2014</v>
      </c>
      <c r="K93">
        <f t="shared" si="26"/>
        <v>157.5</v>
      </c>
      <c r="L93" cm="1">
        <f t="array" ref="L93">STOWA2024_JAARROND_T(B93*60,K93,J93,"","")</f>
        <v>530.66182089321308</v>
      </c>
      <c r="M93">
        <f t="shared" si="27"/>
        <v>1.8844393182776823E-3</v>
      </c>
    </row>
    <row r="94" spans="1:13" x14ac:dyDescent="0.3">
      <c r="A94">
        <f t="shared" si="23"/>
        <v>2363</v>
      </c>
      <c r="B94">
        <v>96</v>
      </c>
      <c r="C94" s="1">
        <f>M93</f>
        <v>1.8844393182776823E-3</v>
      </c>
      <c r="D94">
        <f t="shared" si="0"/>
        <v>1.8844393182776823E-3</v>
      </c>
      <c r="E94" t="s">
        <v>24</v>
      </c>
      <c r="F94" t="s">
        <v>21</v>
      </c>
      <c r="G94">
        <v>1</v>
      </c>
      <c r="H94">
        <f t="shared" si="25"/>
        <v>160</v>
      </c>
      <c r="J94">
        <v>2014</v>
      </c>
      <c r="K94">
        <f>AVERAGE(H94:H95)</f>
        <v>85</v>
      </c>
      <c r="L94" cm="1">
        <f t="array" ref="L94">STOWA2024_JAARROND_T(B94*60,K94,J94,"","")</f>
        <v>6.394865932424926</v>
      </c>
      <c r="M94">
        <f>1/L94</f>
        <v>0.15637544407765264</v>
      </c>
    </row>
    <row r="95" spans="1:13" x14ac:dyDescent="0.3">
      <c r="A95">
        <f t="shared" si="23"/>
        <v>2364</v>
      </c>
      <c r="B95">
        <v>192</v>
      </c>
      <c r="C95" s="1">
        <f>365.25*24/B95 - M95</f>
        <v>-8.5460547250979673</v>
      </c>
      <c r="D95">
        <f>C95</f>
        <v>-8.5460547250979673</v>
      </c>
      <c r="E95" t="s">
        <v>24</v>
      </c>
      <c r="F95" t="s">
        <v>21</v>
      </c>
      <c r="G95">
        <v>1</v>
      </c>
      <c r="H95">
        <v>10</v>
      </c>
      <c r="J95">
        <v>2014</v>
      </c>
      <c r="K95">
        <f>AVERAGE(H95:H97)</f>
        <v>15</v>
      </c>
      <c r="L95" cm="1">
        <f t="array" ref="L95">STOWA2024_JAARROND_T(B95*60,K95,J95,"","")</f>
        <v>1.8449399985328623E-2</v>
      </c>
      <c r="M95">
        <f>1/L95</f>
        <v>54.202304725097967</v>
      </c>
    </row>
    <row r="96" spans="1:13" x14ac:dyDescent="0.3">
      <c r="A96">
        <f t="shared" si="23"/>
        <v>2365</v>
      </c>
      <c r="B96">
        <v>192</v>
      </c>
      <c r="C96">
        <f t="shared" ref="C96:C100" si="28">M95-M96</f>
        <v>7.7224328062273244</v>
      </c>
      <c r="D96">
        <f t="shared" si="0"/>
        <v>7.7224328062273244</v>
      </c>
      <c r="E96" t="s">
        <v>24</v>
      </c>
      <c r="F96" t="s">
        <v>21</v>
      </c>
      <c r="G96">
        <v>1</v>
      </c>
      <c r="H96">
        <f t="shared" ref="H96:H100" si="29">H95+5</f>
        <v>15</v>
      </c>
      <c r="J96">
        <v>2014</v>
      </c>
      <c r="K96">
        <f t="shared" ref="K96:K100" si="30">AVERAGE(H96:H97)</f>
        <v>17.5</v>
      </c>
      <c r="L96" cm="1">
        <f t="array" ref="L96">STOWA2024_JAARROND_T(B96*60,K96,J96,"","")</f>
        <v>2.1514689234631991E-2</v>
      </c>
      <c r="M96">
        <f t="shared" ref="M96:M100" si="31">1/L96</f>
        <v>46.479871918870643</v>
      </c>
    </row>
    <row r="97" spans="1:13" x14ac:dyDescent="0.3">
      <c r="A97">
        <f t="shared" si="23"/>
        <v>2366</v>
      </c>
      <c r="B97">
        <v>192</v>
      </c>
      <c r="C97">
        <f t="shared" si="28"/>
        <v>12.311338318724481</v>
      </c>
      <c r="D97">
        <f t="shared" si="0"/>
        <v>12.311338318724481</v>
      </c>
      <c r="E97" t="s">
        <v>24</v>
      </c>
      <c r="F97" t="s">
        <v>21</v>
      </c>
      <c r="G97">
        <v>1</v>
      </c>
      <c r="H97">
        <f t="shared" si="29"/>
        <v>20</v>
      </c>
      <c r="J97">
        <v>2014</v>
      </c>
      <c r="K97">
        <f t="shared" si="30"/>
        <v>22.5</v>
      </c>
      <c r="L97" cm="1">
        <f t="array" ref="L97">STOWA2024_JAARROND_T(B97*60,K97,J97,"","")</f>
        <v>2.9266693493563395E-2</v>
      </c>
      <c r="M97">
        <f t="shared" si="31"/>
        <v>34.168533600146162</v>
      </c>
    </row>
    <row r="98" spans="1:13" x14ac:dyDescent="0.3">
      <c r="A98">
        <f t="shared" si="23"/>
        <v>2367</v>
      </c>
      <c r="B98">
        <v>192</v>
      </c>
      <c r="C98">
        <f t="shared" si="28"/>
        <v>9.0603275114890636</v>
      </c>
      <c r="D98">
        <f t="shared" si="0"/>
        <v>9.0603275114890636</v>
      </c>
      <c r="E98" t="s">
        <v>24</v>
      </c>
      <c r="F98" t="s">
        <v>21</v>
      </c>
      <c r="G98">
        <v>1</v>
      </c>
      <c r="H98">
        <f t="shared" si="29"/>
        <v>25</v>
      </c>
      <c r="J98">
        <v>2014</v>
      </c>
      <c r="K98">
        <f t="shared" si="30"/>
        <v>27.5</v>
      </c>
      <c r="L98" cm="1">
        <f t="array" ref="L98">STOWA2024_JAARROND_T(B98*60,K98,J98,"","")</f>
        <v>3.9827616376454739E-2</v>
      </c>
      <c r="M98">
        <f t="shared" si="31"/>
        <v>25.108206088657099</v>
      </c>
    </row>
    <row r="99" spans="1:13" x14ac:dyDescent="0.3">
      <c r="A99">
        <f t="shared" si="23"/>
        <v>2368</v>
      </c>
      <c r="B99">
        <v>192</v>
      </c>
      <c r="C99">
        <f t="shared" si="28"/>
        <v>6.6655142500844455</v>
      </c>
      <c r="D99">
        <f t="shared" si="0"/>
        <v>6.6655142500844455</v>
      </c>
      <c r="E99" t="s">
        <v>24</v>
      </c>
      <c r="F99" t="s">
        <v>21</v>
      </c>
      <c r="G99">
        <v>1</v>
      </c>
      <c r="H99">
        <f t="shared" si="29"/>
        <v>30</v>
      </c>
      <c r="J99">
        <v>2014</v>
      </c>
      <c r="K99">
        <f t="shared" si="30"/>
        <v>32.5</v>
      </c>
      <c r="L99" cm="1">
        <f t="array" ref="L99">STOWA2024_JAARROND_T(B99*60,K99,J99,"","")</f>
        <v>5.4222019689583102E-2</v>
      </c>
      <c r="M99">
        <f t="shared" si="31"/>
        <v>18.442691838572653</v>
      </c>
    </row>
    <row r="100" spans="1:13" x14ac:dyDescent="0.3">
      <c r="A100">
        <f t="shared" si="23"/>
        <v>2369</v>
      </c>
      <c r="B100">
        <v>192</v>
      </c>
      <c r="C100">
        <f t="shared" si="28"/>
        <v>4.9015104158585991</v>
      </c>
      <c r="D100">
        <f t="shared" si="0"/>
        <v>4.9015104158585991</v>
      </c>
      <c r="E100" t="s">
        <v>24</v>
      </c>
      <c r="F100" t="s">
        <v>21</v>
      </c>
      <c r="G100">
        <v>1</v>
      </c>
      <c r="H100">
        <f t="shared" si="29"/>
        <v>35</v>
      </c>
      <c r="J100">
        <v>2014</v>
      </c>
      <c r="K100">
        <f t="shared" si="30"/>
        <v>37.5</v>
      </c>
      <c r="L100" cm="1">
        <f t="array" ref="L100">STOWA2024_JAARROND_T(B100*60,K100,J100,"","")</f>
        <v>7.3848800099716144E-2</v>
      </c>
      <c r="M100">
        <f t="shared" si="31"/>
        <v>13.541181422714054</v>
      </c>
    </row>
    <row r="101" spans="1:13" x14ac:dyDescent="0.3">
      <c r="A101">
        <f t="shared" si="23"/>
        <v>2370</v>
      </c>
      <c r="B101">
        <v>192</v>
      </c>
      <c r="C101">
        <f>M100-M101</f>
        <v>3.602882342904314</v>
      </c>
      <c r="D101">
        <f t="shared" si="0"/>
        <v>3.602882342904314</v>
      </c>
      <c r="E101" t="s">
        <v>24</v>
      </c>
      <c r="F101" t="s">
        <v>21</v>
      </c>
      <c r="G101">
        <v>1</v>
      </c>
      <c r="H101">
        <f>H100+5</f>
        <v>40</v>
      </c>
      <c r="J101">
        <v>2014</v>
      </c>
      <c r="K101">
        <f>AVERAGE(H101:H102)</f>
        <v>42.5</v>
      </c>
      <c r="L101" cm="1">
        <f t="array" ref="L101">STOWA2024_JAARROND_T(B101*60,K101,J101,"","")</f>
        <v>0.10062083984084973</v>
      </c>
      <c r="M101">
        <f>1/L101</f>
        <v>9.9382990798097399</v>
      </c>
    </row>
    <row r="102" spans="1:13" x14ac:dyDescent="0.3">
      <c r="A102">
        <f t="shared" si="23"/>
        <v>2371</v>
      </c>
      <c r="B102">
        <v>192</v>
      </c>
      <c r="C102">
        <f t="shared" ref="C102:C124" si="32">M101-M102</f>
        <v>2.6472460475164086</v>
      </c>
      <c r="D102">
        <f t="shared" si="0"/>
        <v>2.6472460475164086</v>
      </c>
      <c r="E102" t="s">
        <v>24</v>
      </c>
      <c r="F102" t="s">
        <v>21</v>
      </c>
      <c r="G102">
        <v>1</v>
      </c>
      <c r="H102">
        <f t="shared" ref="H102:H125" si="33">H101+5</f>
        <v>45</v>
      </c>
      <c r="J102">
        <v>2014</v>
      </c>
      <c r="K102">
        <f t="shared" ref="K102:K124" si="34">AVERAGE(H102:H103)</f>
        <v>47.5</v>
      </c>
      <c r="L102" cm="1">
        <f t="array" ref="L102">STOWA2024_JAARROND_T(B102*60,K102,J102,"","")</f>
        <v>0.13715439944968547</v>
      </c>
      <c r="M102">
        <f t="shared" ref="M102:M124" si="35">1/L102</f>
        <v>7.2910530322933313</v>
      </c>
    </row>
    <row r="103" spans="1:13" x14ac:dyDescent="0.3">
      <c r="A103">
        <f t="shared" si="23"/>
        <v>2372</v>
      </c>
      <c r="B103">
        <v>192</v>
      </c>
      <c r="C103">
        <f t="shared" si="32"/>
        <v>1.9443605564131081</v>
      </c>
      <c r="D103">
        <f t="shared" si="0"/>
        <v>1.9443605564131081</v>
      </c>
      <c r="E103" t="s">
        <v>24</v>
      </c>
      <c r="F103" t="s">
        <v>21</v>
      </c>
      <c r="G103">
        <v>1</v>
      </c>
      <c r="H103">
        <f t="shared" si="33"/>
        <v>50</v>
      </c>
      <c r="J103">
        <v>2014</v>
      </c>
      <c r="K103">
        <f t="shared" si="34"/>
        <v>52.5</v>
      </c>
      <c r="L103" cm="1">
        <f t="array" ref="L103">STOWA2024_JAARROND_T(B103*60,K103,J103,"","")</f>
        <v>0.18703151612163191</v>
      </c>
      <c r="M103">
        <f t="shared" si="35"/>
        <v>5.3466924758802232</v>
      </c>
    </row>
    <row r="104" spans="1:13" x14ac:dyDescent="0.3">
      <c r="A104">
        <f t="shared" si="23"/>
        <v>2373</v>
      </c>
      <c r="B104">
        <v>192</v>
      </c>
      <c r="C104">
        <f t="shared" si="32"/>
        <v>1.4273965885624156</v>
      </c>
      <c r="D104">
        <f t="shared" si="0"/>
        <v>1.4273965885624156</v>
      </c>
      <c r="E104" t="s">
        <v>24</v>
      </c>
      <c r="F104" t="s">
        <v>21</v>
      </c>
      <c r="G104">
        <v>1</v>
      </c>
      <c r="H104">
        <f t="shared" si="33"/>
        <v>55</v>
      </c>
      <c r="J104">
        <v>2014</v>
      </c>
      <c r="K104">
        <f t="shared" si="34"/>
        <v>57.5</v>
      </c>
      <c r="L104" cm="1">
        <f t="array" ref="L104">STOWA2024_JAARROND_T(B104*60,K104,J104,"","")</f>
        <v>0.25514787062539329</v>
      </c>
      <c r="M104">
        <f t="shared" si="35"/>
        <v>3.9192958873178076</v>
      </c>
    </row>
    <row r="105" spans="1:13" x14ac:dyDescent="0.3">
      <c r="A105">
        <f t="shared" si="23"/>
        <v>2374</v>
      </c>
      <c r="B105">
        <v>192</v>
      </c>
      <c r="C105">
        <f t="shared" si="32"/>
        <v>1.0475402549690407</v>
      </c>
      <c r="D105">
        <f t="shared" si="0"/>
        <v>1.0475402549690407</v>
      </c>
      <c r="E105" t="s">
        <v>24</v>
      </c>
      <c r="F105" t="s">
        <v>21</v>
      </c>
      <c r="G105">
        <v>1</v>
      </c>
      <c r="H105">
        <f t="shared" si="33"/>
        <v>60</v>
      </c>
      <c r="J105">
        <v>2014</v>
      </c>
      <c r="K105">
        <f t="shared" si="34"/>
        <v>62.5</v>
      </c>
      <c r="L105" cm="1">
        <f t="array" ref="L105">STOWA2024_JAARROND_T(B105*60,K105,J105,"","")</f>
        <v>0.34821904368726342</v>
      </c>
      <c r="M105">
        <f t="shared" si="35"/>
        <v>2.871755632348767</v>
      </c>
    </row>
    <row r="106" spans="1:13" x14ac:dyDescent="0.3">
      <c r="A106">
        <f t="shared" si="23"/>
        <v>2375</v>
      </c>
      <c r="B106">
        <v>192</v>
      </c>
      <c r="C106">
        <f t="shared" si="32"/>
        <v>0.76841713880783935</v>
      </c>
      <c r="D106">
        <f t="shared" si="0"/>
        <v>0.76841713880783935</v>
      </c>
      <c r="E106" t="s">
        <v>24</v>
      </c>
      <c r="F106" t="s">
        <v>21</v>
      </c>
      <c r="G106">
        <v>1</v>
      </c>
      <c r="H106">
        <f t="shared" si="33"/>
        <v>65</v>
      </c>
      <c r="J106">
        <v>2014</v>
      </c>
      <c r="K106">
        <f t="shared" si="34"/>
        <v>67.5</v>
      </c>
      <c r="L106" cm="1">
        <f t="array" ref="L106">STOWA2024_JAARROND_T(B106*60,K106,J106,"","")</f>
        <v>0.47543464975840399</v>
      </c>
      <c r="M106">
        <f t="shared" si="35"/>
        <v>2.1033384935409276</v>
      </c>
    </row>
    <row r="107" spans="1:13" x14ac:dyDescent="0.3">
      <c r="A107">
        <f t="shared" si="23"/>
        <v>2376</v>
      </c>
      <c r="B107">
        <v>192</v>
      </c>
      <c r="C107">
        <f t="shared" si="32"/>
        <v>0.56346255485483376</v>
      </c>
      <c r="D107">
        <f t="shared" si="0"/>
        <v>0.56346255485483376</v>
      </c>
      <c r="E107" t="s">
        <v>24</v>
      </c>
      <c r="F107" t="s">
        <v>21</v>
      </c>
      <c r="G107">
        <v>1</v>
      </c>
      <c r="H107">
        <f t="shared" si="33"/>
        <v>70</v>
      </c>
      <c r="J107">
        <v>2014</v>
      </c>
      <c r="K107">
        <f t="shared" si="34"/>
        <v>72.5</v>
      </c>
      <c r="L107" cm="1">
        <f t="array" ref="L107">STOWA2024_JAARROND_T(B107*60,K107,J107,"","")</f>
        <v>0.64940296479549808</v>
      </c>
      <c r="M107">
        <f t="shared" si="35"/>
        <v>1.5398759386860938</v>
      </c>
    </row>
    <row r="108" spans="1:13" x14ac:dyDescent="0.3">
      <c r="A108">
        <f t="shared" si="23"/>
        <v>2377</v>
      </c>
      <c r="B108">
        <v>192</v>
      </c>
      <c r="C108">
        <f t="shared" si="32"/>
        <v>0.41298007052311259</v>
      </c>
      <c r="D108">
        <f t="shared" si="0"/>
        <v>0.41298007052311259</v>
      </c>
      <c r="E108" t="s">
        <v>24</v>
      </c>
      <c r="F108" t="s">
        <v>21</v>
      </c>
      <c r="G108">
        <v>1</v>
      </c>
      <c r="H108">
        <f t="shared" si="33"/>
        <v>75</v>
      </c>
      <c r="J108">
        <v>2014</v>
      </c>
      <c r="K108">
        <f t="shared" si="34"/>
        <v>77.5</v>
      </c>
      <c r="L108" cm="1">
        <f t="array" ref="L108">STOWA2024_JAARROND_T(B108*60,K108,J108,"","")</f>
        <v>0.88739343913839908</v>
      </c>
      <c r="M108">
        <f t="shared" si="35"/>
        <v>1.1268958681629813</v>
      </c>
    </row>
    <row r="109" spans="1:13" x14ac:dyDescent="0.3">
      <c r="A109">
        <f t="shared" si="23"/>
        <v>2378</v>
      </c>
      <c r="B109">
        <v>192</v>
      </c>
      <c r="C109">
        <f t="shared" si="32"/>
        <v>0.30249222830275335</v>
      </c>
      <c r="D109">
        <f t="shared" si="0"/>
        <v>0.30249222830275335</v>
      </c>
      <c r="E109" t="s">
        <v>24</v>
      </c>
      <c r="F109" t="s">
        <v>21</v>
      </c>
      <c r="G109">
        <v>1</v>
      </c>
      <c r="H109">
        <f t="shared" si="33"/>
        <v>80</v>
      </c>
      <c r="J109">
        <v>2014</v>
      </c>
      <c r="K109">
        <f t="shared" si="34"/>
        <v>82.5</v>
      </c>
      <c r="L109" cm="1">
        <f t="array" ref="L109">STOWA2024_JAARROND_T(B109*60,K109,J109,"","")</f>
        <v>1.2129980408256607</v>
      </c>
      <c r="M109">
        <f t="shared" si="35"/>
        <v>0.82440363986022791</v>
      </c>
    </row>
    <row r="110" spans="1:13" x14ac:dyDescent="0.3">
      <c r="A110">
        <f t="shared" si="23"/>
        <v>2379</v>
      </c>
      <c r="B110">
        <v>192</v>
      </c>
      <c r="C110">
        <f t="shared" si="32"/>
        <v>0.22159930078291135</v>
      </c>
      <c r="D110">
        <f t="shared" si="0"/>
        <v>0.22159930078291135</v>
      </c>
      <c r="E110" t="s">
        <v>24</v>
      </c>
      <c r="F110" t="s">
        <v>21</v>
      </c>
      <c r="G110">
        <v>1</v>
      </c>
      <c r="H110">
        <f t="shared" si="33"/>
        <v>85</v>
      </c>
      <c r="J110">
        <v>2014</v>
      </c>
      <c r="K110">
        <f t="shared" si="34"/>
        <v>87.5</v>
      </c>
      <c r="L110" cm="1">
        <f t="array" ref="L110">STOWA2024_JAARROND_T(B110*60,K110,J110,"","")</f>
        <v>1.6589130753946657</v>
      </c>
      <c r="M110">
        <f t="shared" si="35"/>
        <v>0.60280433907731656</v>
      </c>
    </row>
    <row r="111" spans="1:13" x14ac:dyDescent="0.3">
      <c r="A111">
        <f t="shared" si="23"/>
        <v>2380</v>
      </c>
      <c r="B111">
        <v>192</v>
      </c>
      <c r="C111">
        <f t="shared" si="32"/>
        <v>0.16221855631385668</v>
      </c>
      <c r="D111">
        <f t="shared" si="0"/>
        <v>0.16221855631385668</v>
      </c>
      <c r="E111" t="s">
        <v>24</v>
      </c>
      <c r="F111" t="s">
        <v>21</v>
      </c>
      <c r="G111">
        <v>1</v>
      </c>
      <c r="H111">
        <f t="shared" si="33"/>
        <v>90</v>
      </c>
      <c r="J111">
        <v>2014</v>
      </c>
      <c r="K111">
        <f t="shared" si="34"/>
        <v>92.5</v>
      </c>
      <c r="L111" cm="1">
        <f t="array" ref="L111">STOWA2024_JAARROND_T(B111*60,K111,J111,"","")</f>
        <v>2.2697055581951822</v>
      </c>
      <c r="M111">
        <f t="shared" si="35"/>
        <v>0.44058578276345989</v>
      </c>
    </row>
    <row r="112" spans="1:13" x14ac:dyDescent="0.3">
      <c r="A112">
        <f t="shared" si="23"/>
        <v>2381</v>
      </c>
      <c r="B112">
        <v>192</v>
      </c>
      <c r="C112">
        <f t="shared" si="32"/>
        <v>0.1187018746014819</v>
      </c>
      <c r="D112">
        <f t="shared" si="0"/>
        <v>0.1187018746014819</v>
      </c>
      <c r="E112" t="s">
        <v>24</v>
      </c>
      <c r="F112" t="s">
        <v>21</v>
      </c>
      <c r="G112">
        <v>1</v>
      </c>
      <c r="H112">
        <f t="shared" si="33"/>
        <v>95</v>
      </c>
      <c r="J112">
        <v>2014</v>
      </c>
      <c r="K112">
        <f t="shared" si="34"/>
        <v>97.5</v>
      </c>
      <c r="L112" cm="1">
        <f t="array" ref="L112">STOWA2024_JAARROND_T(B112*60,K112,J112,"","")</f>
        <v>3.1067101356827735</v>
      </c>
      <c r="M112">
        <f t="shared" si="35"/>
        <v>0.32188390816197798</v>
      </c>
    </row>
    <row r="113" spans="1:13" x14ac:dyDescent="0.3">
      <c r="A113">
        <f t="shared" si="23"/>
        <v>2382</v>
      </c>
      <c r="B113">
        <v>192</v>
      </c>
      <c r="C113">
        <f t="shared" si="32"/>
        <v>8.6819320320126708E-2</v>
      </c>
      <c r="D113">
        <f t="shared" si="0"/>
        <v>8.6819320320126708E-2</v>
      </c>
      <c r="E113" t="s">
        <v>24</v>
      </c>
      <c r="F113" t="s">
        <v>21</v>
      </c>
      <c r="G113">
        <v>1</v>
      </c>
      <c r="H113">
        <f t="shared" si="33"/>
        <v>100</v>
      </c>
      <c r="J113">
        <v>2014</v>
      </c>
      <c r="K113">
        <f t="shared" si="34"/>
        <v>102.5</v>
      </c>
      <c r="L113" cm="1">
        <f t="array" ref="L113">STOWA2024_JAARROND_T(B113*60,K113,J113,"","")</f>
        <v>4.254149930370577</v>
      </c>
      <c r="M113">
        <f t="shared" si="35"/>
        <v>0.23506458784185127</v>
      </c>
    </row>
    <row r="114" spans="1:13" x14ac:dyDescent="0.3">
      <c r="A114">
        <f t="shared" si="23"/>
        <v>2383</v>
      </c>
      <c r="B114">
        <v>192</v>
      </c>
      <c r="C114">
        <f t="shared" si="32"/>
        <v>6.3476537548437878E-2</v>
      </c>
      <c r="D114">
        <f t="shared" si="0"/>
        <v>6.3476537548437878E-2</v>
      </c>
      <c r="E114" t="s">
        <v>24</v>
      </c>
      <c r="F114" t="s">
        <v>21</v>
      </c>
      <c r="G114">
        <v>1</v>
      </c>
      <c r="H114">
        <f t="shared" si="33"/>
        <v>105</v>
      </c>
      <c r="J114">
        <v>2014</v>
      </c>
      <c r="K114">
        <f t="shared" si="34"/>
        <v>107.5</v>
      </c>
      <c r="L114" cm="1">
        <f t="array" ref="L114">STOWA2024_JAARROND_T(B114*60,K114,J114,"","")</f>
        <v>5.8279116657017349</v>
      </c>
      <c r="M114">
        <f t="shared" si="35"/>
        <v>0.1715880502934134</v>
      </c>
    </row>
    <row r="115" spans="1:13" x14ac:dyDescent="0.3">
      <c r="A115">
        <f t="shared" si="23"/>
        <v>2384</v>
      </c>
      <c r="B115">
        <v>192</v>
      </c>
      <c r="C115">
        <f t="shared" si="32"/>
        <v>4.6387728125294486E-2</v>
      </c>
      <c r="D115">
        <f t="shared" si="0"/>
        <v>4.6387728125294486E-2</v>
      </c>
      <c r="E115" t="s">
        <v>24</v>
      </c>
      <c r="F115" t="s">
        <v>21</v>
      </c>
      <c r="G115">
        <v>1</v>
      </c>
      <c r="H115">
        <f t="shared" si="33"/>
        <v>110</v>
      </c>
      <c r="J115">
        <v>2014</v>
      </c>
      <c r="K115">
        <f t="shared" si="34"/>
        <v>112.5</v>
      </c>
      <c r="L115" cm="1">
        <f t="array" ref="L115">STOWA2024_JAARROND_T(B115*60,K115,J115,"","")</f>
        <v>7.9871998943996374</v>
      </c>
      <c r="M115">
        <f t="shared" si="35"/>
        <v>0.12520032216811891</v>
      </c>
    </row>
    <row r="116" spans="1:13" x14ac:dyDescent="0.3">
      <c r="A116">
        <f t="shared" si="23"/>
        <v>2385</v>
      </c>
      <c r="B116">
        <v>192</v>
      </c>
      <c r="C116">
        <f t="shared" si="32"/>
        <v>3.3886065033070234E-2</v>
      </c>
      <c r="D116">
        <f t="shared" si="0"/>
        <v>3.3886065033070234E-2</v>
      </c>
      <c r="E116" t="s">
        <v>24</v>
      </c>
      <c r="F116" t="s">
        <v>21</v>
      </c>
      <c r="G116">
        <v>1</v>
      </c>
      <c r="H116">
        <f t="shared" si="33"/>
        <v>115</v>
      </c>
      <c r="J116">
        <v>2014</v>
      </c>
      <c r="K116">
        <f t="shared" si="34"/>
        <v>117.5</v>
      </c>
      <c r="L116" cm="1">
        <f t="array" ref="L116">STOWA2024_JAARROND_T(B116*60,K116,J116,"","")</f>
        <v>10.951192413700042</v>
      </c>
      <c r="M116">
        <f t="shared" si="35"/>
        <v>9.1314257135048676E-2</v>
      </c>
    </row>
    <row r="117" spans="1:13" x14ac:dyDescent="0.3">
      <c r="A117">
        <f t="shared" si="23"/>
        <v>2386</v>
      </c>
      <c r="B117">
        <v>192</v>
      </c>
      <c r="C117">
        <f t="shared" si="32"/>
        <v>2.4743110472328966E-2</v>
      </c>
      <c r="D117">
        <f t="shared" si="0"/>
        <v>2.4743110472328966E-2</v>
      </c>
      <c r="E117" t="s">
        <v>24</v>
      </c>
      <c r="F117" t="s">
        <v>21</v>
      </c>
      <c r="G117">
        <v>1</v>
      </c>
      <c r="H117">
        <f t="shared" si="33"/>
        <v>120</v>
      </c>
      <c r="J117">
        <v>2014</v>
      </c>
      <c r="K117">
        <f t="shared" si="34"/>
        <v>122.5</v>
      </c>
      <c r="L117" cm="1">
        <f t="array" ref="L117">STOWA2024_JAARROND_T(B117*60,K117,J117,"","")</f>
        <v>15.021522838812789</v>
      </c>
      <c r="M117">
        <f t="shared" si="35"/>
        <v>6.657114666271971E-2</v>
      </c>
    </row>
    <row r="118" spans="1:13" x14ac:dyDescent="0.3">
      <c r="A118">
        <f t="shared" si="23"/>
        <v>2387</v>
      </c>
      <c r="B118">
        <v>192</v>
      </c>
      <c r="C118">
        <f t="shared" si="32"/>
        <v>1.8059353330081372E-2</v>
      </c>
      <c r="D118">
        <f t="shared" si="0"/>
        <v>1.8059353330081372E-2</v>
      </c>
      <c r="E118" t="s">
        <v>24</v>
      </c>
      <c r="F118" t="s">
        <v>21</v>
      </c>
      <c r="G118">
        <v>1</v>
      </c>
      <c r="H118">
        <f t="shared" si="33"/>
        <v>125</v>
      </c>
      <c r="J118">
        <v>2014</v>
      </c>
      <c r="K118">
        <f t="shared" si="34"/>
        <v>127.5</v>
      </c>
      <c r="L118" cm="1">
        <f t="array" ref="L118">STOWA2024_JAARROND_T(B118*60,K118,J118,"","")</f>
        <v>20.613544280730768</v>
      </c>
      <c r="M118">
        <f t="shared" si="35"/>
        <v>4.8511793332638338E-2</v>
      </c>
    </row>
    <row r="119" spans="1:13" x14ac:dyDescent="0.3">
      <c r="A119">
        <f t="shared" si="23"/>
        <v>2388</v>
      </c>
      <c r="B119">
        <v>192</v>
      </c>
      <c r="C119">
        <f t="shared" si="32"/>
        <v>1.3175418674828035E-2</v>
      </c>
      <c r="D119">
        <f t="shared" si="0"/>
        <v>1.3175418674828035E-2</v>
      </c>
      <c r="E119" t="s">
        <v>24</v>
      </c>
      <c r="F119" t="s">
        <v>21</v>
      </c>
      <c r="G119">
        <v>1</v>
      </c>
      <c r="H119">
        <f t="shared" si="33"/>
        <v>130</v>
      </c>
      <c r="J119">
        <v>2014</v>
      </c>
      <c r="K119">
        <f t="shared" si="34"/>
        <v>132.5</v>
      </c>
      <c r="L119" cm="1">
        <f t="array" ref="L119">STOWA2024_JAARROND_T(B119*60,K119,J119,"","")</f>
        <v>28.299450910960179</v>
      </c>
      <c r="M119">
        <f t="shared" si="35"/>
        <v>3.5336374657810303E-2</v>
      </c>
    </row>
    <row r="120" spans="1:13" x14ac:dyDescent="0.3">
      <c r="A120">
        <f t="shared" si="23"/>
        <v>2389</v>
      </c>
      <c r="B120">
        <v>192</v>
      </c>
      <c r="C120">
        <f t="shared" si="32"/>
        <v>9.6083325833444221E-3</v>
      </c>
      <c r="D120">
        <f t="shared" si="0"/>
        <v>9.6083325833444221E-3</v>
      </c>
      <c r="E120" t="s">
        <v>24</v>
      </c>
      <c r="F120" t="s">
        <v>21</v>
      </c>
      <c r="G120">
        <v>1</v>
      </c>
      <c r="H120">
        <f t="shared" si="33"/>
        <v>135</v>
      </c>
      <c r="J120">
        <v>2014</v>
      </c>
      <c r="K120">
        <f t="shared" si="34"/>
        <v>137.5</v>
      </c>
      <c r="L120" cm="1">
        <f t="array" ref="L120">STOWA2024_JAARROND_T(B120*60,K120,J120,"","")</f>
        <v>38.868095640766327</v>
      </c>
      <c r="M120">
        <f t="shared" si="35"/>
        <v>2.5728042074465881E-2</v>
      </c>
    </row>
    <row r="121" spans="1:13" x14ac:dyDescent="0.3">
      <c r="A121">
        <f t="shared" si="23"/>
        <v>2390</v>
      </c>
      <c r="B121">
        <v>192</v>
      </c>
      <c r="C121">
        <f t="shared" si="32"/>
        <v>7.0036936916482266E-3</v>
      </c>
      <c r="D121">
        <f t="shared" si="0"/>
        <v>7.0036936916482266E-3</v>
      </c>
      <c r="E121" t="s">
        <v>24</v>
      </c>
      <c r="F121" t="s">
        <v>21</v>
      </c>
      <c r="G121">
        <v>1</v>
      </c>
      <c r="H121">
        <f t="shared" si="33"/>
        <v>140</v>
      </c>
      <c r="J121">
        <v>2014</v>
      </c>
      <c r="K121">
        <f t="shared" si="34"/>
        <v>142.5</v>
      </c>
      <c r="L121" cm="1">
        <f t="array" ref="L121">STOWA2024_JAARROND_T(B121*60,K121,J121,"","")</f>
        <v>53.406397891936642</v>
      </c>
      <c r="M121">
        <f t="shared" si="35"/>
        <v>1.8724348382817654E-2</v>
      </c>
    </row>
    <row r="122" spans="1:13" x14ac:dyDescent="0.3">
      <c r="A122">
        <f t="shared" si="23"/>
        <v>2391</v>
      </c>
      <c r="B122">
        <v>192</v>
      </c>
      <c r="C122">
        <f t="shared" si="32"/>
        <v>5.1030479034944211E-3</v>
      </c>
      <c r="D122">
        <f t="shared" si="0"/>
        <v>5.1030479034944211E-3</v>
      </c>
      <c r="E122" t="s">
        <v>24</v>
      </c>
      <c r="F122" t="s">
        <v>21</v>
      </c>
      <c r="G122">
        <v>1</v>
      </c>
      <c r="H122">
        <f t="shared" si="33"/>
        <v>145</v>
      </c>
      <c r="J122">
        <v>2014</v>
      </c>
      <c r="K122">
        <f t="shared" si="34"/>
        <v>147.5</v>
      </c>
      <c r="L122" cm="1">
        <f t="array" ref="L122">STOWA2024_JAARROND_T(B122*60,K122,J122,"","")</f>
        <v>73.414429225606838</v>
      </c>
      <c r="M122">
        <f t="shared" si="35"/>
        <v>1.3621300479323233E-2</v>
      </c>
    </row>
    <row r="123" spans="1:13" x14ac:dyDescent="0.3">
      <c r="A123">
        <f t="shared" si="23"/>
        <v>2392</v>
      </c>
      <c r="B123">
        <v>192</v>
      </c>
      <c r="C123">
        <f t="shared" si="32"/>
        <v>3.7165893982455747E-3</v>
      </c>
      <c r="D123">
        <f t="shared" si="0"/>
        <v>3.7165893982455747E-3</v>
      </c>
      <c r="E123" t="s">
        <v>24</v>
      </c>
      <c r="F123" t="s">
        <v>21</v>
      </c>
      <c r="G123">
        <v>1</v>
      </c>
      <c r="H123">
        <f t="shared" si="33"/>
        <v>150</v>
      </c>
      <c r="J123">
        <v>2014</v>
      </c>
      <c r="K123">
        <f t="shared" si="34"/>
        <v>152.5</v>
      </c>
      <c r="L123" cm="1">
        <f t="array" ref="L123">STOWA2024_JAARROND_T(B123*60,K123,J123,"","")</f>
        <v>100.96205652181399</v>
      </c>
      <c r="M123">
        <f t="shared" si="35"/>
        <v>9.9047110810776585E-3</v>
      </c>
    </row>
    <row r="124" spans="1:13" x14ac:dyDescent="0.3">
      <c r="A124">
        <f t="shared" si="23"/>
        <v>2393</v>
      </c>
      <c r="B124">
        <v>192</v>
      </c>
      <c r="C124">
        <f t="shared" si="32"/>
        <v>2.7056490196688057E-3</v>
      </c>
      <c r="D124">
        <f t="shared" si="0"/>
        <v>2.7056490196688057E-3</v>
      </c>
      <c r="E124" t="s">
        <v>24</v>
      </c>
      <c r="F124" t="s">
        <v>21</v>
      </c>
      <c r="G124">
        <v>1</v>
      </c>
      <c r="H124">
        <f t="shared" si="33"/>
        <v>155</v>
      </c>
      <c r="J124">
        <v>2014</v>
      </c>
      <c r="K124">
        <f t="shared" si="34"/>
        <v>157.5</v>
      </c>
      <c r="L124" cm="1">
        <f t="array" ref="L124">STOWA2024_JAARROND_T(B124*60,K124,J124,"","")</f>
        <v>138.90698419736924</v>
      </c>
      <c r="M124">
        <f t="shared" si="35"/>
        <v>7.1990620614088528E-3</v>
      </c>
    </row>
    <row r="125" spans="1:13" x14ac:dyDescent="0.3">
      <c r="A125">
        <f t="shared" si="23"/>
        <v>2394</v>
      </c>
      <c r="B125">
        <v>192</v>
      </c>
      <c r="C125" s="1">
        <f>M124</f>
        <v>7.1990620614088528E-3</v>
      </c>
      <c r="D125">
        <f t="shared" si="0"/>
        <v>7.1990620614088528E-3</v>
      </c>
      <c r="E125" t="s">
        <v>24</v>
      </c>
      <c r="F125" t="s">
        <v>21</v>
      </c>
      <c r="G125">
        <v>1</v>
      </c>
      <c r="H125">
        <f t="shared" si="33"/>
        <v>160</v>
      </c>
      <c r="J125">
        <v>2014</v>
      </c>
      <c r="K125">
        <f>AVERAGE(H125:H126)</f>
        <v>85</v>
      </c>
      <c r="L125" cm="1">
        <f t="array" ref="L125">STOWA2024_JAARROND_T(B125*60,K125,J125,"","")</f>
        <v>1.4184669614313807</v>
      </c>
      <c r="M125">
        <f>1/L125</f>
        <v>0.7049864587546657</v>
      </c>
    </row>
    <row r="126" spans="1:13" x14ac:dyDescent="0.3">
      <c r="A126">
        <f t="shared" si="23"/>
        <v>2395</v>
      </c>
      <c r="B126">
        <v>216</v>
      </c>
      <c r="C126" s="1">
        <f>365.25*24/B126 - M126</f>
        <v>-15.281678298460243</v>
      </c>
      <c r="D126">
        <f>C126</f>
        <v>-15.281678298460243</v>
      </c>
      <c r="E126" t="s">
        <v>24</v>
      </c>
      <c r="F126" t="s">
        <v>21</v>
      </c>
      <c r="G126">
        <v>1</v>
      </c>
      <c r="H126">
        <v>10</v>
      </c>
      <c r="J126">
        <v>2014</v>
      </c>
      <c r="K126">
        <f>AVERAGE(H126:H128)</f>
        <v>15</v>
      </c>
      <c r="L126" cm="1">
        <f t="array" ref="L126">STOWA2024_JAARROND_T(B126*60,K126,J126,"","")</f>
        <v>1.7900291627808158E-2</v>
      </c>
      <c r="M126">
        <f>1/L126</f>
        <v>55.865011631793578</v>
      </c>
    </row>
    <row r="127" spans="1:13" x14ac:dyDescent="0.3">
      <c r="A127">
        <f t="shared" si="23"/>
        <v>2396</v>
      </c>
      <c r="B127">
        <v>216</v>
      </c>
      <c r="C127">
        <f t="shared" ref="C127:C131" si="36">M126-M127</f>
        <v>7.3902749439459186</v>
      </c>
      <c r="D127">
        <f t="shared" si="0"/>
        <v>7.3902749439459186</v>
      </c>
      <c r="E127" t="s">
        <v>24</v>
      </c>
      <c r="F127" t="s">
        <v>21</v>
      </c>
      <c r="G127">
        <v>1</v>
      </c>
      <c r="H127">
        <f t="shared" ref="H127:H131" si="37">H126+5</f>
        <v>15</v>
      </c>
      <c r="J127">
        <v>2014</v>
      </c>
      <c r="K127">
        <f t="shared" ref="K127:K131" si="38">AVERAGE(H127:H128)</f>
        <v>17.5</v>
      </c>
      <c r="L127" cm="1">
        <f t="array" ref="L127">STOWA2024_JAARROND_T(B127*60,K127,J127,"","")</f>
        <v>2.0629302360928435E-2</v>
      </c>
      <c r="M127">
        <f t="shared" ref="M127:M131" si="39">1/L127</f>
        <v>48.47473668784766</v>
      </c>
    </row>
    <row r="128" spans="1:13" x14ac:dyDescent="0.3">
      <c r="A128">
        <f t="shared" si="23"/>
        <v>2397</v>
      </c>
      <c r="B128">
        <v>216</v>
      </c>
      <c r="C128">
        <f t="shared" si="36"/>
        <v>12.010131561687977</v>
      </c>
      <c r="D128">
        <f t="shared" si="0"/>
        <v>12.010131561687977</v>
      </c>
      <c r="E128" t="s">
        <v>24</v>
      </c>
      <c r="F128" t="s">
        <v>21</v>
      </c>
      <c r="G128">
        <v>1</v>
      </c>
      <c r="H128">
        <f t="shared" si="37"/>
        <v>20</v>
      </c>
      <c r="J128">
        <v>2014</v>
      </c>
      <c r="K128">
        <f t="shared" si="38"/>
        <v>22.5</v>
      </c>
      <c r="L128" cm="1">
        <f t="array" ref="L128">STOWA2024_JAARROND_T(B128*60,K128,J128,"","")</f>
        <v>2.7423853803989245E-2</v>
      </c>
      <c r="M128">
        <f t="shared" si="39"/>
        <v>36.464605126159682</v>
      </c>
    </row>
    <row r="129" spans="1:13" x14ac:dyDescent="0.3">
      <c r="A129">
        <f t="shared" si="23"/>
        <v>2398</v>
      </c>
      <c r="B129">
        <v>216</v>
      </c>
      <c r="C129">
        <f t="shared" si="36"/>
        <v>9.0684848659795705</v>
      </c>
      <c r="D129">
        <f t="shared" si="0"/>
        <v>9.0684848659795705</v>
      </c>
      <c r="E129" t="s">
        <v>24</v>
      </c>
      <c r="F129" t="s">
        <v>21</v>
      </c>
      <c r="G129">
        <v>1</v>
      </c>
      <c r="H129">
        <f t="shared" si="37"/>
        <v>25</v>
      </c>
      <c r="J129">
        <v>2014</v>
      </c>
      <c r="K129">
        <f t="shared" si="38"/>
        <v>27.5</v>
      </c>
      <c r="L129" cm="1">
        <f t="array" ref="L129">STOWA2024_JAARROND_T(B129*60,K129,J129,"","")</f>
        <v>3.6501518846575015E-2</v>
      </c>
      <c r="M129">
        <f t="shared" si="39"/>
        <v>27.396120260180112</v>
      </c>
    </row>
    <row r="130" spans="1:13" x14ac:dyDescent="0.3">
      <c r="A130">
        <f t="shared" si="23"/>
        <v>2399</v>
      </c>
      <c r="B130">
        <v>216</v>
      </c>
      <c r="C130">
        <f t="shared" si="36"/>
        <v>6.8384689149057856</v>
      </c>
      <c r="D130">
        <f t="shared" si="0"/>
        <v>6.8384689149057856</v>
      </c>
      <c r="E130" t="s">
        <v>24</v>
      </c>
      <c r="F130" t="s">
        <v>21</v>
      </c>
      <c r="G130">
        <v>1</v>
      </c>
      <c r="H130">
        <f t="shared" si="37"/>
        <v>30</v>
      </c>
      <c r="J130">
        <v>2014</v>
      </c>
      <c r="K130">
        <f t="shared" si="38"/>
        <v>32.5</v>
      </c>
      <c r="L130" cm="1">
        <f t="array" ref="L130">STOWA2024_JAARROND_T(B130*60,K130,J130,"","")</f>
        <v>4.8643689067616867E-2</v>
      </c>
      <c r="M130">
        <f t="shared" si="39"/>
        <v>20.557651345274326</v>
      </c>
    </row>
    <row r="131" spans="1:13" x14ac:dyDescent="0.3">
      <c r="A131">
        <f t="shared" si="23"/>
        <v>2400</v>
      </c>
      <c r="B131">
        <v>216</v>
      </c>
      <c r="C131">
        <f t="shared" si="36"/>
        <v>5.1510436389344765</v>
      </c>
      <c r="D131">
        <f t="shared" si="0"/>
        <v>5.1510436389344765</v>
      </c>
      <c r="E131" t="s">
        <v>24</v>
      </c>
      <c r="F131" t="s">
        <v>21</v>
      </c>
      <c r="G131">
        <v>1</v>
      </c>
      <c r="H131">
        <f t="shared" si="37"/>
        <v>35</v>
      </c>
      <c r="J131">
        <v>2014</v>
      </c>
      <c r="K131">
        <f t="shared" si="38"/>
        <v>37.5</v>
      </c>
      <c r="L131" cm="1">
        <f t="array" ref="L131">STOWA2024_JAARROND_T(B131*60,K131,J131,"","")</f>
        <v>6.4907215076846408E-2</v>
      </c>
      <c r="M131">
        <f t="shared" si="39"/>
        <v>15.40660770633985</v>
      </c>
    </row>
    <row r="132" spans="1:13" x14ac:dyDescent="0.3">
      <c r="A132">
        <f t="shared" ref="A132:A156" si="40">A131+1</f>
        <v>2401</v>
      </c>
      <c r="B132">
        <v>216</v>
      </c>
      <c r="C132">
        <f>M131-M132</f>
        <v>3.8751437980425418</v>
      </c>
      <c r="D132">
        <f t="shared" si="0"/>
        <v>3.8751437980425418</v>
      </c>
      <c r="E132" t="s">
        <v>24</v>
      </c>
      <c r="F132" t="s">
        <v>21</v>
      </c>
      <c r="G132">
        <v>1</v>
      </c>
      <c r="H132">
        <f>H131+5</f>
        <v>40</v>
      </c>
      <c r="J132">
        <v>2014</v>
      </c>
      <c r="K132">
        <f>AVERAGE(H132:H133)</f>
        <v>42.5</v>
      </c>
      <c r="L132" cm="1">
        <f t="array" ref="L132">STOWA2024_JAARROND_T(B132*60,K132,J132,"","")</f>
        <v>8.6719258539279087E-2</v>
      </c>
      <c r="M132">
        <f>1/L132</f>
        <v>11.531463908297308</v>
      </c>
    </row>
    <row r="133" spans="1:13" x14ac:dyDescent="0.3">
      <c r="A133">
        <f t="shared" si="40"/>
        <v>2402</v>
      </c>
      <c r="B133">
        <v>216</v>
      </c>
      <c r="C133">
        <f t="shared" ref="C133:C155" si="41">M132-M133</f>
        <v>2.9113436328975961</v>
      </c>
      <c r="D133">
        <f t="shared" si="0"/>
        <v>2.9113436328975961</v>
      </c>
      <c r="E133" t="s">
        <v>24</v>
      </c>
      <c r="F133" t="s">
        <v>21</v>
      </c>
      <c r="G133">
        <v>1</v>
      </c>
      <c r="H133">
        <f t="shared" ref="H133:H156" si="42">H132+5</f>
        <v>45</v>
      </c>
      <c r="J133">
        <v>2014</v>
      </c>
      <c r="K133">
        <f t="shared" ref="K133:K155" si="43">AVERAGE(H133:H134)</f>
        <v>47.5</v>
      </c>
      <c r="L133" cm="1">
        <f t="array" ref="L133">STOWA2024_JAARROND_T(B133*60,K133,J133,"","")</f>
        <v>0.11600766208028696</v>
      </c>
      <c r="M133">
        <f t="shared" ref="M133:M155" si="44">1/L133</f>
        <v>8.6201202753997119</v>
      </c>
    </row>
    <row r="134" spans="1:13" x14ac:dyDescent="0.3">
      <c r="A134">
        <f t="shared" si="40"/>
        <v>2403</v>
      </c>
      <c r="B134">
        <v>216</v>
      </c>
      <c r="C134">
        <f t="shared" si="41"/>
        <v>2.1846220862505294</v>
      </c>
      <c r="D134">
        <f t="shared" si="0"/>
        <v>2.1846220862505294</v>
      </c>
      <c r="E134" t="s">
        <v>24</v>
      </c>
      <c r="F134" t="s">
        <v>21</v>
      </c>
      <c r="G134">
        <v>1</v>
      </c>
      <c r="H134">
        <f t="shared" si="42"/>
        <v>50</v>
      </c>
      <c r="J134">
        <v>2014</v>
      </c>
      <c r="K134">
        <f t="shared" si="43"/>
        <v>52.5</v>
      </c>
      <c r="L134" cm="1">
        <f t="array" ref="L134">STOWA2024_JAARROND_T(B134*60,K134,J134,"","")</f>
        <v>0.15538812545796193</v>
      </c>
      <c r="M134">
        <f t="shared" si="44"/>
        <v>6.4354981891491825</v>
      </c>
    </row>
    <row r="135" spans="1:13" x14ac:dyDescent="0.3">
      <c r="A135">
        <f t="shared" si="40"/>
        <v>2404</v>
      </c>
      <c r="B135">
        <v>216</v>
      </c>
      <c r="C135">
        <f t="shared" si="41"/>
        <v>1.6372149569124632</v>
      </c>
      <c r="D135">
        <f t="shared" si="0"/>
        <v>1.6372149569124632</v>
      </c>
      <c r="E135" t="s">
        <v>24</v>
      </c>
      <c r="F135" t="s">
        <v>21</v>
      </c>
      <c r="G135">
        <v>1</v>
      </c>
      <c r="H135">
        <f t="shared" si="42"/>
        <v>55</v>
      </c>
      <c r="J135">
        <v>2014</v>
      </c>
      <c r="K135">
        <f t="shared" si="43"/>
        <v>57.5</v>
      </c>
      <c r="L135" cm="1">
        <f t="array" ref="L135">STOWA2024_JAARROND_T(B135*60,K135,J135,"","")</f>
        <v>0.20840787248272757</v>
      </c>
      <c r="M135">
        <f t="shared" si="44"/>
        <v>4.7982832322367193</v>
      </c>
    </row>
    <row r="136" spans="1:13" x14ac:dyDescent="0.3">
      <c r="A136">
        <f t="shared" si="40"/>
        <v>2405</v>
      </c>
      <c r="B136">
        <v>216</v>
      </c>
      <c r="C136">
        <f t="shared" si="41"/>
        <v>1.2254300487226923</v>
      </c>
      <c r="D136">
        <f t="shared" si="0"/>
        <v>1.2254300487226923</v>
      </c>
      <c r="E136" t="s">
        <v>24</v>
      </c>
      <c r="F136" t="s">
        <v>21</v>
      </c>
      <c r="G136">
        <v>1</v>
      </c>
      <c r="H136">
        <f t="shared" si="42"/>
        <v>60</v>
      </c>
      <c r="J136">
        <v>2014</v>
      </c>
      <c r="K136">
        <f t="shared" si="43"/>
        <v>62.5</v>
      </c>
      <c r="L136" cm="1">
        <f t="array" ref="L136">STOWA2024_JAARROND_T(B136*60,K136,J136,"","")</f>
        <v>0.27988835494675007</v>
      </c>
      <c r="M136">
        <f t="shared" si="44"/>
        <v>3.5728531835140269</v>
      </c>
    </row>
    <row r="137" spans="1:13" x14ac:dyDescent="0.3">
      <c r="A137">
        <f t="shared" si="40"/>
        <v>2406</v>
      </c>
      <c r="B137">
        <v>216</v>
      </c>
      <c r="C137">
        <f t="shared" si="41"/>
        <v>0.91598382454340666</v>
      </c>
      <c r="D137">
        <f t="shared" si="0"/>
        <v>0.91598382454340666</v>
      </c>
      <c r="E137" t="s">
        <v>24</v>
      </c>
      <c r="F137" t="s">
        <v>21</v>
      </c>
      <c r="G137">
        <v>1</v>
      </c>
      <c r="H137">
        <f t="shared" si="42"/>
        <v>65</v>
      </c>
      <c r="J137">
        <v>2014</v>
      </c>
      <c r="K137">
        <f t="shared" si="43"/>
        <v>67.5</v>
      </c>
      <c r="L137" cm="1">
        <f t="array" ref="L137">STOWA2024_JAARROND_T(B137*60,K137,J137,"","")</f>
        <v>0.37638282688744651</v>
      </c>
      <c r="M137">
        <f t="shared" si="44"/>
        <v>2.6568693589706203</v>
      </c>
    </row>
    <row r="138" spans="1:13" x14ac:dyDescent="0.3">
      <c r="A138">
        <f t="shared" si="40"/>
        <v>2407</v>
      </c>
      <c r="B138">
        <v>216</v>
      </c>
      <c r="C138">
        <f t="shared" si="41"/>
        <v>0.68380166523309982</v>
      </c>
      <c r="D138">
        <f t="shared" si="0"/>
        <v>0.68380166523309982</v>
      </c>
      <c r="E138" t="s">
        <v>24</v>
      </c>
      <c r="F138" t="s">
        <v>21</v>
      </c>
      <c r="G138">
        <v>1</v>
      </c>
      <c r="H138">
        <f t="shared" si="42"/>
        <v>70</v>
      </c>
      <c r="J138">
        <v>2014</v>
      </c>
      <c r="K138">
        <f t="shared" si="43"/>
        <v>72.5</v>
      </c>
      <c r="L138" cm="1">
        <f t="array" ref="L138">STOWA2024_JAARROND_T(B138*60,K138,J138,"","")</f>
        <v>0.50682498282952027</v>
      </c>
      <c r="M138">
        <f t="shared" si="44"/>
        <v>1.9730676937375204</v>
      </c>
    </row>
    <row r="139" spans="1:13" x14ac:dyDescent="0.3">
      <c r="A139">
        <f t="shared" si="40"/>
        <v>2408</v>
      </c>
      <c r="B139">
        <v>216</v>
      </c>
      <c r="C139">
        <f t="shared" si="41"/>
        <v>0.50976964985987294</v>
      </c>
      <c r="D139">
        <f t="shared" si="0"/>
        <v>0.50976964985987294</v>
      </c>
      <c r="E139" t="s">
        <v>24</v>
      </c>
      <c r="F139" t="s">
        <v>21</v>
      </c>
      <c r="G139">
        <v>1</v>
      </c>
      <c r="H139">
        <f t="shared" si="42"/>
        <v>75</v>
      </c>
      <c r="J139">
        <v>2014</v>
      </c>
      <c r="K139">
        <f t="shared" si="43"/>
        <v>77.5</v>
      </c>
      <c r="L139" cm="1">
        <f t="array" ref="L139">STOWA2024_JAARROND_T(B139*60,K139,J139,"","")</f>
        <v>0.68338777884925139</v>
      </c>
      <c r="M139">
        <f t="shared" si="44"/>
        <v>1.4632980438776475</v>
      </c>
    </row>
    <row r="140" spans="1:13" x14ac:dyDescent="0.3">
      <c r="A140">
        <f t="shared" si="40"/>
        <v>2409</v>
      </c>
      <c r="B140">
        <v>216</v>
      </c>
      <c r="C140">
        <f t="shared" si="41"/>
        <v>0.37954509339106868</v>
      </c>
      <c r="D140">
        <f t="shared" si="0"/>
        <v>0.37954509339106868</v>
      </c>
      <c r="E140" t="s">
        <v>24</v>
      </c>
      <c r="F140" t="s">
        <v>21</v>
      </c>
      <c r="G140">
        <v>1</v>
      </c>
      <c r="H140">
        <f t="shared" si="42"/>
        <v>80</v>
      </c>
      <c r="J140">
        <v>2014</v>
      </c>
      <c r="K140">
        <f t="shared" si="43"/>
        <v>82.5</v>
      </c>
      <c r="L140" cm="1">
        <f t="array" ref="L140">STOWA2024_JAARROND_T(B140*60,K140,J140,"","")</f>
        <v>0.92271951790398743</v>
      </c>
      <c r="M140">
        <f t="shared" si="44"/>
        <v>1.0837529504865788</v>
      </c>
    </row>
    <row r="141" spans="1:13" x14ac:dyDescent="0.3">
      <c r="A141">
        <f t="shared" si="40"/>
        <v>2410</v>
      </c>
      <c r="B141">
        <v>216</v>
      </c>
      <c r="C141">
        <f t="shared" si="41"/>
        <v>0.28214041275137491</v>
      </c>
      <c r="D141">
        <f t="shared" si="0"/>
        <v>0.28214041275137491</v>
      </c>
      <c r="E141" t="s">
        <v>24</v>
      </c>
      <c r="F141" t="s">
        <v>21</v>
      </c>
      <c r="G141">
        <v>1</v>
      </c>
      <c r="H141">
        <f t="shared" si="42"/>
        <v>85</v>
      </c>
      <c r="J141">
        <v>2014</v>
      </c>
      <c r="K141">
        <f t="shared" si="43"/>
        <v>87.5</v>
      </c>
      <c r="L141" cm="1">
        <f t="array" ref="L141">STOWA2024_JAARROND_T(B141*60,K141,J141,"","")</f>
        <v>1.2474854782402733</v>
      </c>
      <c r="M141">
        <f t="shared" si="44"/>
        <v>0.80161253773520391</v>
      </c>
    </row>
    <row r="142" spans="1:13" x14ac:dyDescent="0.3">
      <c r="A142">
        <f t="shared" si="40"/>
        <v>2411</v>
      </c>
      <c r="B142">
        <v>216</v>
      </c>
      <c r="C142">
        <f t="shared" si="41"/>
        <v>0.20955233577805921</v>
      </c>
      <c r="D142">
        <f t="shared" si="0"/>
        <v>0.20955233577805921</v>
      </c>
      <c r="E142" t="s">
        <v>24</v>
      </c>
      <c r="F142" t="s">
        <v>21</v>
      </c>
      <c r="G142">
        <v>1</v>
      </c>
      <c r="H142">
        <f t="shared" si="42"/>
        <v>90</v>
      </c>
      <c r="J142">
        <v>2014</v>
      </c>
      <c r="K142">
        <f t="shared" si="43"/>
        <v>92.5</v>
      </c>
      <c r="L142" cm="1">
        <f t="array" ref="L142">STOWA2024_JAARROND_T(B142*60,K142,J142,"","")</f>
        <v>1.6890174287924582</v>
      </c>
      <c r="M142">
        <f t="shared" si="44"/>
        <v>0.5920602019571447</v>
      </c>
    </row>
    <row r="143" spans="1:13" x14ac:dyDescent="0.3">
      <c r="A143">
        <f t="shared" si="40"/>
        <v>2412</v>
      </c>
      <c r="B143">
        <v>216</v>
      </c>
      <c r="C143">
        <f t="shared" si="41"/>
        <v>0.15539075399132957</v>
      </c>
      <c r="D143">
        <f t="shared" si="0"/>
        <v>0.15539075399132957</v>
      </c>
      <c r="E143" t="s">
        <v>24</v>
      </c>
      <c r="F143" t="s">
        <v>21</v>
      </c>
      <c r="G143">
        <v>1</v>
      </c>
      <c r="H143">
        <f t="shared" si="42"/>
        <v>95</v>
      </c>
      <c r="J143">
        <v>2014</v>
      </c>
      <c r="K143">
        <f t="shared" si="43"/>
        <v>97.5</v>
      </c>
      <c r="L143" cm="1">
        <f t="array" ref="L143">STOWA2024_JAARROND_T(B143*60,K143,J143,"","")</f>
        <v>2.2900617495874944</v>
      </c>
      <c r="M143">
        <f t="shared" si="44"/>
        <v>0.43666944796581514</v>
      </c>
    </row>
    <row r="144" spans="1:13" x14ac:dyDescent="0.3">
      <c r="A144">
        <f t="shared" si="40"/>
        <v>2413</v>
      </c>
      <c r="B144">
        <v>216</v>
      </c>
      <c r="C144">
        <f t="shared" si="41"/>
        <v>0.11505794799596264</v>
      </c>
      <c r="D144">
        <f t="shared" si="0"/>
        <v>0.11505794799596264</v>
      </c>
      <c r="E144" t="s">
        <v>24</v>
      </c>
      <c r="F144" t="s">
        <v>21</v>
      </c>
      <c r="G144">
        <v>1</v>
      </c>
      <c r="H144">
        <f t="shared" si="42"/>
        <v>100</v>
      </c>
      <c r="J144">
        <v>2014</v>
      </c>
      <c r="K144">
        <f t="shared" si="43"/>
        <v>102.5</v>
      </c>
      <c r="L144" cm="1">
        <f t="array" ref="L144">STOWA2024_JAARROND_T(B144*60,K144,J144,"","")</f>
        <v>3.1093415505780699</v>
      </c>
      <c r="M144">
        <f t="shared" si="44"/>
        <v>0.3216114999698525</v>
      </c>
    </row>
    <row r="145" spans="1:13" x14ac:dyDescent="0.3">
      <c r="A145">
        <f t="shared" si="40"/>
        <v>2414</v>
      </c>
      <c r="B145">
        <v>216</v>
      </c>
      <c r="C145">
        <f t="shared" si="41"/>
        <v>8.5081473016395126E-2</v>
      </c>
      <c r="D145">
        <f t="shared" si="0"/>
        <v>8.5081473016395126E-2</v>
      </c>
      <c r="E145" t="s">
        <v>24</v>
      </c>
      <c r="F145" t="s">
        <v>21</v>
      </c>
      <c r="G145">
        <v>1</v>
      </c>
      <c r="H145">
        <f t="shared" si="42"/>
        <v>105</v>
      </c>
      <c r="J145">
        <v>2014</v>
      </c>
      <c r="K145">
        <f t="shared" si="43"/>
        <v>107.5</v>
      </c>
      <c r="L145" cm="1">
        <f t="array" ref="L145">STOWA2024_JAARROND_T(B145*60,K145,J145,"","")</f>
        <v>4.2277930327922917</v>
      </c>
      <c r="M145">
        <f t="shared" si="44"/>
        <v>0.23653002695345737</v>
      </c>
    </row>
    <row r="146" spans="1:13" x14ac:dyDescent="0.3">
      <c r="A146">
        <f t="shared" si="40"/>
        <v>2415</v>
      </c>
      <c r="B146">
        <v>216</v>
      </c>
      <c r="C146">
        <f t="shared" si="41"/>
        <v>6.282373477269379E-2</v>
      </c>
      <c r="D146">
        <f t="shared" si="0"/>
        <v>6.282373477269379E-2</v>
      </c>
      <c r="E146" t="s">
        <v>24</v>
      </c>
      <c r="F146" t="s">
        <v>21</v>
      </c>
      <c r="G146">
        <v>1</v>
      </c>
      <c r="H146">
        <f t="shared" si="42"/>
        <v>110</v>
      </c>
      <c r="J146">
        <v>2014</v>
      </c>
      <c r="K146">
        <f t="shared" si="43"/>
        <v>112.5</v>
      </c>
      <c r="L146" cm="1">
        <f t="array" ref="L146">STOWA2024_JAARROND_T(B146*60,K146,J146,"","")</f>
        <v>5.7568438508800375</v>
      </c>
      <c r="M146">
        <f t="shared" si="44"/>
        <v>0.17370629218076358</v>
      </c>
    </row>
    <row r="147" spans="1:13" x14ac:dyDescent="0.3">
      <c r="A147">
        <f t="shared" si="40"/>
        <v>2416</v>
      </c>
      <c r="B147">
        <v>216</v>
      </c>
      <c r="C147">
        <f t="shared" si="41"/>
        <v>4.6321776550169474E-2</v>
      </c>
      <c r="D147">
        <f t="shared" si="0"/>
        <v>4.6321776550169474E-2</v>
      </c>
      <c r="E147" t="s">
        <v>24</v>
      </c>
      <c r="F147" t="s">
        <v>21</v>
      </c>
      <c r="G147">
        <v>1</v>
      </c>
      <c r="H147">
        <f t="shared" si="42"/>
        <v>115</v>
      </c>
      <c r="J147">
        <v>2014</v>
      </c>
      <c r="K147">
        <f t="shared" si="43"/>
        <v>117.5</v>
      </c>
      <c r="L147" cm="1">
        <f t="array" ref="L147">STOWA2024_JAARROND_T(B147*60,K147,J147,"","")</f>
        <v>7.8502476933690106</v>
      </c>
      <c r="M147">
        <f t="shared" si="44"/>
        <v>0.12738451563059411</v>
      </c>
    </row>
    <row r="148" spans="1:13" x14ac:dyDescent="0.3">
      <c r="A148">
        <f t="shared" si="40"/>
        <v>2417</v>
      </c>
      <c r="B148">
        <v>216</v>
      </c>
      <c r="C148">
        <f t="shared" si="41"/>
        <v>3.4106249045318268E-2</v>
      </c>
      <c r="D148">
        <f t="shared" si="0"/>
        <v>3.4106249045318268E-2</v>
      </c>
      <c r="E148" t="s">
        <v>24</v>
      </c>
      <c r="F148" t="s">
        <v>21</v>
      </c>
      <c r="G148">
        <v>1</v>
      </c>
      <c r="H148">
        <f t="shared" si="42"/>
        <v>120</v>
      </c>
      <c r="J148">
        <v>2014</v>
      </c>
      <c r="K148">
        <f t="shared" si="43"/>
        <v>122.5</v>
      </c>
      <c r="L148" cm="1">
        <f t="array" ref="L148">STOWA2024_JAARROND_T(B148*60,K148,J148,"","")</f>
        <v>10.720610884056159</v>
      </c>
      <c r="M148">
        <f t="shared" si="44"/>
        <v>9.327826658527584E-2</v>
      </c>
    </row>
    <row r="149" spans="1:13" x14ac:dyDescent="0.3">
      <c r="A149">
        <f t="shared" si="40"/>
        <v>2418</v>
      </c>
      <c r="B149">
        <v>216</v>
      </c>
      <c r="C149">
        <f t="shared" si="41"/>
        <v>2.5076132932693784E-2</v>
      </c>
      <c r="D149">
        <f t="shared" si="0"/>
        <v>2.5076132932693784E-2</v>
      </c>
      <c r="E149" t="s">
        <v>24</v>
      </c>
      <c r="F149" t="s">
        <v>21</v>
      </c>
      <c r="G149">
        <v>1</v>
      </c>
      <c r="H149">
        <f t="shared" si="42"/>
        <v>125</v>
      </c>
      <c r="J149">
        <v>2014</v>
      </c>
      <c r="K149">
        <f t="shared" si="43"/>
        <v>127.5</v>
      </c>
      <c r="L149" cm="1">
        <f t="array" ref="L149">STOWA2024_JAARROND_T(B149*60,K149,J149,"","")</f>
        <v>14.662297884901159</v>
      </c>
      <c r="M149">
        <f t="shared" si="44"/>
        <v>6.8202133652582056E-2</v>
      </c>
    </row>
    <row r="150" spans="1:13" x14ac:dyDescent="0.3">
      <c r="A150">
        <f t="shared" si="40"/>
        <v>2419</v>
      </c>
      <c r="B150">
        <v>216</v>
      </c>
      <c r="C150">
        <f t="shared" si="41"/>
        <v>1.8409040742257972E-2</v>
      </c>
      <c r="D150">
        <f t="shared" si="0"/>
        <v>1.8409040742257972E-2</v>
      </c>
      <c r="E150" t="s">
        <v>24</v>
      </c>
      <c r="F150" t="s">
        <v>21</v>
      </c>
      <c r="G150">
        <v>1</v>
      </c>
      <c r="H150">
        <f t="shared" si="42"/>
        <v>130</v>
      </c>
      <c r="J150">
        <v>2014</v>
      </c>
      <c r="K150">
        <f t="shared" si="43"/>
        <v>132.5</v>
      </c>
      <c r="L150" cm="1">
        <f t="array" ref="L150">STOWA2024_JAARROND_T(B150*60,K150,J150,"","")</f>
        <v>20.083106743358382</v>
      </c>
      <c r="M150">
        <f t="shared" si="44"/>
        <v>4.9793092910324084E-2</v>
      </c>
    </row>
    <row r="151" spans="1:13" x14ac:dyDescent="0.3">
      <c r="A151">
        <f t="shared" si="40"/>
        <v>2420</v>
      </c>
      <c r="B151">
        <v>216</v>
      </c>
      <c r="C151">
        <f t="shared" si="41"/>
        <v>1.3495162365530632E-2</v>
      </c>
      <c r="D151">
        <f t="shared" si="0"/>
        <v>1.3495162365530632E-2</v>
      </c>
      <c r="E151" t="s">
        <v>24</v>
      </c>
      <c r="F151" t="s">
        <v>21</v>
      </c>
      <c r="G151">
        <v>1</v>
      </c>
      <c r="H151">
        <f t="shared" si="42"/>
        <v>135</v>
      </c>
      <c r="J151">
        <v>2014</v>
      </c>
      <c r="K151">
        <f t="shared" si="43"/>
        <v>137.5</v>
      </c>
      <c r="L151" cm="1">
        <f t="array" ref="L151">STOWA2024_JAARROND_T(B151*60,K151,J151,"","")</f>
        <v>27.549779973432649</v>
      </c>
      <c r="M151">
        <f t="shared" si="44"/>
        <v>3.6297930544793452E-2</v>
      </c>
    </row>
    <row r="152" spans="1:13" x14ac:dyDescent="0.3">
      <c r="A152">
        <f t="shared" si="40"/>
        <v>2421</v>
      </c>
      <c r="B152">
        <v>216</v>
      </c>
      <c r="C152">
        <f t="shared" si="41"/>
        <v>9.8777666229901522E-3</v>
      </c>
      <c r="D152">
        <f t="shared" si="0"/>
        <v>9.8777666229901522E-3</v>
      </c>
      <c r="E152" t="s">
        <v>24</v>
      </c>
      <c r="F152" t="s">
        <v>21</v>
      </c>
      <c r="G152">
        <v>1</v>
      </c>
      <c r="H152">
        <f t="shared" si="42"/>
        <v>140</v>
      </c>
      <c r="J152">
        <v>2014</v>
      </c>
      <c r="K152">
        <f t="shared" si="43"/>
        <v>142.5</v>
      </c>
      <c r="L152" cm="1">
        <f t="array" ref="L152">STOWA2024_JAARROND_T(B152*60,K152,J152,"","")</f>
        <v>37.849878712325008</v>
      </c>
      <c r="M152">
        <f t="shared" si="44"/>
        <v>2.64201639218033E-2</v>
      </c>
    </row>
    <row r="153" spans="1:13" x14ac:dyDescent="0.3">
      <c r="A153">
        <f t="shared" si="40"/>
        <v>2422</v>
      </c>
      <c r="B153">
        <v>216</v>
      </c>
      <c r="C153">
        <f t="shared" si="41"/>
        <v>7.2192950278701998E-3</v>
      </c>
      <c r="D153">
        <f t="shared" si="0"/>
        <v>7.2192950278701998E-3</v>
      </c>
      <c r="E153" t="s">
        <v>24</v>
      </c>
      <c r="F153" t="s">
        <v>21</v>
      </c>
      <c r="G153">
        <v>1</v>
      </c>
      <c r="H153">
        <f t="shared" si="42"/>
        <v>145</v>
      </c>
      <c r="J153">
        <v>2014</v>
      </c>
      <c r="K153">
        <f t="shared" si="43"/>
        <v>147.5</v>
      </c>
      <c r="L153" cm="1">
        <f t="array" ref="L153">STOWA2024_JAARROND_T(B153*60,K153,J153,"","")</f>
        <v>52.080976414352271</v>
      </c>
      <c r="M153">
        <f t="shared" si="44"/>
        <v>1.9200868893933101E-2</v>
      </c>
    </row>
    <row r="154" spans="1:13" x14ac:dyDescent="0.3">
      <c r="A154">
        <f t="shared" si="40"/>
        <v>2423</v>
      </c>
      <c r="B154">
        <v>216</v>
      </c>
      <c r="C154">
        <f t="shared" si="41"/>
        <v>5.2683772304223594E-3</v>
      </c>
      <c r="D154">
        <f t="shared" si="0"/>
        <v>5.2683772304223594E-3</v>
      </c>
      <c r="E154" t="s">
        <v>24</v>
      </c>
      <c r="F154" t="s">
        <v>21</v>
      </c>
      <c r="G154">
        <v>1</v>
      </c>
      <c r="H154">
        <f t="shared" si="42"/>
        <v>150</v>
      </c>
      <c r="J154">
        <v>2014</v>
      </c>
      <c r="K154">
        <f t="shared" si="43"/>
        <v>152.5</v>
      </c>
      <c r="L154" cm="1">
        <f t="array" ref="L154">STOWA2024_JAARROND_T(B154*60,K154,J154,"","")</f>
        <v>71.774670615379193</v>
      </c>
      <c r="M154">
        <f t="shared" si="44"/>
        <v>1.3932491663510741E-2</v>
      </c>
    </row>
    <row r="155" spans="1:13" x14ac:dyDescent="0.3">
      <c r="A155">
        <f t="shared" si="40"/>
        <v>2424</v>
      </c>
      <c r="B155">
        <v>216</v>
      </c>
      <c r="C155">
        <f t="shared" si="41"/>
        <v>3.8386736948725179E-3</v>
      </c>
      <c r="D155">
        <f t="shared" si="0"/>
        <v>3.8386736948725179E-3</v>
      </c>
      <c r="E155" t="s">
        <v>24</v>
      </c>
      <c r="F155" t="s">
        <v>21</v>
      </c>
      <c r="G155">
        <v>1</v>
      </c>
      <c r="H155">
        <f t="shared" si="42"/>
        <v>155</v>
      </c>
      <c r="J155">
        <v>2014</v>
      </c>
      <c r="K155">
        <f t="shared" si="43"/>
        <v>157.5</v>
      </c>
      <c r="L155" cm="1">
        <f t="array" ref="L155">STOWA2024_JAARROND_T(B155*60,K155,J155,"","")</f>
        <v>99.070540315570199</v>
      </c>
      <c r="M155">
        <f t="shared" si="44"/>
        <v>1.0093817968638223E-2</v>
      </c>
    </row>
    <row r="156" spans="1:13" x14ac:dyDescent="0.3">
      <c r="A156">
        <f t="shared" si="40"/>
        <v>2425</v>
      </c>
      <c r="B156">
        <v>216</v>
      </c>
      <c r="C156" s="1">
        <f>M155</f>
        <v>1.0093817968638223E-2</v>
      </c>
      <c r="D156">
        <f t="shared" si="0"/>
        <v>1.0093817968638223E-2</v>
      </c>
      <c r="E156" t="s">
        <v>24</v>
      </c>
      <c r="F156" t="s">
        <v>21</v>
      </c>
      <c r="G156">
        <v>1</v>
      </c>
      <c r="H156">
        <f t="shared" si="42"/>
        <v>160</v>
      </c>
      <c r="J156">
        <v>2014</v>
      </c>
      <c r="K156">
        <f>AVERAGE(H156:H157)</f>
        <v>160</v>
      </c>
      <c r="L156" cm="1">
        <f t="array" ref="L156">STOWA2024_JAARROND_T(B156*60,K156,J156,"","")</f>
        <v>116.46289366194533</v>
      </c>
      <c r="M156">
        <f>1/L156</f>
        <v>8.5864258439489003E-3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1F65C-E1F7-477C-B117-39793D67DE24}">
  <sheetPr codeName="Blad2">
    <tabColor theme="9" tint="0.79998168889431442"/>
  </sheetPr>
  <dimension ref="A1:AF156"/>
  <sheetViews>
    <sheetView workbookViewId="0">
      <selection activeCell="F1" sqref="F1"/>
    </sheetView>
  </sheetViews>
  <sheetFormatPr defaultRowHeight="14.4" x14ac:dyDescent="0.3"/>
  <cols>
    <col min="2" max="2" width="8" customWidth="1"/>
    <col min="3" max="3" width="10.5546875" bestFit="1" customWidth="1"/>
    <col min="4" max="4" width="12" bestFit="1" customWidth="1"/>
    <col min="5" max="5" width="18.44140625" bestFit="1" customWidth="1"/>
    <col min="6" max="6" width="18.21875" customWidth="1"/>
    <col min="7" max="7" width="4.21875" bestFit="1" customWidth="1"/>
    <col min="8" max="8" width="8" bestFit="1" customWidth="1"/>
    <col min="9" max="9" width="18.21875" customWidth="1"/>
    <col min="10" max="10" width="21" customWidth="1"/>
    <col min="11" max="11" width="11.44140625" bestFit="1" customWidth="1"/>
    <col min="12" max="12" width="13.5546875" bestFit="1" customWidth="1"/>
  </cols>
  <sheetData>
    <row r="1" spans="1:32" x14ac:dyDescent="0.3">
      <c r="A1" t="s">
        <v>48</v>
      </c>
      <c r="B1" t="s">
        <v>14</v>
      </c>
      <c r="C1" t="s">
        <v>15</v>
      </c>
      <c r="D1" t="s">
        <v>16</v>
      </c>
      <c r="E1" t="s">
        <v>17</v>
      </c>
      <c r="F1" t="s">
        <v>18</v>
      </c>
      <c r="G1" t="s">
        <v>20</v>
      </c>
      <c r="H1" t="s">
        <v>1</v>
      </c>
      <c r="J1" t="s">
        <v>4</v>
      </c>
      <c r="K1" t="s">
        <v>13</v>
      </c>
      <c r="L1" t="s">
        <v>2</v>
      </c>
      <c r="M1" t="s">
        <v>3</v>
      </c>
    </row>
    <row r="2" spans="1:32" x14ac:dyDescent="0.3">
      <c r="A2">
        <f>'HUIDIG JAAR'!A156+1</f>
        <v>2426</v>
      </c>
      <c r="B2">
        <v>24</v>
      </c>
      <c r="C2" s="1">
        <f>365.25*24/B2 - M2</f>
        <v>358.56137507801128</v>
      </c>
      <c r="D2">
        <f>C2</f>
        <v>358.56137507801128</v>
      </c>
      <c r="E2" t="s">
        <v>24</v>
      </c>
      <c r="F2" t="s">
        <v>19</v>
      </c>
      <c r="G2">
        <v>1</v>
      </c>
      <c r="H2">
        <v>10</v>
      </c>
      <c r="J2">
        <v>2014</v>
      </c>
      <c r="K2">
        <f>AVERAGE(H2:H4)</f>
        <v>15</v>
      </c>
      <c r="L2" cm="1">
        <f t="array" ref="L2">STOWA2024_NDJF_T(B2*60,K2,J2,"","")</f>
        <v>0.14950756121972364</v>
      </c>
      <c r="M2">
        <f>1/L2</f>
        <v>6.688624921988735</v>
      </c>
      <c r="AE2" t="s">
        <v>5</v>
      </c>
      <c r="AF2" t="s">
        <v>6</v>
      </c>
    </row>
    <row r="3" spans="1:32" x14ac:dyDescent="0.3">
      <c r="A3">
        <f>A2+1</f>
        <v>2427</v>
      </c>
      <c r="B3">
        <v>24</v>
      </c>
      <c r="C3">
        <f t="shared" ref="C3:C7" si="0">M2-M3</f>
        <v>2.5096123154109593</v>
      </c>
      <c r="D3">
        <f t="shared" ref="D3:D32" si="1">C3</f>
        <v>2.5096123154109593</v>
      </c>
      <c r="E3" t="s">
        <v>24</v>
      </c>
      <c r="F3" t="s">
        <v>19</v>
      </c>
      <c r="G3">
        <v>1</v>
      </c>
      <c r="H3">
        <f t="shared" ref="H3:H7" si="2">H2+5</f>
        <v>15</v>
      </c>
      <c r="J3">
        <v>2014</v>
      </c>
      <c r="K3">
        <f t="shared" ref="K3:K7" si="3">AVERAGE(H3:H4)</f>
        <v>17.5</v>
      </c>
      <c r="L3" cm="1">
        <f t="array" ref="L3">STOWA2024_NDJF_T(B3*60,K3,J3,"","")</f>
        <v>0.23929097472115726</v>
      </c>
      <c r="M3">
        <f t="shared" ref="M3:M7" si="4">1/L3</f>
        <v>4.1790126065777757</v>
      </c>
    </row>
    <row r="4" spans="1:32" x14ac:dyDescent="0.3">
      <c r="A4">
        <f t="shared" ref="A4:A67" si="5">A3+1</f>
        <v>2428</v>
      </c>
      <c r="B4">
        <v>24</v>
      </c>
      <c r="C4">
        <f t="shared" si="0"/>
        <v>2.4710665415182946</v>
      </c>
      <c r="D4">
        <f t="shared" si="1"/>
        <v>2.4710665415182946</v>
      </c>
      <c r="E4" t="s">
        <v>24</v>
      </c>
      <c r="F4" t="s">
        <v>19</v>
      </c>
      <c r="G4">
        <v>1</v>
      </c>
      <c r="H4">
        <f t="shared" si="2"/>
        <v>20</v>
      </c>
      <c r="J4">
        <v>2014</v>
      </c>
      <c r="K4">
        <f t="shared" si="3"/>
        <v>22.5</v>
      </c>
      <c r="L4" cm="1">
        <f t="array" ref="L4">STOWA2024_NDJF_T(B4*60,K4,J4,"","")</f>
        <v>0.58549858245387498</v>
      </c>
      <c r="M4">
        <f t="shared" si="4"/>
        <v>1.7079460650594813</v>
      </c>
      <c r="AF4" t="s">
        <v>7</v>
      </c>
    </row>
    <row r="5" spans="1:32" x14ac:dyDescent="0.3">
      <c r="A5">
        <f t="shared" si="5"/>
        <v>2429</v>
      </c>
      <c r="B5">
        <v>24</v>
      </c>
      <c r="C5">
        <f t="shared" si="0"/>
        <v>0.97041447928830316</v>
      </c>
      <c r="D5">
        <f t="shared" si="1"/>
        <v>0.97041447928830316</v>
      </c>
      <c r="E5" t="s">
        <v>24</v>
      </c>
      <c r="F5" t="s">
        <v>19</v>
      </c>
      <c r="G5">
        <v>1</v>
      </c>
      <c r="H5">
        <f t="shared" si="2"/>
        <v>25</v>
      </c>
      <c r="J5">
        <v>2014</v>
      </c>
      <c r="K5">
        <f t="shared" si="3"/>
        <v>27.5</v>
      </c>
      <c r="L5" cm="1">
        <f t="array" ref="L5">STOWA2024_NDJF_T(B5*60,K5,J5,"","")</f>
        <v>1.3558741337896458</v>
      </c>
      <c r="M5">
        <f t="shared" si="4"/>
        <v>0.73753158577117817</v>
      </c>
      <c r="AF5" t="s">
        <v>8</v>
      </c>
    </row>
    <row r="6" spans="1:32" x14ac:dyDescent="0.3">
      <c r="A6">
        <f t="shared" si="5"/>
        <v>2430</v>
      </c>
      <c r="B6">
        <v>24</v>
      </c>
      <c r="C6">
        <f t="shared" si="0"/>
        <v>0.40326775743080634</v>
      </c>
      <c r="D6">
        <f t="shared" si="1"/>
        <v>0.40326775743080634</v>
      </c>
      <c r="E6" t="s">
        <v>24</v>
      </c>
      <c r="F6" t="s">
        <v>19</v>
      </c>
      <c r="G6">
        <v>1</v>
      </c>
      <c r="H6">
        <f t="shared" si="2"/>
        <v>30</v>
      </c>
      <c r="J6">
        <v>2014</v>
      </c>
      <c r="K6">
        <f t="shared" si="3"/>
        <v>32.5</v>
      </c>
      <c r="L6" cm="1">
        <f t="array" ref="L6">STOWA2024_NDJF_T(B6*60,K6,J6,"","")</f>
        <v>2.9916488570271715</v>
      </c>
      <c r="M6">
        <f t="shared" si="4"/>
        <v>0.33426382834037183</v>
      </c>
    </row>
    <row r="7" spans="1:32" x14ac:dyDescent="0.3">
      <c r="A7">
        <f t="shared" si="5"/>
        <v>2431</v>
      </c>
      <c r="B7">
        <v>24</v>
      </c>
      <c r="C7">
        <f t="shared" si="0"/>
        <v>0.17607559381910937</v>
      </c>
      <c r="D7">
        <f t="shared" si="1"/>
        <v>0.17607559381910937</v>
      </c>
      <c r="E7" t="s">
        <v>24</v>
      </c>
      <c r="F7" t="s">
        <v>19</v>
      </c>
      <c r="G7">
        <v>1</v>
      </c>
      <c r="H7">
        <f t="shared" si="2"/>
        <v>35</v>
      </c>
      <c r="J7">
        <v>2014</v>
      </c>
      <c r="K7">
        <f t="shared" si="3"/>
        <v>37.5</v>
      </c>
      <c r="L7" cm="1">
        <f t="array" ref="L7">STOWA2024_NDJF_T(B7*60,K7,J7,"","")</f>
        <v>6.3215826576886638</v>
      </c>
      <c r="M7">
        <f t="shared" si="4"/>
        <v>0.15818823452126246</v>
      </c>
      <c r="AE7" t="s">
        <v>4</v>
      </c>
      <c r="AF7">
        <v>2014</v>
      </c>
    </row>
    <row r="8" spans="1:32" x14ac:dyDescent="0.3">
      <c r="A8">
        <f t="shared" si="5"/>
        <v>2432</v>
      </c>
      <c r="B8">
        <v>24</v>
      </c>
      <c r="C8">
        <f>M7-M8</f>
        <v>8.0367428613816433E-2</v>
      </c>
      <c r="D8">
        <f t="shared" si="1"/>
        <v>8.0367428613816433E-2</v>
      </c>
      <c r="E8" t="s">
        <v>24</v>
      </c>
      <c r="F8" t="s">
        <v>19</v>
      </c>
      <c r="G8">
        <v>1</v>
      </c>
      <c r="H8">
        <f>H7+5</f>
        <v>40</v>
      </c>
      <c r="J8">
        <v>2014</v>
      </c>
      <c r="K8">
        <f>AVERAGE(H8:H9)</f>
        <v>42.5</v>
      </c>
      <c r="L8" cm="1">
        <f t="array" ref="L8">STOWA2024_NDJF_T(B8*60,K8,J8,"","")</f>
        <v>12.850033976637581</v>
      </c>
      <c r="M8">
        <f>1/L8</f>
        <v>7.7820805907446028E-2</v>
      </c>
      <c r="AF8">
        <v>2030</v>
      </c>
    </row>
    <row r="9" spans="1:32" x14ac:dyDescent="0.3">
      <c r="A9">
        <f t="shared" si="5"/>
        <v>2433</v>
      </c>
      <c r="B9">
        <v>24</v>
      </c>
      <c r="C9">
        <f t="shared" ref="C9:C31" si="6">M8-M9</f>
        <v>3.8176197763458403E-2</v>
      </c>
      <c r="D9">
        <f t="shared" si="1"/>
        <v>3.8176197763458403E-2</v>
      </c>
      <c r="E9" t="s">
        <v>24</v>
      </c>
      <c r="F9" t="s">
        <v>19</v>
      </c>
      <c r="G9">
        <v>1</v>
      </c>
      <c r="H9">
        <f t="shared" ref="H9:H32" si="7">H8+5</f>
        <v>45</v>
      </c>
      <c r="J9">
        <v>2014</v>
      </c>
      <c r="K9">
        <f t="shared" ref="K9:K31" si="8">AVERAGE(H9:H10)</f>
        <v>47.5</v>
      </c>
      <c r="L9" cm="1">
        <f t="array" ref="L9">STOWA2024_NDJF_T(B9*60,K9,J9,"","")</f>
        <v>25.224111091426106</v>
      </c>
      <c r="M9">
        <f t="shared" ref="M9:M31" si="9">1/L9</f>
        <v>3.9644608143987625E-2</v>
      </c>
      <c r="AF9">
        <v>2050</v>
      </c>
    </row>
    <row r="10" spans="1:32" x14ac:dyDescent="0.3">
      <c r="A10">
        <f t="shared" si="5"/>
        <v>2434</v>
      </c>
      <c r="B10">
        <v>24</v>
      </c>
      <c r="C10">
        <f t="shared" si="6"/>
        <v>1.8798895139053945E-2</v>
      </c>
      <c r="D10">
        <f t="shared" si="1"/>
        <v>1.8798895139053945E-2</v>
      </c>
      <c r="E10" t="s">
        <v>24</v>
      </c>
      <c r="F10" t="s">
        <v>19</v>
      </c>
      <c r="G10">
        <v>1</v>
      </c>
      <c r="H10">
        <f t="shared" si="7"/>
        <v>50</v>
      </c>
      <c r="J10">
        <v>2014</v>
      </c>
      <c r="K10">
        <f t="shared" si="8"/>
        <v>52.5</v>
      </c>
      <c r="L10" cm="1">
        <f t="array" ref="L10">STOWA2024_NDJF_T(B10*60,K10,J10,"","")</f>
        <v>47.971494175484615</v>
      </c>
      <c r="M10">
        <f t="shared" si="9"/>
        <v>2.084571300493368E-2</v>
      </c>
      <c r="AF10">
        <v>2085</v>
      </c>
    </row>
    <row r="11" spans="1:32" x14ac:dyDescent="0.3">
      <c r="A11">
        <f t="shared" si="5"/>
        <v>2435</v>
      </c>
      <c r="B11">
        <v>24</v>
      </c>
      <c r="C11">
        <f t="shared" si="6"/>
        <v>9.5641877751681814E-3</v>
      </c>
      <c r="D11">
        <f t="shared" si="1"/>
        <v>9.5641877751681814E-3</v>
      </c>
      <c r="E11" t="s">
        <v>24</v>
      </c>
      <c r="F11" t="s">
        <v>19</v>
      </c>
      <c r="G11">
        <v>1</v>
      </c>
      <c r="H11">
        <f t="shared" si="7"/>
        <v>55</v>
      </c>
      <c r="J11">
        <v>2014</v>
      </c>
      <c r="K11">
        <f t="shared" si="8"/>
        <v>57.5</v>
      </c>
      <c r="L11" cm="1">
        <f t="array" ref="L11">STOWA2024_NDJF_T(B11*60,K11,J11,"","")</f>
        <v>88.640496708864447</v>
      </c>
      <c r="M11">
        <f t="shared" si="9"/>
        <v>1.1281525229765499E-2</v>
      </c>
    </row>
    <row r="12" spans="1:32" x14ac:dyDescent="0.3">
      <c r="A12">
        <f t="shared" si="5"/>
        <v>2436</v>
      </c>
      <c r="B12">
        <v>24</v>
      </c>
      <c r="C12">
        <f t="shared" si="6"/>
        <v>5.0131148177039548E-3</v>
      </c>
      <c r="D12">
        <f t="shared" si="1"/>
        <v>5.0131148177039548E-3</v>
      </c>
      <c r="E12" t="s">
        <v>24</v>
      </c>
      <c r="F12" t="s">
        <v>19</v>
      </c>
      <c r="G12">
        <v>1</v>
      </c>
      <c r="H12">
        <f t="shared" si="7"/>
        <v>60</v>
      </c>
      <c r="J12">
        <v>2014</v>
      </c>
      <c r="K12">
        <f t="shared" si="8"/>
        <v>62.5</v>
      </c>
      <c r="L12" cm="1">
        <f t="array" ref="L12">STOWA2024_NDJF_T(B12*60,K12,J12,"","")</f>
        <v>159.53007768537634</v>
      </c>
      <c r="M12">
        <f t="shared" si="9"/>
        <v>6.268410412061544E-3</v>
      </c>
      <c r="AE12" t="s">
        <v>0</v>
      </c>
      <c r="AF12" t="s">
        <v>9</v>
      </c>
    </row>
    <row r="13" spans="1:32" x14ac:dyDescent="0.3">
      <c r="A13">
        <f t="shared" si="5"/>
        <v>2437</v>
      </c>
      <c r="B13">
        <v>24</v>
      </c>
      <c r="C13">
        <f t="shared" si="6"/>
        <v>2.7002470387582429E-3</v>
      </c>
      <c r="D13">
        <f t="shared" si="1"/>
        <v>2.7002470387582429E-3</v>
      </c>
      <c r="E13" t="s">
        <v>24</v>
      </c>
      <c r="F13" t="s">
        <v>19</v>
      </c>
      <c r="G13">
        <v>1</v>
      </c>
      <c r="H13">
        <f t="shared" si="7"/>
        <v>65</v>
      </c>
      <c r="J13">
        <v>2014</v>
      </c>
      <c r="K13">
        <f t="shared" si="8"/>
        <v>67.5</v>
      </c>
      <c r="L13" cm="1">
        <f t="array" ref="L13">STOWA2024_NDJF_T(B13*60,K13,J13,"","")</f>
        <v>280.25622578885151</v>
      </c>
      <c r="M13">
        <f t="shared" si="9"/>
        <v>3.5681633733033011E-3</v>
      </c>
      <c r="AF13" t="s">
        <v>10</v>
      </c>
    </row>
    <row r="14" spans="1:32" x14ac:dyDescent="0.3">
      <c r="A14">
        <f t="shared" si="5"/>
        <v>2438</v>
      </c>
      <c r="B14">
        <v>24</v>
      </c>
      <c r="C14">
        <f t="shared" si="6"/>
        <v>1.4913356167340292E-3</v>
      </c>
      <c r="D14">
        <f t="shared" si="1"/>
        <v>1.4913356167340292E-3</v>
      </c>
      <c r="E14" t="s">
        <v>24</v>
      </c>
      <c r="F14" t="s">
        <v>19</v>
      </c>
      <c r="G14">
        <v>1</v>
      </c>
      <c r="H14">
        <f t="shared" si="7"/>
        <v>70</v>
      </c>
      <c r="J14">
        <v>2014</v>
      </c>
      <c r="K14">
        <f t="shared" si="8"/>
        <v>72.5</v>
      </c>
      <c r="L14" cm="1">
        <f t="array" ref="L14">STOWA2024_NDJF_T(B14*60,K14,J14,"","")</f>
        <v>481.50358008114637</v>
      </c>
      <c r="M14">
        <f t="shared" si="9"/>
        <v>2.0768277565692719E-3</v>
      </c>
      <c r="AF14" t="s">
        <v>11</v>
      </c>
    </row>
    <row r="15" spans="1:32" x14ac:dyDescent="0.3">
      <c r="A15">
        <f t="shared" si="5"/>
        <v>2439</v>
      </c>
      <c r="B15">
        <v>24</v>
      </c>
      <c r="C15">
        <f t="shared" si="6"/>
        <v>8.4288821047384709E-4</v>
      </c>
      <c r="D15">
        <f t="shared" si="1"/>
        <v>8.4288821047384709E-4</v>
      </c>
      <c r="E15" t="s">
        <v>24</v>
      </c>
      <c r="F15" t="s">
        <v>19</v>
      </c>
      <c r="G15">
        <v>1</v>
      </c>
      <c r="H15">
        <f t="shared" si="7"/>
        <v>75</v>
      </c>
      <c r="J15">
        <v>2014</v>
      </c>
      <c r="K15">
        <f t="shared" si="8"/>
        <v>77.5</v>
      </c>
      <c r="L15" cm="1">
        <f t="array" ref="L15">STOWA2024_NDJF_T(B15*60,K15,J15,"","")</f>
        <v>810.41247374258842</v>
      </c>
      <c r="M15">
        <f t="shared" si="9"/>
        <v>1.2339395460954248E-3</v>
      </c>
      <c r="AF15" t="s">
        <v>12</v>
      </c>
    </row>
    <row r="16" spans="1:32" x14ac:dyDescent="0.3">
      <c r="A16">
        <f t="shared" si="5"/>
        <v>2440</v>
      </c>
      <c r="B16">
        <v>24</v>
      </c>
      <c r="C16">
        <f t="shared" si="6"/>
        <v>4.866891840795989E-4</v>
      </c>
      <c r="D16">
        <f t="shared" si="1"/>
        <v>4.866891840795989E-4</v>
      </c>
      <c r="E16" t="s">
        <v>24</v>
      </c>
      <c r="F16" t="s">
        <v>19</v>
      </c>
      <c r="G16">
        <v>1</v>
      </c>
      <c r="H16">
        <f t="shared" si="7"/>
        <v>80</v>
      </c>
      <c r="J16">
        <v>2014</v>
      </c>
      <c r="K16">
        <f t="shared" si="8"/>
        <v>82.5</v>
      </c>
      <c r="L16" cm="1">
        <f t="array" ref="L16">STOWA2024_NDJF_T(B16*60,K16,J16,"","")</f>
        <v>1338.2395657893587</v>
      </c>
      <c r="M16">
        <f t="shared" si="9"/>
        <v>7.4725036201582593E-4</v>
      </c>
    </row>
    <row r="17" spans="1:13" x14ac:dyDescent="0.3">
      <c r="A17">
        <f t="shared" si="5"/>
        <v>2441</v>
      </c>
      <c r="B17">
        <v>24</v>
      </c>
      <c r="C17">
        <f t="shared" si="6"/>
        <v>2.8664138175732288E-4</v>
      </c>
      <c r="D17">
        <f t="shared" si="1"/>
        <v>2.8664138175732288E-4</v>
      </c>
      <c r="E17" t="s">
        <v>24</v>
      </c>
      <c r="F17" t="s">
        <v>19</v>
      </c>
      <c r="G17">
        <v>1</v>
      </c>
      <c r="H17">
        <f t="shared" si="7"/>
        <v>85</v>
      </c>
      <c r="J17">
        <v>2014</v>
      </c>
      <c r="K17">
        <f t="shared" si="8"/>
        <v>87.5</v>
      </c>
      <c r="L17" cm="1">
        <f t="array" ref="L17">STOWA2024_NDJF_T(B17*60,K17,J17,"","")</f>
        <v>2171.0388699733553</v>
      </c>
      <c r="M17">
        <f t="shared" si="9"/>
        <v>4.6060898025850305E-4</v>
      </c>
    </row>
    <row r="18" spans="1:13" x14ac:dyDescent="0.3">
      <c r="A18">
        <f t="shared" si="5"/>
        <v>2442</v>
      </c>
      <c r="B18">
        <v>24</v>
      </c>
      <c r="C18">
        <f t="shared" si="6"/>
        <v>1.7196151919499211E-4</v>
      </c>
      <c r="D18">
        <f t="shared" si="1"/>
        <v>1.7196151919499211E-4</v>
      </c>
      <c r="E18" t="s">
        <v>24</v>
      </c>
      <c r="F18" t="s">
        <v>19</v>
      </c>
      <c r="G18">
        <v>1</v>
      </c>
      <c r="H18">
        <f t="shared" si="7"/>
        <v>90</v>
      </c>
      <c r="J18">
        <v>2014</v>
      </c>
      <c r="K18">
        <f t="shared" si="8"/>
        <v>92.5</v>
      </c>
      <c r="L18" cm="1">
        <f t="array" ref="L18">STOWA2024_NDJF_T(B18*60,K18,J18,"","")</f>
        <v>3464.4337293511499</v>
      </c>
      <c r="M18">
        <f t="shared" si="9"/>
        <v>2.8864746106351094E-4</v>
      </c>
    </row>
    <row r="19" spans="1:13" x14ac:dyDescent="0.3">
      <c r="A19">
        <f t="shared" si="5"/>
        <v>2443</v>
      </c>
      <c r="B19">
        <v>24</v>
      </c>
      <c r="C19">
        <f t="shared" si="6"/>
        <v>1.0495026995059893E-4</v>
      </c>
      <c r="D19">
        <f t="shared" si="1"/>
        <v>1.0495026995059893E-4</v>
      </c>
      <c r="E19" t="s">
        <v>24</v>
      </c>
      <c r="F19" t="s">
        <v>19</v>
      </c>
      <c r="G19">
        <v>1</v>
      </c>
      <c r="H19">
        <f t="shared" si="7"/>
        <v>95</v>
      </c>
      <c r="J19">
        <v>2014</v>
      </c>
      <c r="K19">
        <f t="shared" si="8"/>
        <v>97.5</v>
      </c>
      <c r="L19" cm="1">
        <f t="array" ref="L19">STOWA2024_NDJF_T(B19*60,K19,J19,"","")</f>
        <v>5443.7413764554312</v>
      </c>
      <c r="M19">
        <f t="shared" si="9"/>
        <v>1.8369719111291201E-4</v>
      </c>
    </row>
    <row r="20" spans="1:13" x14ac:dyDescent="0.3">
      <c r="A20">
        <f t="shared" si="5"/>
        <v>2444</v>
      </c>
      <c r="B20">
        <v>24</v>
      </c>
      <c r="C20">
        <f t="shared" si="6"/>
        <v>6.5092449343789641E-5</v>
      </c>
      <c r="D20">
        <f t="shared" si="1"/>
        <v>6.5092449343789641E-5</v>
      </c>
      <c r="E20" t="s">
        <v>24</v>
      </c>
      <c r="F20" t="s">
        <v>19</v>
      </c>
      <c r="G20">
        <v>1</v>
      </c>
      <c r="H20">
        <f t="shared" si="7"/>
        <v>100</v>
      </c>
      <c r="J20">
        <v>2014</v>
      </c>
      <c r="K20">
        <f t="shared" si="8"/>
        <v>102.5</v>
      </c>
      <c r="L20" cm="1">
        <f t="array" ref="L20">STOWA2024_NDJF_T(B20*60,K20,J20,"","")</f>
        <v>8431.366107997721</v>
      </c>
      <c r="M20">
        <f t="shared" si="9"/>
        <v>1.1860474176912237E-4</v>
      </c>
    </row>
    <row r="21" spans="1:13" x14ac:dyDescent="0.3">
      <c r="A21">
        <f t="shared" si="5"/>
        <v>2445</v>
      </c>
      <c r="B21">
        <v>24</v>
      </c>
      <c r="C21">
        <f t="shared" si="6"/>
        <v>4.0982700185383423E-5</v>
      </c>
      <c r="D21">
        <f t="shared" si="1"/>
        <v>4.0982700185383423E-5</v>
      </c>
      <c r="E21" t="s">
        <v>24</v>
      </c>
      <c r="F21" t="s">
        <v>19</v>
      </c>
      <c r="G21">
        <v>1</v>
      </c>
      <c r="H21">
        <f t="shared" si="7"/>
        <v>105</v>
      </c>
      <c r="J21">
        <v>2014</v>
      </c>
      <c r="K21">
        <f t="shared" si="8"/>
        <v>107.5</v>
      </c>
      <c r="L21" cm="1">
        <f t="array" ref="L21">STOWA2024_NDJF_T(B21*60,K21,J21,"","")</f>
        <v>12882.938655010719</v>
      </c>
      <c r="M21">
        <f t="shared" si="9"/>
        <v>7.7622041583738944E-5</v>
      </c>
    </row>
    <row r="22" spans="1:13" x14ac:dyDescent="0.3">
      <c r="A22">
        <f t="shared" si="5"/>
        <v>2446</v>
      </c>
      <c r="B22">
        <v>24</v>
      </c>
      <c r="C22">
        <f t="shared" si="6"/>
        <v>2.6170885361536385E-5</v>
      </c>
      <c r="D22">
        <f t="shared" si="1"/>
        <v>2.6170885361536385E-5</v>
      </c>
      <c r="E22" t="s">
        <v>24</v>
      </c>
      <c r="F22" t="s">
        <v>19</v>
      </c>
      <c r="G22">
        <v>1</v>
      </c>
      <c r="H22">
        <f t="shared" si="7"/>
        <v>110</v>
      </c>
      <c r="J22">
        <v>2014</v>
      </c>
      <c r="K22">
        <f t="shared" si="8"/>
        <v>112.5</v>
      </c>
      <c r="L22" cm="1">
        <f t="array" ref="L22">STOWA2024_NDJF_T(B22*60,K22,J22,"","")</f>
        <v>19435.909188926507</v>
      </c>
      <c r="M22">
        <f t="shared" si="9"/>
        <v>5.1451156222202559E-5</v>
      </c>
    </row>
    <row r="23" spans="1:13" x14ac:dyDescent="0.3">
      <c r="A23">
        <f t="shared" si="5"/>
        <v>2447</v>
      </c>
      <c r="B23">
        <v>24</v>
      </c>
      <c r="C23">
        <f t="shared" si="6"/>
        <v>1.693597954505191E-5</v>
      </c>
      <c r="D23">
        <f t="shared" si="1"/>
        <v>1.693597954505191E-5</v>
      </c>
      <c r="E23" t="s">
        <v>24</v>
      </c>
      <c r="F23" t="s">
        <v>19</v>
      </c>
      <c r="G23">
        <v>1</v>
      </c>
      <c r="H23">
        <f t="shared" si="7"/>
        <v>115</v>
      </c>
      <c r="J23">
        <v>2014</v>
      </c>
      <c r="K23">
        <f t="shared" si="8"/>
        <v>117.5</v>
      </c>
      <c r="L23" cm="1">
        <f t="array" ref="L23">STOWA2024_NDJF_T(B23*60,K23,J23,"","")</f>
        <v>28972.762021583647</v>
      </c>
      <c r="M23">
        <f t="shared" si="9"/>
        <v>3.4515176677150649E-5</v>
      </c>
    </row>
    <row r="24" spans="1:13" x14ac:dyDescent="0.3">
      <c r="A24">
        <f t="shared" si="5"/>
        <v>2448</v>
      </c>
      <c r="B24">
        <v>24</v>
      </c>
      <c r="C24">
        <f t="shared" si="6"/>
        <v>1.109796685585294E-5</v>
      </c>
      <c r="D24">
        <f t="shared" si="1"/>
        <v>1.109796685585294E-5</v>
      </c>
      <c r="E24" t="s">
        <v>24</v>
      </c>
      <c r="F24" t="s">
        <v>19</v>
      </c>
      <c r="G24">
        <v>1</v>
      </c>
      <c r="H24">
        <f t="shared" si="7"/>
        <v>120</v>
      </c>
      <c r="J24">
        <v>2014</v>
      </c>
      <c r="K24">
        <f t="shared" si="8"/>
        <v>122.5</v>
      </c>
      <c r="L24" cm="1">
        <f t="array" ref="L24">STOWA2024_NDJF_T(B24*60,K24,J24,"","")</f>
        <v>42703.63581448164</v>
      </c>
      <c r="M24">
        <f t="shared" si="9"/>
        <v>2.3417209821297709E-5</v>
      </c>
    </row>
    <row r="25" spans="1:13" x14ac:dyDescent="0.3">
      <c r="A25">
        <f t="shared" si="5"/>
        <v>2449</v>
      </c>
      <c r="B25">
        <v>24</v>
      </c>
      <c r="C25">
        <f t="shared" si="6"/>
        <v>7.3588996425134122E-6</v>
      </c>
      <c r="D25">
        <f t="shared" si="1"/>
        <v>7.3588996425134122E-6</v>
      </c>
      <c r="E25" t="s">
        <v>24</v>
      </c>
      <c r="F25" t="s">
        <v>19</v>
      </c>
      <c r="G25">
        <v>1</v>
      </c>
      <c r="H25">
        <f t="shared" si="7"/>
        <v>125</v>
      </c>
      <c r="J25">
        <v>2014</v>
      </c>
      <c r="K25">
        <f t="shared" si="8"/>
        <v>127.5</v>
      </c>
      <c r="L25" cm="1">
        <f t="array" ref="L25">STOWA2024_NDJF_T(B25*60,K25,J25,"","")</f>
        <v>62273.052946826654</v>
      </c>
      <c r="M25">
        <f t="shared" si="9"/>
        <v>1.6058310178784297E-5</v>
      </c>
    </row>
    <row r="26" spans="1:13" x14ac:dyDescent="0.3">
      <c r="A26">
        <f t="shared" si="5"/>
        <v>2450</v>
      </c>
      <c r="B26">
        <v>24</v>
      </c>
      <c r="C26">
        <f t="shared" si="6"/>
        <v>4.9344505553029551E-6</v>
      </c>
      <c r="D26">
        <f t="shared" si="1"/>
        <v>4.9344505553029551E-6</v>
      </c>
      <c r="E26" t="s">
        <v>24</v>
      </c>
      <c r="F26" t="s">
        <v>19</v>
      </c>
      <c r="G26">
        <v>1</v>
      </c>
      <c r="H26">
        <f t="shared" si="7"/>
        <v>130</v>
      </c>
      <c r="J26">
        <v>2014</v>
      </c>
      <c r="K26">
        <f t="shared" si="8"/>
        <v>132.5</v>
      </c>
      <c r="L26" cm="1">
        <f t="array" ref="L26">STOWA2024_NDJF_T(B26*60,K26,J26,"","")</f>
        <v>89896.85539442634</v>
      </c>
      <c r="M26">
        <f t="shared" si="9"/>
        <v>1.1123859623481342E-5</v>
      </c>
    </row>
    <row r="27" spans="1:13" x14ac:dyDescent="0.3">
      <c r="A27">
        <f t="shared" si="5"/>
        <v>2451</v>
      </c>
      <c r="B27">
        <v>24</v>
      </c>
      <c r="C27">
        <f t="shared" si="6"/>
        <v>3.343979428361761E-6</v>
      </c>
      <c r="D27">
        <f t="shared" si="1"/>
        <v>3.343979428361761E-6</v>
      </c>
      <c r="E27" t="s">
        <v>24</v>
      </c>
      <c r="F27" t="s">
        <v>19</v>
      </c>
      <c r="G27">
        <v>1</v>
      </c>
      <c r="H27">
        <f t="shared" si="7"/>
        <v>135</v>
      </c>
      <c r="J27">
        <v>2014</v>
      </c>
      <c r="K27">
        <f t="shared" si="8"/>
        <v>137.5</v>
      </c>
      <c r="L27" cm="1">
        <f t="array" ref="L27">STOWA2024_NDJF_T(B27*60,K27,J27,"","")</f>
        <v>128536.68371748358</v>
      </c>
      <c r="M27">
        <f t="shared" si="9"/>
        <v>7.7798801951195808E-6</v>
      </c>
    </row>
    <row r="28" spans="1:13" x14ac:dyDescent="0.3">
      <c r="A28">
        <f t="shared" si="5"/>
        <v>2452</v>
      </c>
      <c r="B28">
        <v>24</v>
      </c>
      <c r="C28">
        <f t="shared" si="6"/>
        <v>2.2889894544223981E-6</v>
      </c>
      <c r="D28">
        <f t="shared" si="1"/>
        <v>2.2889894544223981E-6</v>
      </c>
      <c r="E28" t="s">
        <v>24</v>
      </c>
      <c r="F28" t="s">
        <v>19</v>
      </c>
      <c r="G28">
        <v>1</v>
      </c>
      <c r="H28">
        <f t="shared" si="7"/>
        <v>140</v>
      </c>
      <c r="J28">
        <v>2014</v>
      </c>
      <c r="K28">
        <f t="shared" si="8"/>
        <v>142.5</v>
      </c>
      <c r="L28" cm="1">
        <f t="array" ref="L28">STOWA2024_NDJF_T(B28*60,K28,J28,"","")</f>
        <v>182119.81392895631</v>
      </c>
      <c r="M28">
        <f t="shared" si="9"/>
        <v>5.4908907406971828E-6</v>
      </c>
    </row>
    <row r="29" spans="1:13" x14ac:dyDescent="0.3">
      <c r="A29">
        <f t="shared" si="5"/>
        <v>2453</v>
      </c>
      <c r="B29">
        <v>24</v>
      </c>
      <c r="C29">
        <f t="shared" si="6"/>
        <v>1.581904411408336E-6</v>
      </c>
      <c r="D29">
        <f t="shared" si="1"/>
        <v>1.581904411408336E-6</v>
      </c>
      <c r="E29" t="s">
        <v>24</v>
      </c>
      <c r="F29" t="s">
        <v>19</v>
      </c>
      <c r="G29">
        <v>1</v>
      </c>
      <c r="H29">
        <f t="shared" si="7"/>
        <v>145</v>
      </c>
      <c r="J29">
        <v>2014</v>
      </c>
      <c r="K29">
        <f t="shared" si="8"/>
        <v>147.5</v>
      </c>
      <c r="L29" cm="1">
        <f t="array" ref="L29">STOWA2024_NDJF_T(B29*60,K29,J29,"","")</f>
        <v>255820.79745516222</v>
      </c>
      <c r="M29">
        <f t="shared" si="9"/>
        <v>3.9089863292888467E-6</v>
      </c>
    </row>
    <row r="30" spans="1:13" x14ac:dyDescent="0.3">
      <c r="A30">
        <f t="shared" si="5"/>
        <v>2454</v>
      </c>
      <c r="B30">
        <v>24</v>
      </c>
      <c r="C30">
        <f t="shared" si="6"/>
        <v>1.1031789940768904E-6</v>
      </c>
      <c r="D30">
        <f t="shared" si="1"/>
        <v>1.1031789940768904E-6</v>
      </c>
      <c r="E30" t="s">
        <v>24</v>
      </c>
      <c r="F30" t="s">
        <v>19</v>
      </c>
      <c r="G30">
        <v>1</v>
      </c>
      <c r="H30">
        <f t="shared" si="7"/>
        <v>150</v>
      </c>
      <c r="J30">
        <v>2014</v>
      </c>
      <c r="K30">
        <f t="shared" si="8"/>
        <v>152.5</v>
      </c>
      <c r="L30" cm="1">
        <f t="array" ref="L30">STOWA2024_NDJF_T(B30*60,K30,J30,"","")</f>
        <v>356403.65874389518</v>
      </c>
      <c r="M30">
        <f t="shared" si="9"/>
        <v>2.8058073352119564E-6</v>
      </c>
    </row>
    <row r="31" spans="1:13" x14ac:dyDescent="0.3">
      <c r="A31">
        <f t="shared" si="5"/>
        <v>2455</v>
      </c>
      <c r="B31">
        <v>24</v>
      </c>
      <c r="C31">
        <f t="shared" si="6"/>
        <v>7.7598886095585518E-7</v>
      </c>
      <c r="D31">
        <f t="shared" si="1"/>
        <v>7.7598886095585518E-7</v>
      </c>
      <c r="E31" t="s">
        <v>24</v>
      </c>
      <c r="F31" t="s">
        <v>19</v>
      </c>
      <c r="G31">
        <v>1</v>
      </c>
      <c r="H31">
        <f t="shared" si="7"/>
        <v>155</v>
      </c>
      <c r="J31">
        <v>2014</v>
      </c>
      <c r="K31">
        <f t="shared" si="8"/>
        <v>157.5</v>
      </c>
      <c r="L31" cm="1">
        <f t="array" ref="L31">STOWA2024_NDJF_T(B31*60,K31,J31,"","")</f>
        <v>492654.8914017966</v>
      </c>
      <c r="M31">
        <f t="shared" si="9"/>
        <v>2.0298184742561012E-6</v>
      </c>
    </row>
    <row r="32" spans="1:13" x14ac:dyDescent="0.3">
      <c r="A32">
        <f t="shared" si="5"/>
        <v>2456</v>
      </c>
      <c r="B32">
        <v>24</v>
      </c>
      <c r="C32" s="1">
        <f>M31</f>
        <v>2.0298184742561012E-6</v>
      </c>
      <c r="D32">
        <f t="shared" si="1"/>
        <v>2.0298184742561012E-6</v>
      </c>
      <c r="E32" t="s">
        <v>24</v>
      </c>
      <c r="F32" t="s">
        <v>19</v>
      </c>
      <c r="G32">
        <v>1</v>
      </c>
      <c r="H32">
        <f t="shared" si="7"/>
        <v>160</v>
      </c>
      <c r="J32">
        <v>2014</v>
      </c>
      <c r="K32">
        <f>AVERAGE(H32:H33)</f>
        <v>85</v>
      </c>
      <c r="L32" cm="1">
        <f t="array" ref="L32">STOWA2024_NDJF_T(B32*60,K32,J32,"","")</f>
        <v>1708.1513984634648</v>
      </c>
      <c r="M32">
        <f>1/L32</f>
        <v>5.8542820086060932E-4</v>
      </c>
    </row>
    <row r="33" spans="1:13" x14ac:dyDescent="0.3">
      <c r="A33">
        <f t="shared" si="5"/>
        <v>2457</v>
      </c>
      <c r="B33">
        <v>48</v>
      </c>
      <c r="C33" s="1">
        <f>365.25*24/B33 - M33</f>
        <v>169.28225319153083</v>
      </c>
      <c r="D33">
        <f>C33</f>
        <v>169.28225319153083</v>
      </c>
      <c r="E33" t="s">
        <v>24</v>
      </c>
      <c r="F33" t="s">
        <v>19</v>
      </c>
      <c r="G33">
        <v>1</v>
      </c>
      <c r="H33">
        <v>10</v>
      </c>
      <c r="J33">
        <v>2014</v>
      </c>
      <c r="K33">
        <f>AVERAGE(H33:H35)</f>
        <v>15</v>
      </c>
      <c r="L33" cm="1">
        <f t="array" ref="L33">STOWA2024_NDJF_T(B33*60,K33,J33,"","")</f>
        <v>7.4947086559812415E-2</v>
      </c>
      <c r="M33">
        <f>1/L33</f>
        <v>13.342746808469174</v>
      </c>
    </row>
    <row r="34" spans="1:13" x14ac:dyDescent="0.3">
      <c r="A34">
        <f t="shared" si="5"/>
        <v>2458</v>
      </c>
      <c r="B34">
        <v>48</v>
      </c>
      <c r="C34">
        <f t="shared" ref="C34:C38" si="10">M33-M34</f>
        <v>3.9890351642570714</v>
      </c>
      <c r="D34">
        <f t="shared" ref="D34:D63" si="11">C34</f>
        <v>3.9890351642570714</v>
      </c>
      <c r="E34" t="s">
        <v>24</v>
      </c>
      <c r="F34" t="s">
        <v>19</v>
      </c>
      <c r="G34">
        <v>1</v>
      </c>
      <c r="H34">
        <f t="shared" ref="H34:H38" si="12">H33+5</f>
        <v>15</v>
      </c>
      <c r="J34">
        <v>2014</v>
      </c>
      <c r="K34">
        <f t="shared" ref="K34:K38" si="13">AVERAGE(H34:H35)</f>
        <v>17.5</v>
      </c>
      <c r="L34" cm="1">
        <f t="array" ref="L34">STOWA2024_NDJF_T(B34*60,K34,J34,"","")</f>
        <v>0.10690943210963541</v>
      </c>
      <c r="M34">
        <f t="shared" ref="M34:M38" si="14">1/L34</f>
        <v>9.3537116442121029</v>
      </c>
    </row>
    <row r="35" spans="1:13" x14ac:dyDescent="0.3">
      <c r="A35">
        <f t="shared" si="5"/>
        <v>2459</v>
      </c>
      <c r="B35">
        <v>48</v>
      </c>
      <c r="C35">
        <f t="shared" si="10"/>
        <v>4.6613966714198378</v>
      </c>
      <c r="D35">
        <f t="shared" si="11"/>
        <v>4.6613966714198378</v>
      </c>
      <c r="E35" t="s">
        <v>24</v>
      </c>
      <c r="F35" t="s">
        <v>19</v>
      </c>
      <c r="G35">
        <v>1</v>
      </c>
      <c r="H35">
        <f t="shared" si="12"/>
        <v>20</v>
      </c>
      <c r="J35">
        <v>2014</v>
      </c>
      <c r="K35">
        <f t="shared" si="13"/>
        <v>22.5</v>
      </c>
      <c r="L35" cm="1">
        <f t="array" ref="L35">STOWA2024_NDJF_T(B35*60,K35,J35,"","")</f>
        <v>0.21311442343456496</v>
      </c>
      <c r="M35">
        <f t="shared" si="14"/>
        <v>4.6923149727922651</v>
      </c>
    </row>
    <row r="36" spans="1:13" x14ac:dyDescent="0.3">
      <c r="A36">
        <f t="shared" si="5"/>
        <v>2460</v>
      </c>
      <c r="B36">
        <v>48</v>
      </c>
      <c r="C36">
        <f t="shared" si="10"/>
        <v>2.2772356499097075</v>
      </c>
      <c r="D36">
        <f t="shared" si="11"/>
        <v>2.2772356499097075</v>
      </c>
      <c r="E36" t="s">
        <v>24</v>
      </c>
      <c r="F36" t="s">
        <v>19</v>
      </c>
      <c r="G36">
        <v>1</v>
      </c>
      <c r="H36">
        <f t="shared" si="12"/>
        <v>25</v>
      </c>
      <c r="J36">
        <v>2014</v>
      </c>
      <c r="K36">
        <f t="shared" si="13"/>
        <v>27.5</v>
      </c>
      <c r="L36" cm="1">
        <f t="array" ref="L36">STOWA2024_NDJF_T(B36*60,K36,J36,"","")</f>
        <v>0.41406507460236691</v>
      </c>
      <c r="M36">
        <f t="shared" si="14"/>
        <v>2.4150793228825576</v>
      </c>
    </row>
    <row r="37" spans="1:13" x14ac:dyDescent="0.3">
      <c r="A37">
        <f t="shared" si="5"/>
        <v>2461</v>
      </c>
      <c r="B37">
        <v>48</v>
      </c>
      <c r="C37">
        <f t="shared" si="10"/>
        <v>1.142087699341191</v>
      </c>
      <c r="D37">
        <f t="shared" si="11"/>
        <v>1.142087699341191</v>
      </c>
      <c r="E37" t="s">
        <v>24</v>
      </c>
      <c r="F37" t="s">
        <v>19</v>
      </c>
      <c r="G37">
        <v>1</v>
      </c>
      <c r="H37">
        <f t="shared" si="12"/>
        <v>30</v>
      </c>
      <c r="J37">
        <v>2014</v>
      </c>
      <c r="K37">
        <f t="shared" si="13"/>
        <v>32.5</v>
      </c>
      <c r="L37" cm="1">
        <f t="array" ref="L37">STOWA2024_NDJF_T(B37*60,K37,J37,"","")</f>
        <v>0.78555112343793398</v>
      </c>
      <c r="M37">
        <f t="shared" si="14"/>
        <v>1.2729916235413665</v>
      </c>
    </row>
    <row r="38" spans="1:13" x14ac:dyDescent="0.3">
      <c r="A38">
        <f t="shared" si="5"/>
        <v>2462</v>
      </c>
      <c r="B38">
        <v>48</v>
      </c>
      <c r="C38">
        <f t="shared" si="10"/>
        <v>0.5868730294715292</v>
      </c>
      <c r="D38">
        <f t="shared" si="11"/>
        <v>0.5868730294715292</v>
      </c>
      <c r="E38" t="s">
        <v>24</v>
      </c>
      <c r="F38" t="s">
        <v>19</v>
      </c>
      <c r="G38">
        <v>1</v>
      </c>
      <c r="H38">
        <f t="shared" si="12"/>
        <v>35</v>
      </c>
      <c r="J38">
        <v>2014</v>
      </c>
      <c r="K38">
        <f t="shared" si="13"/>
        <v>37.5</v>
      </c>
      <c r="L38" cm="1">
        <f t="array" ref="L38">STOWA2024_NDJF_T(B38*60,K38,J38,"","")</f>
        <v>1.4574739828406602</v>
      </c>
      <c r="M38">
        <f t="shared" si="14"/>
        <v>0.68611859406983733</v>
      </c>
    </row>
    <row r="39" spans="1:13" x14ac:dyDescent="0.3">
      <c r="A39">
        <f t="shared" si="5"/>
        <v>2463</v>
      </c>
      <c r="B39">
        <v>48</v>
      </c>
      <c r="C39">
        <f>M38-M39</f>
        <v>0.3086231856653327</v>
      </c>
      <c r="D39">
        <f t="shared" si="11"/>
        <v>0.3086231856653327</v>
      </c>
      <c r="E39" t="s">
        <v>24</v>
      </c>
      <c r="F39" t="s">
        <v>19</v>
      </c>
      <c r="G39">
        <v>1</v>
      </c>
      <c r="H39">
        <f>H38+5</f>
        <v>40</v>
      </c>
      <c r="J39">
        <v>2014</v>
      </c>
      <c r="K39">
        <f>AVERAGE(H39:H40)</f>
        <v>42.5</v>
      </c>
      <c r="L39" cm="1">
        <f t="array" ref="L39">STOWA2024_NDJF_T(B39*60,K39,J39,"","")</f>
        <v>2.6490388432180652</v>
      </c>
      <c r="M39">
        <f>1/L39</f>
        <v>0.37749540840450463</v>
      </c>
    </row>
    <row r="40" spans="1:13" x14ac:dyDescent="0.3">
      <c r="A40">
        <f t="shared" si="5"/>
        <v>2464</v>
      </c>
      <c r="B40">
        <v>48</v>
      </c>
      <c r="C40">
        <f t="shared" ref="C40:C62" si="15">M39-M40</f>
        <v>0.16574678319590205</v>
      </c>
      <c r="D40">
        <f t="shared" si="11"/>
        <v>0.16574678319590205</v>
      </c>
      <c r="E40" t="s">
        <v>24</v>
      </c>
      <c r="F40" t="s">
        <v>19</v>
      </c>
      <c r="G40">
        <v>1</v>
      </c>
      <c r="H40">
        <f t="shared" ref="H40:H63" si="16">H39+5</f>
        <v>45</v>
      </c>
      <c r="J40">
        <v>2014</v>
      </c>
      <c r="K40">
        <f t="shared" ref="K40:K62" si="17">AVERAGE(H40:H41)</f>
        <v>47.5</v>
      </c>
      <c r="L40" cm="1">
        <f t="array" ref="L40">STOWA2024_NDJF_T(B40*60,K40,J40,"","")</f>
        <v>4.722580838552588</v>
      </c>
      <c r="M40">
        <f t="shared" ref="M40:M62" si="18">1/L40</f>
        <v>0.21174862520860258</v>
      </c>
    </row>
    <row r="41" spans="1:13" x14ac:dyDescent="0.3">
      <c r="A41">
        <f t="shared" si="5"/>
        <v>2465</v>
      </c>
      <c r="B41">
        <v>48</v>
      </c>
      <c r="C41">
        <f t="shared" si="15"/>
        <v>9.0800027315253287E-2</v>
      </c>
      <c r="D41">
        <f t="shared" si="11"/>
        <v>9.0800027315253287E-2</v>
      </c>
      <c r="E41" t="s">
        <v>24</v>
      </c>
      <c r="F41" t="s">
        <v>19</v>
      </c>
      <c r="G41">
        <v>1</v>
      </c>
      <c r="H41">
        <f t="shared" si="16"/>
        <v>50</v>
      </c>
      <c r="J41">
        <v>2014</v>
      </c>
      <c r="K41">
        <f t="shared" si="17"/>
        <v>52.5</v>
      </c>
      <c r="L41" cm="1">
        <f t="array" ref="L41">STOWA2024_NDJF_T(B41*60,K41,J41,"","")</f>
        <v>8.2679751350386503</v>
      </c>
      <c r="M41">
        <f t="shared" si="18"/>
        <v>0.12094859789334929</v>
      </c>
    </row>
    <row r="42" spans="1:13" x14ac:dyDescent="0.3">
      <c r="A42">
        <f t="shared" si="5"/>
        <v>2466</v>
      </c>
      <c r="B42">
        <v>48</v>
      </c>
      <c r="C42">
        <f t="shared" si="15"/>
        <v>5.0676830925935848E-2</v>
      </c>
      <c r="D42">
        <f t="shared" si="11"/>
        <v>5.0676830925935848E-2</v>
      </c>
      <c r="E42" t="s">
        <v>24</v>
      </c>
      <c r="F42" t="s">
        <v>19</v>
      </c>
      <c r="G42">
        <v>1</v>
      </c>
      <c r="H42">
        <f t="shared" si="16"/>
        <v>55</v>
      </c>
      <c r="J42">
        <v>2014</v>
      </c>
      <c r="K42">
        <f t="shared" si="17"/>
        <v>57.5</v>
      </c>
      <c r="L42" cm="1">
        <f t="array" ref="L42">STOWA2024_NDJF_T(B42*60,K42,J42,"","")</f>
        <v>14.230466133912953</v>
      </c>
      <c r="M42">
        <f t="shared" si="18"/>
        <v>7.027176696741344E-2</v>
      </c>
    </row>
    <row r="43" spans="1:13" x14ac:dyDescent="0.3">
      <c r="A43">
        <f t="shared" si="5"/>
        <v>2467</v>
      </c>
      <c r="B43">
        <v>48</v>
      </c>
      <c r="C43">
        <f t="shared" si="15"/>
        <v>2.8783646701402543E-2</v>
      </c>
      <c r="D43">
        <f t="shared" si="11"/>
        <v>2.8783646701402543E-2</v>
      </c>
      <c r="E43" t="s">
        <v>24</v>
      </c>
      <c r="F43" t="s">
        <v>19</v>
      </c>
      <c r="G43">
        <v>1</v>
      </c>
      <c r="H43">
        <f t="shared" si="16"/>
        <v>60</v>
      </c>
      <c r="J43">
        <v>2014</v>
      </c>
      <c r="K43">
        <f t="shared" si="17"/>
        <v>62.5</v>
      </c>
      <c r="L43" cm="1">
        <f t="array" ref="L43">STOWA2024_NDJF_T(B43*60,K43,J43,"","")</f>
        <v>24.103285316092016</v>
      </c>
      <c r="M43">
        <f t="shared" si="18"/>
        <v>4.1488120266010897E-2</v>
      </c>
    </row>
    <row r="44" spans="1:13" x14ac:dyDescent="0.3">
      <c r="A44">
        <f t="shared" si="5"/>
        <v>2468</v>
      </c>
      <c r="B44">
        <v>48</v>
      </c>
      <c r="C44">
        <f t="shared" si="15"/>
        <v>1.6620984948325059E-2</v>
      </c>
      <c r="D44">
        <f t="shared" si="11"/>
        <v>1.6620984948325059E-2</v>
      </c>
      <c r="E44" t="s">
        <v>24</v>
      </c>
      <c r="F44" t="s">
        <v>19</v>
      </c>
      <c r="G44">
        <v>1</v>
      </c>
      <c r="H44">
        <f t="shared" si="16"/>
        <v>65</v>
      </c>
      <c r="J44">
        <v>2014</v>
      </c>
      <c r="K44">
        <f t="shared" si="17"/>
        <v>67.5</v>
      </c>
      <c r="L44" cm="1">
        <f t="array" ref="L44">STOWA2024_NDJF_T(B44*60,K44,J44,"","")</f>
        <v>40.213719321693908</v>
      </c>
      <c r="M44">
        <f t="shared" si="18"/>
        <v>2.4867135317685838E-2</v>
      </c>
    </row>
    <row r="45" spans="1:13" x14ac:dyDescent="0.3">
      <c r="A45">
        <f t="shared" si="5"/>
        <v>2469</v>
      </c>
      <c r="B45">
        <v>48</v>
      </c>
      <c r="C45">
        <f t="shared" si="15"/>
        <v>9.7481919126788785E-3</v>
      </c>
      <c r="D45">
        <f t="shared" si="11"/>
        <v>9.7481919126788785E-3</v>
      </c>
      <c r="E45" t="s">
        <v>24</v>
      </c>
      <c r="F45" t="s">
        <v>19</v>
      </c>
      <c r="G45">
        <v>1</v>
      </c>
      <c r="H45">
        <f t="shared" si="16"/>
        <v>70</v>
      </c>
      <c r="J45">
        <v>2014</v>
      </c>
      <c r="K45">
        <f t="shared" si="17"/>
        <v>72.5</v>
      </c>
      <c r="L45" cm="1">
        <f t="array" ref="L45">STOWA2024_NDJF_T(B45*60,K45,J45,"","")</f>
        <v>66.142188194766888</v>
      </c>
      <c r="M45">
        <f t="shared" si="18"/>
        <v>1.511894340500696E-2</v>
      </c>
    </row>
    <row r="46" spans="1:13" x14ac:dyDescent="0.3">
      <c r="A46">
        <f t="shared" si="5"/>
        <v>2470</v>
      </c>
      <c r="B46">
        <v>48</v>
      </c>
      <c r="C46">
        <f t="shared" si="15"/>
        <v>5.8019635166868463E-3</v>
      </c>
      <c r="D46">
        <f t="shared" si="11"/>
        <v>5.8019635166868463E-3</v>
      </c>
      <c r="E46" t="s">
        <v>24</v>
      </c>
      <c r="F46" t="s">
        <v>19</v>
      </c>
      <c r="G46">
        <v>1</v>
      </c>
      <c r="H46">
        <f t="shared" si="16"/>
        <v>75</v>
      </c>
      <c r="J46">
        <v>2014</v>
      </c>
      <c r="K46">
        <f t="shared" si="17"/>
        <v>77.5</v>
      </c>
      <c r="L46" cm="1">
        <f t="array" ref="L46">STOWA2024_NDJF_T(B46*60,K46,J46,"","")</f>
        <v>107.33091752764358</v>
      </c>
      <c r="M46">
        <f t="shared" si="18"/>
        <v>9.3169798883201132E-3</v>
      </c>
    </row>
    <row r="47" spans="1:13" x14ac:dyDescent="0.3">
      <c r="A47">
        <f t="shared" si="5"/>
        <v>2471</v>
      </c>
      <c r="B47">
        <v>48</v>
      </c>
      <c r="C47">
        <f t="shared" si="15"/>
        <v>3.501603218895569E-3</v>
      </c>
      <c r="D47">
        <f t="shared" si="11"/>
        <v>3.501603218895569E-3</v>
      </c>
      <c r="E47" t="s">
        <v>24</v>
      </c>
      <c r="F47" t="s">
        <v>19</v>
      </c>
      <c r="G47">
        <v>1</v>
      </c>
      <c r="H47">
        <f t="shared" si="16"/>
        <v>80</v>
      </c>
      <c r="J47">
        <v>2014</v>
      </c>
      <c r="K47">
        <f t="shared" si="17"/>
        <v>82.5</v>
      </c>
      <c r="L47" cm="1">
        <f t="array" ref="L47">STOWA2024_NDJF_T(B47*60,K47,J47,"","")</f>
        <v>171.95790691559009</v>
      </c>
      <c r="M47">
        <f t="shared" si="18"/>
        <v>5.8153766694245441E-3</v>
      </c>
    </row>
    <row r="48" spans="1:13" x14ac:dyDescent="0.3">
      <c r="A48">
        <f t="shared" si="5"/>
        <v>2472</v>
      </c>
      <c r="B48">
        <v>48</v>
      </c>
      <c r="C48">
        <f t="shared" si="15"/>
        <v>2.1413331816019709E-3</v>
      </c>
      <c r="D48">
        <f t="shared" si="11"/>
        <v>2.1413331816019709E-3</v>
      </c>
      <c r="E48" t="s">
        <v>24</v>
      </c>
      <c r="F48" t="s">
        <v>19</v>
      </c>
      <c r="G48">
        <v>1</v>
      </c>
      <c r="H48">
        <f t="shared" si="16"/>
        <v>85</v>
      </c>
      <c r="J48">
        <v>2014</v>
      </c>
      <c r="K48">
        <f t="shared" si="17"/>
        <v>87.5</v>
      </c>
      <c r="L48" cm="1">
        <f t="array" ref="L48">STOWA2024_NDJF_T(B48*60,K48,J48,"","")</f>
        <v>272.17968521996221</v>
      </c>
      <c r="M48">
        <f t="shared" si="18"/>
        <v>3.6740434878225732E-3</v>
      </c>
    </row>
    <row r="49" spans="1:13" x14ac:dyDescent="0.3">
      <c r="A49">
        <f t="shared" si="5"/>
        <v>2473</v>
      </c>
      <c r="B49">
        <v>48</v>
      </c>
      <c r="C49">
        <f t="shared" si="15"/>
        <v>1.3259572944429292E-3</v>
      </c>
      <c r="D49">
        <f t="shared" si="11"/>
        <v>1.3259572944429292E-3</v>
      </c>
      <c r="E49" t="s">
        <v>24</v>
      </c>
      <c r="F49" t="s">
        <v>19</v>
      </c>
      <c r="G49">
        <v>1</v>
      </c>
      <c r="H49">
        <f t="shared" si="16"/>
        <v>90</v>
      </c>
      <c r="J49">
        <v>2014</v>
      </c>
      <c r="K49">
        <f t="shared" si="17"/>
        <v>92.5</v>
      </c>
      <c r="L49" cm="1">
        <f t="array" ref="L49">STOWA2024_NDJF_T(B49*60,K49,J49,"","")</f>
        <v>425.87874449390699</v>
      </c>
      <c r="M49">
        <f t="shared" si="18"/>
        <v>2.348086193379644E-3</v>
      </c>
    </row>
    <row r="50" spans="1:13" x14ac:dyDescent="0.3">
      <c r="A50">
        <f t="shared" si="5"/>
        <v>2474</v>
      </c>
      <c r="B50">
        <v>48</v>
      </c>
      <c r="C50">
        <f t="shared" si="15"/>
        <v>8.3090026633561836E-4</v>
      </c>
      <c r="D50">
        <f t="shared" si="11"/>
        <v>8.3090026633561836E-4</v>
      </c>
      <c r="E50" t="s">
        <v>24</v>
      </c>
      <c r="F50" t="s">
        <v>19</v>
      </c>
      <c r="G50">
        <v>1</v>
      </c>
      <c r="H50">
        <f t="shared" si="16"/>
        <v>95</v>
      </c>
      <c r="J50">
        <v>2014</v>
      </c>
      <c r="K50">
        <f t="shared" si="17"/>
        <v>97.5</v>
      </c>
      <c r="L50" cm="1">
        <f t="array" ref="L50">STOWA2024_NDJF_T(B50*60,K50,J50,"","")</f>
        <v>659.1149984816476</v>
      </c>
      <c r="M50">
        <f t="shared" si="18"/>
        <v>1.5171859270440256E-3</v>
      </c>
    </row>
    <row r="51" spans="1:13" x14ac:dyDescent="0.3">
      <c r="A51">
        <f t="shared" si="5"/>
        <v>2475</v>
      </c>
      <c r="B51">
        <v>48</v>
      </c>
      <c r="C51">
        <f t="shared" si="15"/>
        <v>5.2660131977971575E-4</v>
      </c>
      <c r="D51">
        <f t="shared" si="11"/>
        <v>5.2660131977971575E-4</v>
      </c>
      <c r="E51" t="s">
        <v>24</v>
      </c>
      <c r="F51" t="s">
        <v>19</v>
      </c>
      <c r="G51">
        <v>1</v>
      </c>
      <c r="H51">
        <f t="shared" si="16"/>
        <v>100</v>
      </c>
      <c r="J51">
        <v>2014</v>
      </c>
      <c r="K51">
        <f t="shared" si="17"/>
        <v>102.5</v>
      </c>
      <c r="L51" cm="1">
        <f t="array" ref="L51">STOWA2024_NDJF_T(B51*60,K51,J51,"","")</f>
        <v>1009.5048849605008</v>
      </c>
      <c r="M51">
        <f t="shared" si="18"/>
        <v>9.9058460726430988E-4</v>
      </c>
    </row>
    <row r="52" spans="1:13" x14ac:dyDescent="0.3">
      <c r="A52">
        <f t="shared" si="5"/>
        <v>2476</v>
      </c>
      <c r="B52">
        <v>48</v>
      </c>
      <c r="C52">
        <f t="shared" si="15"/>
        <v>3.3736199058296168E-4</v>
      </c>
      <c r="D52">
        <f t="shared" si="11"/>
        <v>3.3736199058296168E-4</v>
      </c>
      <c r="E52" t="s">
        <v>24</v>
      </c>
      <c r="F52" t="s">
        <v>19</v>
      </c>
      <c r="G52">
        <v>1</v>
      </c>
      <c r="H52">
        <f t="shared" si="16"/>
        <v>105</v>
      </c>
      <c r="J52">
        <v>2014</v>
      </c>
      <c r="K52">
        <f t="shared" si="17"/>
        <v>107.5</v>
      </c>
      <c r="L52" cm="1">
        <f t="array" ref="L52">STOWA2024_NDJF_T(B52*60,K52,J52,"","")</f>
        <v>1530.8716729381326</v>
      </c>
      <c r="M52">
        <f t="shared" si="18"/>
        <v>6.532226166813482E-4</v>
      </c>
    </row>
    <row r="53" spans="1:13" x14ac:dyDescent="0.3">
      <c r="A53">
        <f t="shared" si="5"/>
        <v>2477</v>
      </c>
      <c r="B53">
        <v>48</v>
      </c>
      <c r="C53">
        <f t="shared" si="15"/>
        <v>2.1836104426540149E-4</v>
      </c>
      <c r="D53">
        <f t="shared" si="11"/>
        <v>2.1836104426540149E-4</v>
      </c>
      <c r="E53" t="s">
        <v>24</v>
      </c>
      <c r="F53" t="s">
        <v>19</v>
      </c>
      <c r="G53">
        <v>1</v>
      </c>
      <c r="H53">
        <f t="shared" si="16"/>
        <v>110</v>
      </c>
      <c r="J53">
        <v>2014</v>
      </c>
      <c r="K53">
        <f t="shared" si="17"/>
        <v>112.5</v>
      </c>
      <c r="L53" cm="1">
        <f t="array" ref="L53">STOWA2024_NDJF_T(B53*60,K53,J53,"","")</f>
        <v>2299.5823577703854</v>
      </c>
      <c r="M53">
        <f t="shared" si="18"/>
        <v>4.3486157241594671E-4</v>
      </c>
    </row>
    <row r="54" spans="1:13" x14ac:dyDescent="0.3">
      <c r="A54">
        <f t="shared" si="5"/>
        <v>2478</v>
      </c>
      <c r="B54">
        <v>48</v>
      </c>
      <c r="C54">
        <f t="shared" si="15"/>
        <v>1.4273067329872806E-4</v>
      </c>
      <c r="D54">
        <f t="shared" si="11"/>
        <v>1.4273067329872806E-4</v>
      </c>
      <c r="E54" t="s">
        <v>24</v>
      </c>
      <c r="F54" t="s">
        <v>19</v>
      </c>
      <c r="G54">
        <v>1</v>
      </c>
      <c r="H54">
        <f t="shared" si="16"/>
        <v>115</v>
      </c>
      <c r="J54">
        <v>2014</v>
      </c>
      <c r="K54">
        <f t="shared" si="17"/>
        <v>117.5</v>
      </c>
      <c r="L54" cm="1">
        <f t="array" ref="L54">STOWA2024_NDJF_T(B54*60,K54,J54,"","")</f>
        <v>3423.1230007570889</v>
      </c>
      <c r="M54">
        <f t="shared" si="18"/>
        <v>2.9213089911721865E-4</v>
      </c>
    </row>
    <row r="55" spans="1:13" x14ac:dyDescent="0.3">
      <c r="A55">
        <f t="shared" si="5"/>
        <v>2479</v>
      </c>
      <c r="B55">
        <v>48</v>
      </c>
      <c r="C55">
        <f t="shared" si="15"/>
        <v>9.4174717769188632E-5</v>
      </c>
      <c r="D55">
        <f t="shared" si="11"/>
        <v>9.4174717769188632E-5</v>
      </c>
      <c r="E55" t="s">
        <v>24</v>
      </c>
      <c r="F55" t="s">
        <v>19</v>
      </c>
      <c r="G55">
        <v>1</v>
      </c>
      <c r="H55">
        <f t="shared" si="16"/>
        <v>120</v>
      </c>
      <c r="J55">
        <v>2014</v>
      </c>
      <c r="K55">
        <f t="shared" si="17"/>
        <v>122.5</v>
      </c>
      <c r="L55" cm="1">
        <f t="array" ref="L55">STOWA2024_NDJF_T(B55*60,K55,J55,"","")</f>
        <v>5051.6230066182352</v>
      </c>
      <c r="M55">
        <f t="shared" si="18"/>
        <v>1.9795618134803002E-4</v>
      </c>
    </row>
    <row r="56" spans="1:13" x14ac:dyDescent="0.3">
      <c r="A56">
        <f t="shared" si="5"/>
        <v>2480</v>
      </c>
      <c r="B56">
        <v>48</v>
      </c>
      <c r="C56">
        <f t="shared" si="15"/>
        <v>6.2696663127919923E-5</v>
      </c>
      <c r="D56">
        <f t="shared" si="11"/>
        <v>6.2696663127919923E-5</v>
      </c>
      <c r="E56" t="s">
        <v>24</v>
      </c>
      <c r="F56" t="s">
        <v>19</v>
      </c>
      <c r="G56">
        <v>1</v>
      </c>
      <c r="H56">
        <f t="shared" si="16"/>
        <v>125</v>
      </c>
      <c r="J56">
        <v>2014</v>
      </c>
      <c r="K56">
        <f t="shared" si="17"/>
        <v>127.5</v>
      </c>
      <c r="L56" cm="1">
        <f t="array" ref="L56">STOWA2024_NDJF_T(B56*60,K56,J56,"","")</f>
        <v>7393.195045783641</v>
      </c>
      <c r="M56">
        <f t="shared" si="18"/>
        <v>1.3525951822011009E-4</v>
      </c>
    </row>
    <row r="57" spans="1:13" x14ac:dyDescent="0.3">
      <c r="A57">
        <f t="shared" si="5"/>
        <v>2481</v>
      </c>
      <c r="B57">
        <v>48</v>
      </c>
      <c r="C57">
        <f t="shared" si="15"/>
        <v>4.2102029280189124E-5</v>
      </c>
      <c r="D57">
        <f t="shared" si="11"/>
        <v>4.2102029280189124E-5</v>
      </c>
      <c r="E57" t="s">
        <v>24</v>
      </c>
      <c r="F57" t="s">
        <v>19</v>
      </c>
      <c r="G57">
        <v>1</v>
      </c>
      <c r="H57">
        <f t="shared" si="16"/>
        <v>130</v>
      </c>
      <c r="J57">
        <v>2014</v>
      </c>
      <c r="K57">
        <f t="shared" si="17"/>
        <v>132.5</v>
      </c>
      <c r="L57" cm="1">
        <f t="array" ref="L57">STOWA2024_NDJF_T(B57*60,K57,J57,"","")</f>
        <v>10734.510036492278</v>
      </c>
      <c r="M57">
        <f t="shared" si="18"/>
        <v>9.315748893992097E-5</v>
      </c>
    </row>
    <row r="58" spans="1:13" x14ac:dyDescent="0.3">
      <c r="A58">
        <f t="shared" si="5"/>
        <v>2482</v>
      </c>
      <c r="B58">
        <v>48</v>
      </c>
      <c r="C58">
        <f t="shared" si="15"/>
        <v>2.850534347084008E-5</v>
      </c>
      <c r="D58">
        <f t="shared" si="11"/>
        <v>2.850534347084008E-5</v>
      </c>
      <c r="E58" t="s">
        <v>24</v>
      </c>
      <c r="F58" t="s">
        <v>19</v>
      </c>
      <c r="G58">
        <v>1</v>
      </c>
      <c r="H58">
        <f t="shared" si="16"/>
        <v>135</v>
      </c>
      <c r="J58">
        <v>2014</v>
      </c>
      <c r="K58">
        <f t="shared" si="17"/>
        <v>137.5</v>
      </c>
      <c r="L58" cm="1">
        <f t="array" ref="L58">STOWA2024_NDJF_T(B58*60,K58,J58,"","")</f>
        <v>15467.390799555722</v>
      </c>
      <c r="M58">
        <f t="shared" si="18"/>
        <v>6.465214546908089E-5</v>
      </c>
    </row>
    <row r="59" spans="1:13" x14ac:dyDescent="0.3">
      <c r="A59">
        <f t="shared" si="5"/>
        <v>2483</v>
      </c>
      <c r="B59">
        <v>48</v>
      </c>
      <c r="C59">
        <f t="shared" si="15"/>
        <v>1.9453244464995432E-5</v>
      </c>
      <c r="D59">
        <f t="shared" si="11"/>
        <v>1.9453244464995432E-5</v>
      </c>
      <c r="E59" t="s">
        <v>24</v>
      </c>
      <c r="F59" t="s">
        <v>19</v>
      </c>
      <c r="G59">
        <v>1</v>
      </c>
      <c r="H59">
        <f t="shared" si="16"/>
        <v>140</v>
      </c>
      <c r="J59">
        <v>2014</v>
      </c>
      <c r="K59">
        <f t="shared" si="17"/>
        <v>142.5</v>
      </c>
      <c r="L59" cm="1">
        <f t="array" ref="L59">STOWA2024_NDJF_T(B59*60,K59,J59,"","")</f>
        <v>22124.43174026757</v>
      </c>
      <c r="M59">
        <f t="shared" si="18"/>
        <v>4.5198901004085458E-5</v>
      </c>
    </row>
    <row r="60" spans="1:13" x14ac:dyDescent="0.3">
      <c r="A60">
        <f t="shared" si="5"/>
        <v>2484</v>
      </c>
      <c r="B60">
        <v>48</v>
      </c>
      <c r="C60">
        <f t="shared" si="15"/>
        <v>1.3377072102285152E-5</v>
      </c>
      <c r="D60">
        <f t="shared" si="11"/>
        <v>1.3377072102285152E-5</v>
      </c>
      <c r="E60" t="s">
        <v>24</v>
      </c>
      <c r="F60" t="s">
        <v>19</v>
      </c>
      <c r="G60">
        <v>1</v>
      </c>
      <c r="H60">
        <f t="shared" si="16"/>
        <v>145</v>
      </c>
      <c r="J60">
        <v>2014</v>
      </c>
      <c r="K60">
        <f t="shared" si="17"/>
        <v>147.5</v>
      </c>
      <c r="L60" cm="1">
        <f t="array" ref="L60">STOWA2024_NDJF_T(B60*60,K60,J60,"","")</f>
        <v>31424.969415991844</v>
      </c>
      <c r="M60">
        <f t="shared" si="18"/>
        <v>3.1821828901800306E-5</v>
      </c>
    </row>
    <row r="61" spans="1:13" x14ac:dyDescent="0.3">
      <c r="A61">
        <f t="shared" si="5"/>
        <v>2485</v>
      </c>
      <c r="B61">
        <v>48</v>
      </c>
      <c r="C61">
        <f t="shared" si="15"/>
        <v>9.2658373747445434E-6</v>
      </c>
      <c r="D61">
        <f t="shared" si="11"/>
        <v>9.2658373747445434E-6</v>
      </c>
      <c r="E61" t="s">
        <v>24</v>
      </c>
      <c r="F61" t="s">
        <v>19</v>
      </c>
      <c r="G61">
        <v>1</v>
      </c>
      <c r="H61">
        <f t="shared" si="16"/>
        <v>150</v>
      </c>
      <c r="J61">
        <v>2014</v>
      </c>
      <c r="K61">
        <f t="shared" si="17"/>
        <v>152.5</v>
      </c>
      <c r="L61" cm="1">
        <f t="array" ref="L61">STOWA2024_NDJF_T(B61*60,K61,J61,"","")</f>
        <v>44334.118444782471</v>
      </c>
      <c r="M61">
        <f t="shared" si="18"/>
        <v>2.2555991527055763E-5</v>
      </c>
    </row>
    <row r="62" spans="1:13" x14ac:dyDescent="0.3">
      <c r="A62">
        <f t="shared" si="5"/>
        <v>2486</v>
      </c>
      <c r="B62">
        <v>48</v>
      </c>
      <c r="C62">
        <f t="shared" si="15"/>
        <v>6.4634477899491015E-6</v>
      </c>
      <c r="D62">
        <f t="shared" si="11"/>
        <v>6.4634477899491015E-6</v>
      </c>
      <c r="E62" t="s">
        <v>24</v>
      </c>
      <c r="F62" t="s">
        <v>19</v>
      </c>
      <c r="G62">
        <v>1</v>
      </c>
      <c r="H62">
        <f t="shared" si="16"/>
        <v>155</v>
      </c>
      <c r="J62">
        <v>2014</v>
      </c>
      <c r="K62">
        <f t="shared" si="17"/>
        <v>157.5</v>
      </c>
      <c r="L62" cm="1">
        <f t="array" ref="L62">STOWA2024_NDJF_T(B62*60,K62,J62,"","")</f>
        <v>62140.579906840365</v>
      </c>
      <c r="M62">
        <f t="shared" si="18"/>
        <v>1.6092543737106661E-5</v>
      </c>
    </row>
    <row r="63" spans="1:13" x14ac:dyDescent="0.3">
      <c r="A63">
        <f t="shared" si="5"/>
        <v>2487</v>
      </c>
      <c r="B63">
        <v>48</v>
      </c>
      <c r="C63" s="1">
        <f>M62</f>
        <v>1.6092543737106661E-5</v>
      </c>
      <c r="D63">
        <f t="shared" si="11"/>
        <v>1.6092543737106661E-5</v>
      </c>
      <c r="E63" t="s">
        <v>24</v>
      </c>
      <c r="F63" t="s">
        <v>19</v>
      </c>
      <c r="G63">
        <v>1</v>
      </c>
      <c r="H63">
        <f t="shared" si="16"/>
        <v>160</v>
      </c>
      <c r="J63">
        <v>2014</v>
      </c>
      <c r="K63">
        <f>AVERAGE(H63:H64)</f>
        <v>85</v>
      </c>
      <c r="L63" cm="1">
        <f t="array" ref="L63">STOWA2024_NDJF_T(B63*60,K63,J63,"","")</f>
        <v>216.66059642254302</v>
      </c>
      <c r="M63">
        <f>1/L63</f>
        <v>4.6155139259828623E-3</v>
      </c>
    </row>
    <row r="64" spans="1:13" x14ac:dyDescent="0.3">
      <c r="A64">
        <f t="shared" si="5"/>
        <v>2488</v>
      </c>
      <c r="B64">
        <v>96</v>
      </c>
      <c r="C64" s="1">
        <f>365.25*24/B64 - M64</f>
        <v>71.059174647586985</v>
      </c>
      <c r="D64">
        <f>C64</f>
        <v>71.059174647586985</v>
      </c>
      <c r="E64" t="s">
        <v>24</v>
      </c>
      <c r="F64" t="s">
        <v>19</v>
      </c>
      <c r="G64">
        <v>1</v>
      </c>
      <c r="H64">
        <v>10</v>
      </c>
      <c r="J64">
        <v>2014</v>
      </c>
      <c r="K64">
        <f>AVERAGE(H64:H66)</f>
        <v>15</v>
      </c>
      <c r="L64" cm="1">
        <f t="array" ref="L64">STOWA2024_NDJF_T(B64*60,K64,J64,"","")</f>
        <v>4.9374608001389687E-2</v>
      </c>
      <c r="M64">
        <f>1/L64</f>
        <v>20.253325352413011</v>
      </c>
    </row>
    <row r="65" spans="1:13" x14ac:dyDescent="0.3">
      <c r="A65">
        <f t="shared" si="5"/>
        <v>2489</v>
      </c>
      <c r="B65">
        <v>96</v>
      </c>
      <c r="C65">
        <f t="shared" ref="C65:C69" si="19">M64-M65</f>
        <v>4.3531327915600784</v>
      </c>
      <c r="D65">
        <f t="shared" ref="D65:D94" si="20">C65</f>
        <v>4.3531327915600784</v>
      </c>
      <c r="E65" t="s">
        <v>24</v>
      </c>
      <c r="F65" t="s">
        <v>19</v>
      </c>
      <c r="G65">
        <v>1</v>
      </c>
      <c r="H65">
        <f t="shared" ref="H65:H69" si="21">H64+5</f>
        <v>15</v>
      </c>
      <c r="J65">
        <v>2014</v>
      </c>
      <c r="K65">
        <f t="shared" ref="K65:K69" si="22">AVERAGE(H65:H66)</f>
        <v>17.5</v>
      </c>
      <c r="L65" cm="1">
        <f t="array" ref="L65">STOWA2024_NDJF_T(B65*60,K65,J65,"","")</f>
        <v>6.2892320088125842E-2</v>
      </c>
      <c r="M65">
        <f t="shared" ref="M65:M69" si="23">1/L65</f>
        <v>15.900192560852933</v>
      </c>
    </row>
    <row r="66" spans="1:13" x14ac:dyDescent="0.3">
      <c r="A66">
        <f t="shared" si="5"/>
        <v>2490</v>
      </c>
      <c r="B66">
        <v>96</v>
      </c>
      <c r="C66">
        <f t="shared" si="19"/>
        <v>6.0629557491944119</v>
      </c>
      <c r="D66">
        <f t="shared" si="20"/>
        <v>6.0629557491944119</v>
      </c>
      <c r="E66" t="s">
        <v>24</v>
      </c>
      <c r="F66" t="s">
        <v>19</v>
      </c>
      <c r="G66">
        <v>1</v>
      </c>
      <c r="H66">
        <f t="shared" si="21"/>
        <v>20</v>
      </c>
      <c r="J66">
        <v>2014</v>
      </c>
      <c r="K66">
        <f t="shared" si="22"/>
        <v>22.5</v>
      </c>
      <c r="L66" cm="1">
        <f t="array" ref="L66">STOWA2024_NDJF_T(B66*60,K66,J66,"","")</f>
        <v>0.10165456206308444</v>
      </c>
      <c r="M66">
        <f t="shared" si="23"/>
        <v>9.8372368116585207</v>
      </c>
    </row>
    <row r="67" spans="1:13" x14ac:dyDescent="0.3">
      <c r="A67">
        <f t="shared" si="5"/>
        <v>2491</v>
      </c>
      <c r="B67">
        <v>96</v>
      </c>
      <c r="C67">
        <f t="shared" si="19"/>
        <v>3.7204175034472646</v>
      </c>
      <c r="D67">
        <f t="shared" si="20"/>
        <v>3.7204175034472646</v>
      </c>
      <c r="E67" t="s">
        <v>24</v>
      </c>
      <c r="F67" t="s">
        <v>19</v>
      </c>
      <c r="G67">
        <v>1</v>
      </c>
      <c r="H67">
        <f t="shared" si="21"/>
        <v>25</v>
      </c>
      <c r="J67">
        <v>2014</v>
      </c>
      <c r="K67">
        <f t="shared" si="22"/>
        <v>27.5</v>
      </c>
      <c r="L67" cm="1">
        <f t="array" ref="L67">STOWA2024_NDJF_T(B67*60,K67,J67,"","")</f>
        <v>0.16348365868149706</v>
      </c>
      <c r="M67">
        <f t="shared" si="23"/>
        <v>6.1168193082112561</v>
      </c>
    </row>
    <row r="68" spans="1:13" x14ac:dyDescent="0.3">
      <c r="A68">
        <f t="shared" ref="A68:A131" si="24">A67+1</f>
        <v>2492</v>
      </c>
      <c r="B68">
        <v>96</v>
      </c>
      <c r="C68">
        <f t="shared" si="19"/>
        <v>2.2946457861278149</v>
      </c>
      <c r="D68">
        <f t="shared" si="20"/>
        <v>2.2946457861278149</v>
      </c>
      <c r="E68" t="s">
        <v>24</v>
      </c>
      <c r="F68" t="s">
        <v>19</v>
      </c>
      <c r="G68">
        <v>1</v>
      </c>
      <c r="H68">
        <f t="shared" si="21"/>
        <v>30</v>
      </c>
      <c r="J68">
        <v>2014</v>
      </c>
      <c r="K68">
        <f t="shared" si="22"/>
        <v>32.5</v>
      </c>
      <c r="L68" cm="1">
        <f t="array" ref="L68">STOWA2024_NDJF_T(B68*60,K68,J68,"","")</f>
        <v>0.26163124050289238</v>
      </c>
      <c r="M68">
        <f t="shared" si="23"/>
        <v>3.8221735220834412</v>
      </c>
    </row>
    <row r="69" spans="1:13" x14ac:dyDescent="0.3">
      <c r="A69">
        <f t="shared" si="24"/>
        <v>2493</v>
      </c>
      <c r="B69">
        <v>96</v>
      </c>
      <c r="C69">
        <f t="shared" si="19"/>
        <v>1.4222856787563054</v>
      </c>
      <c r="D69">
        <f t="shared" si="20"/>
        <v>1.4222856787563054</v>
      </c>
      <c r="E69" t="s">
        <v>24</v>
      </c>
      <c r="F69" t="s">
        <v>19</v>
      </c>
      <c r="G69">
        <v>1</v>
      </c>
      <c r="H69">
        <f t="shared" si="21"/>
        <v>35</v>
      </c>
      <c r="J69">
        <v>2014</v>
      </c>
      <c r="K69">
        <f t="shared" si="22"/>
        <v>37.5</v>
      </c>
      <c r="L69" cm="1">
        <f t="array" ref="L69">STOWA2024_NDJF_T(B69*60,K69,J69,"","")</f>
        <v>0.41668613922125153</v>
      </c>
      <c r="M69">
        <f t="shared" si="23"/>
        <v>2.3998878433271358</v>
      </c>
    </row>
    <row r="70" spans="1:13" x14ac:dyDescent="0.3">
      <c r="A70">
        <f t="shared" si="24"/>
        <v>2494</v>
      </c>
      <c r="B70">
        <v>96</v>
      </c>
      <c r="C70">
        <f>M69-M70</f>
        <v>0.88591675408712844</v>
      </c>
      <c r="D70">
        <f t="shared" si="20"/>
        <v>0.88591675408712844</v>
      </c>
      <c r="E70" t="s">
        <v>24</v>
      </c>
      <c r="F70" t="s">
        <v>19</v>
      </c>
      <c r="G70">
        <v>1</v>
      </c>
      <c r="H70">
        <f>H69+5</f>
        <v>40</v>
      </c>
      <c r="J70">
        <v>2014</v>
      </c>
      <c r="K70">
        <f>AVERAGE(H70:H71)</f>
        <v>42.5</v>
      </c>
      <c r="L70" cm="1">
        <f t="array" ref="L70">STOWA2024_NDJF_T(B70*60,K70,J70,"","")</f>
        <v>0.66051459443785432</v>
      </c>
      <c r="M70">
        <f>1/L70</f>
        <v>1.5139710892400073</v>
      </c>
    </row>
    <row r="71" spans="1:13" x14ac:dyDescent="0.3">
      <c r="A71">
        <f t="shared" si="24"/>
        <v>2495</v>
      </c>
      <c r="B71">
        <v>96</v>
      </c>
      <c r="C71">
        <f t="shared" ref="C71:C93" si="25">M70-M71</f>
        <v>0.55436602125595535</v>
      </c>
      <c r="D71">
        <f t="shared" si="20"/>
        <v>0.55436602125595535</v>
      </c>
      <c r="E71" t="s">
        <v>24</v>
      </c>
      <c r="F71" t="s">
        <v>19</v>
      </c>
      <c r="G71">
        <v>1</v>
      </c>
      <c r="H71">
        <f t="shared" ref="H71:H94" si="26">H70+5</f>
        <v>45</v>
      </c>
      <c r="J71">
        <v>2014</v>
      </c>
      <c r="K71">
        <f t="shared" ref="K71:K93" si="27">AVERAGE(H71:H72)</f>
        <v>47.5</v>
      </c>
      <c r="L71" cm="1">
        <f t="array" ref="L71">STOWA2024_NDJF_T(B71*60,K71,J71,"","")</f>
        <v>1.0420953716937011</v>
      </c>
      <c r="M71">
        <f t="shared" ref="M71:M93" si="28">1/L71</f>
        <v>0.95960506798405198</v>
      </c>
    </row>
    <row r="72" spans="1:13" x14ac:dyDescent="0.3">
      <c r="A72">
        <f t="shared" si="24"/>
        <v>2496</v>
      </c>
      <c r="B72">
        <v>96</v>
      </c>
      <c r="C72">
        <f t="shared" si="25"/>
        <v>0.34866057566328668</v>
      </c>
      <c r="D72">
        <f t="shared" si="20"/>
        <v>0.34866057566328668</v>
      </c>
      <c r="E72" t="s">
        <v>24</v>
      </c>
      <c r="F72" t="s">
        <v>19</v>
      </c>
      <c r="G72">
        <v>1</v>
      </c>
      <c r="H72">
        <f t="shared" si="26"/>
        <v>50</v>
      </c>
      <c r="J72">
        <v>2014</v>
      </c>
      <c r="K72">
        <f t="shared" si="27"/>
        <v>52.5</v>
      </c>
      <c r="L72" cm="1">
        <f t="array" ref="L72">STOWA2024_NDJF_T(B72*60,K72,J72,"","")</f>
        <v>1.6368099108338769</v>
      </c>
      <c r="M72">
        <f t="shared" si="28"/>
        <v>0.61094449232076531</v>
      </c>
    </row>
    <row r="73" spans="1:13" x14ac:dyDescent="0.3">
      <c r="A73">
        <f t="shared" si="24"/>
        <v>2497</v>
      </c>
      <c r="B73">
        <v>96</v>
      </c>
      <c r="C73">
        <f t="shared" si="25"/>
        <v>0.22025483883905211</v>
      </c>
      <c r="D73">
        <f t="shared" si="20"/>
        <v>0.22025483883905211</v>
      </c>
      <c r="E73" t="s">
        <v>24</v>
      </c>
      <c r="F73" t="s">
        <v>19</v>
      </c>
      <c r="G73">
        <v>1</v>
      </c>
      <c r="H73">
        <f t="shared" si="26"/>
        <v>55</v>
      </c>
      <c r="J73">
        <v>2014</v>
      </c>
      <c r="K73">
        <f t="shared" si="27"/>
        <v>57.5</v>
      </c>
      <c r="L73" cm="1">
        <f t="array" ref="L73">STOWA2024_NDJF_T(B73*60,K73,J73,"","")</f>
        <v>2.5595763570606214</v>
      </c>
      <c r="M73">
        <f t="shared" si="28"/>
        <v>0.39068965348171319</v>
      </c>
    </row>
    <row r="74" spans="1:13" x14ac:dyDescent="0.3">
      <c r="A74">
        <f t="shared" si="24"/>
        <v>2498</v>
      </c>
      <c r="B74">
        <v>96</v>
      </c>
      <c r="C74">
        <f t="shared" si="25"/>
        <v>0.1397560695353593</v>
      </c>
      <c r="D74">
        <f t="shared" si="20"/>
        <v>0.1397560695353593</v>
      </c>
      <c r="E74" t="s">
        <v>24</v>
      </c>
      <c r="F74" t="s">
        <v>19</v>
      </c>
      <c r="G74">
        <v>1</v>
      </c>
      <c r="H74">
        <f t="shared" si="26"/>
        <v>60</v>
      </c>
      <c r="J74">
        <v>2014</v>
      </c>
      <c r="K74">
        <f t="shared" si="27"/>
        <v>62.5</v>
      </c>
      <c r="L74" cm="1">
        <f t="array" ref="L74">STOWA2024_NDJF_T(B74*60,K74,J74,"","")</f>
        <v>3.985118230383168</v>
      </c>
      <c r="M74">
        <f t="shared" si="28"/>
        <v>0.2509335839463539</v>
      </c>
    </row>
    <row r="75" spans="1:13" x14ac:dyDescent="0.3">
      <c r="A75">
        <f t="shared" si="24"/>
        <v>2499</v>
      </c>
      <c r="B75">
        <v>96</v>
      </c>
      <c r="C75">
        <f t="shared" si="25"/>
        <v>8.9073939082579212E-2</v>
      </c>
      <c r="D75">
        <f t="shared" si="20"/>
        <v>8.9073939082579212E-2</v>
      </c>
      <c r="E75" t="s">
        <v>24</v>
      </c>
      <c r="F75" t="s">
        <v>19</v>
      </c>
      <c r="G75">
        <v>1</v>
      </c>
      <c r="H75">
        <f t="shared" si="26"/>
        <v>65</v>
      </c>
      <c r="J75">
        <v>2014</v>
      </c>
      <c r="K75">
        <f t="shared" si="27"/>
        <v>67.5</v>
      </c>
      <c r="L75" cm="1">
        <f t="array" ref="L75">STOWA2024_NDJF_T(B75*60,K75,J75,"","")</f>
        <v>6.1781922284682276</v>
      </c>
      <c r="M75">
        <f t="shared" si="28"/>
        <v>0.16185964486377469</v>
      </c>
    </row>
    <row r="76" spans="1:13" x14ac:dyDescent="0.3">
      <c r="A76">
        <f t="shared" si="24"/>
        <v>2500</v>
      </c>
      <c r="B76">
        <v>96</v>
      </c>
      <c r="C76">
        <f t="shared" si="25"/>
        <v>5.7017312784661267E-2</v>
      </c>
      <c r="D76">
        <f t="shared" si="20"/>
        <v>5.7017312784661267E-2</v>
      </c>
      <c r="E76" t="s">
        <v>24</v>
      </c>
      <c r="F76" t="s">
        <v>19</v>
      </c>
      <c r="G76">
        <v>1</v>
      </c>
      <c r="H76">
        <f t="shared" si="26"/>
        <v>70</v>
      </c>
      <c r="J76">
        <v>2014</v>
      </c>
      <c r="K76">
        <f t="shared" si="27"/>
        <v>72.5</v>
      </c>
      <c r="L76" cm="1">
        <f t="array" ref="L76">STOWA2024_NDJF_T(B76*60,K76,J76,"","")</f>
        <v>9.5381319755974694</v>
      </c>
      <c r="M76">
        <f t="shared" si="28"/>
        <v>0.10484233207911342</v>
      </c>
    </row>
    <row r="77" spans="1:13" x14ac:dyDescent="0.3">
      <c r="A77">
        <f t="shared" si="24"/>
        <v>2501</v>
      </c>
      <c r="B77">
        <v>96</v>
      </c>
      <c r="C77">
        <f t="shared" si="25"/>
        <v>3.6652586987892366E-2</v>
      </c>
      <c r="D77">
        <f t="shared" si="20"/>
        <v>3.6652586987892366E-2</v>
      </c>
      <c r="E77" t="s">
        <v>24</v>
      </c>
      <c r="F77" t="s">
        <v>19</v>
      </c>
      <c r="G77">
        <v>1</v>
      </c>
      <c r="H77">
        <f t="shared" si="26"/>
        <v>75</v>
      </c>
      <c r="J77">
        <v>2014</v>
      </c>
      <c r="K77">
        <f t="shared" si="27"/>
        <v>77.5</v>
      </c>
      <c r="L77" cm="1">
        <f t="array" ref="L77">STOWA2024_NDJF_T(B77*60,K77,J77,"","")</f>
        <v>14.664961698599205</v>
      </c>
      <c r="M77">
        <f t="shared" si="28"/>
        <v>6.8189745091221055E-2</v>
      </c>
    </row>
    <row r="78" spans="1:13" x14ac:dyDescent="0.3">
      <c r="A78">
        <f t="shared" si="24"/>
        <v>2502</v>
      </c>
      <c r="B78">
        <v>96</v>
      </c>
      <c r="C78">
        <f t="shared" si="25"/>
        <v>2.3659384560978831E-2</v>
      </c>
      <c r="D78">
        <f t="shared" si="20"/>
        <v>2.3659384560978831E-2</v>
      </c>
      <c r="E78" t="s">
        <v>24</v>
      </c>
      <c r="F78" t="s">
        <v>19</v>
      </c>
      <c r="G78">
        <v>1</v>
      </c>
      <c r="H78">
        <f t="shared" si="26"/>
        <v>80</v>
      </c>
      <c r="J78">
        <v>2014</v>
      </c>
      <c r="K78">
        <f t="shared" si="27"/>
        <v>82.5</v>
      </c>
      <c r="L78" cm="1">
        <f t="array" ref="L78">STOWA2024_NDJF_T(B78*60,K78,J78,"","")</f>
        <v>22.456588900080042</v>
      </c>
      <c r="M78">
        <f t="shared" si="28"/>
        <v>4.4530360530242223E-2</v>
      </c>
    </row>
    <row r="79" spans="1:13" x14ac:dyDescent="0.3">
      <c r="A79">
        <f t="shared" si="24"/>
        <v>2503</v>
      </c>
      <c r="B79">
        <v>96</v>
      </c>
      <c r="C79">
        <f t="shared" si="25"/>
        <v>1.5335392740592278E-2</v>
      </c>
      <c r="D79">
        <f t="shared" si="20"/>
        <v>1.5335392740592278E-2</v>
      </c>
      <c r="E79" t="s">
        <v>24</v>
      </c>
      <c r="F79" t="s">
        <v>19</v>
      </c>
      <c r="G79">
        <v>1</v>
      </c>
      <c r="H79">
        <f t="shared" si="26"/>
        <v>85</v>
      </c>
      <c r="J79">
        <v>2014</v>
      </c>
      <c r="K79">
        <f t="shared" si="27"/>
        <v>87.5</v>
      </c>
      <c r="L79" cm="1">
        <f t="array" ref="L79">STOWA2024_NDJF_T(B79*60,K79,J79,"","")</f>
        <v>34.252478276565014</v>
      </c>
      <c r="M79">
        <f t="shared" si="28"/>
        <v>2.9194967789649945E-2</v>
      </c>
    </row>
    <row r="80" spans="1:13" x14ac:dyDescent="0.3">
      <c r="A80">
        <f t="shared" si="24"/>
        <v>2504</v>
      </c>
      <c r="B80">
        <v>96</v>
      </c>
      <c r="C80">
        <f t="shared" si="25"/>
        <v>9.97952866700293E-3</v>
      </c>
      <c r="D80">
        <f t="shared" si="20"/>
        <v>9.97952866700293E-3</v>
      </c>
      <c r="E80" t="s">
        <v>24</v>
      </c>
      <c r="F80" t="s">
        <v>19</v>
      </c>
      <c r="G80">
        <v>1</v>
      </c>
      <c r="H80">
        <f t="shared" si="26"/>
        <v>90</v>
      </c>
      <c r="J80">
        <v>2014</v>
      </c>
      <c r="K80">
        <f t="shared" si="27"/>
        <v>92.5</v>
      </c>
      <c r="L80" cm="1">
        <f t="array" ref="L80">STOWA2024_NDJF_T(B80*60,K80,J80,"","")</f>
        <v>52.041485683323039</v>
      </c>
      <c r="M80">
        <f t="shared" si="28"/>
        <v>1.9215439122647015E-2</v>
      </c>
    </row>
    <row r="81" spans="1:13" x14ac:dyDescent="0.3">
      <c r="A81">
        <f t="shared" si="24"/>
        <v>2505</v>
      </c>
      <c r="B81">
        <v>96</v>
      </c>
      <c r="C81">
        <f t="shared" si="25"/>
        <v>6.5199705274776327E-3</v>
      </c>
      <c r="D81">
        <f t="shared" si="20"/>
        <v>6.5199705274776327E-3</v>
      </c>
      <c r="E81" t="s">
        <v>24</v>
      </c>
      <c r="F81" t="s">
        <v>19</v>
      </c>
      <c r="G81">
        <v>1</v>
      </c>
      <c r="H81">
        <f t="shared" si="26"/>
        <v>95</v>
      </c>
      <c r="J81">
        <v>2014</v>
      </c>
      <c r="K81">
        <f t="shared" si="27"/>
        <v>97.5</v>
      </c>
      <c r="L81" cm="1">
        <f t="array" ref="L81">STOWA2024_NDJF_T(B81*60,K81,J81,"","")</f>
        <v>78.768262274344039</v>
      </c>
      <c r="M81">
        <f t="shared" si="28"/>
        <v>1.2695468595169382E-2</v>
      </c>
    </row>
    <row r="82" spans="1:13" x14ac:dyDescent="0.3">
      <c r="A82">
        <f t="shared" si="24"/>
        <v>2506</v>
      </c>
      <c r="B82">
        <v>96</v>
      </c>
      <c r="C82">
        <f t="shared" si="25"/>
        <v>4.2762844108314435E-3</v>
      </c>
      <c r="D82">
        <f t="shared" si="20"/>
        <v>4.2762844108314435E-3</v>
      </c>
      <c r="E82" t="s">
        <v>24</v>
      </c>
      <c r="F82" t="s">
        <v>19</v>
      </c>
      <c r="G82">
        <v>1</v>
      </c>
      <c r="H82">
        <f t="shared" si="26"/>
        <v>100</v>
      </c>
      <c r="J82">
        <v>2014</v>
      </c>
      <c r="K82">
        <f t="shared" si="27"/>
        <v>102.5</v>
      </c>
      <c r="L82" cm="1">
        <f t="array" ref="L82">STOWA2024_NDJF_T(B82*60,K82,J82,"","")</f>
        <v>118.77635387289453</v>
      </c>
      <c r="M82">
        <f t="shared" si="28"/>
        <v>8.4191841843379387E-3</v>
      </c>
    </row>
    <row r="83" spans="1:13" x14ac:dyDescent="0.3">
      <c r="A83">
        <f t="shared" si="24"/>
        <v>2507</v>
      </c>
      <c r="B83">
        <v>96</v>
      </c>
      <c r="C83">
        <f t="shared" si="25"/>
        <v>2.8152663360763198E-3</v>
      </c>
      <c r="D83">
        <f t="shared" si="20"/>
        <v>2.8152663360763198E-3</v>
      </c>
      <c r="E83" t="s">
        <v>24</v>
      </c>
      <c r="F83" t="s">
        <v>19</v>
      </c>
      <c r="G83">
        <v>1</v>
      </c>
      <c r="H83">
        <f t="shared" si="26"/>
        <v>105</v>
      </c>
      <c r="J83">
        <v>2014</v>
      </c>
      <c r="K83">
        <f t="shared" si="27"/>
        <v>107.5</v>
      </c>
      <c r="L83" cm="1">
        <f t="array" ref="L83">STOWA2024_NDJF_T(B83*60,K83,J83,"","")</f>
        <v>178.44658452839528</v>
      </c>
      <c r="M83">
        <f t="shared" si="28"/>
        <v>5.6039178482616189E-3</v>
      </c>
    </row>
    <row r="84" spans="1:13" x14ac:dyDescent="0.3">
      <c r="A84">
        <f t="shared" si="24"/>
        <v>2508</v>
      </c>
      <c r="B84">
        <v>96</v>
      </c>
      <c r="C84">
        <f t="shared" si="25"/>
        <v>1.8603794323136208E-3</v>
      </c>
      <c r="D84">
        <f t="shared" si="20"/>
        <v>1.8603794323136208E-3</v>
      </c>
      <c r="E84" t="s">
        <v>24</v>
      </c>
      <c r="F84" t="s">
        <v>19</v>
      </c>
      <c r="G84">
        <v>1</v>
      </c>
      <c r="H84">
        <f t="shared" si="26"/>
        <v>110</v>
      </c>
      <c r="J84">
        <v>2014</v>
      </c>
      <c r="K84">
        <f t="shared" si="27"/>
        <v>112.5</v>
      </c>
      <c r="L84" cm="1">
        <f t="array" ref="L84">STOWA2024_NDJF_T(B84*60,K84,J84,"","")</f>
        <v>267.12695019766858</v>
      </c>
      <c r="M84">
        <f t="shared" si="28"/>
        <v>3.7435384159479981E-3</v>
      </c>
    </row>
    <row r="85" spans="1:13" x14ac:dyDescent="0.3">
      <c r="A85">
        <f t="shared" si="24"/>
        <v>2509</v>
      </c>
      <c r="B85">
        <v>96</v>
      </c>
      <c r="C85">
        <f t="shared" si="25"/>
        <v>1.2338833867033949E-3</v>
      </c>
      <c r="D85">
        <f t="shared" si="20"/>
        <v>1.2338833867033949E-3</v>
      </c>
      <c r="E85" t="s">
        <v>24</v>
      </c>
      <c r="F85" t="s">
        <v>19</v>
      </c>
      <c r="G85">
        <v>1</v>
      </c>
      <c r="H85">
        <f t="shared" si="26"/>
        <v>115</v>
      </c>
      <c r="J85">
        <v>2014</v>
      </c>
      <c r="K85">
        <f t="shared" si="27"/>
        <v>117.5</v>
      </c>
      <c r="L85" cm="1">
        <f t="array" ref="L85">STOWA2024_NDJF_T(B85*60,K85,J85,"","")</f>
        <v>398.461138422278</v>
      </c>
      <c r="M85">
        <f t="shared" si="28"/>
        <v>2.5096550292446032E-3</v>
      </c>
    </row>
    <row r="86" spans="1:13" x14ac:dyDescent="0.3">
      <c r="A86">
        <f t="shared" si="24"/>
        <v>2510</v>
      </c>
      <c r="B86">
        <v>96</v>
      </c>
      <c r="C86">
        <f t="shared" si="25"/>
        <v>8.2131428430224436E-4</v>
      </c>
      <c r="D86">
        <f t="shared" si="20"/>
        <v>8.2131428430224436E-4</v>
      </c>
      <c r="E86" t="s">
        <v>24</v>
      </c>
      <c r="F86" t="s">
        <v>19</v>
      </c>
      <c r="G86">
        <v>1</v>
      </c>
      <c r="H86">
        <f t="shared" si="26"/>
        <v>120</v>
      </c>
      <c r="J86">
        <v>2014</v>
      </c>
      <c r="K86">
        <f t="shared" si="27"/>
        <v>122.5</v>
      </c>
      <c r="L86" cm="1">
        <f t="array" ref="L86">STOWA2024_NDJF_T(B86*60,K86,J86,"","")</f>
        <v>592.29749859181459</v>
      </c>
      <c r="M86">
        <f t="shared" si="28"/>
        <v>1.6883407449423589E-3</v>
      </c>
    </row>
    <row r="87" spans="1:13" x14ac:dyDescent="0.3">
      <c r="A87">
        <f t="shared" si="24"/>
        <v>2511</v>
      </c>
      <c r="B87">
        <v>96</v>
      </c>
      <c r="C87">
        <f t="shared" si="25"/>
        <v>5.4863077297748241E-4</v>
      </c>
      <c r="D87">
        <f t="shared" si="20"/>
        <v>5.4863077297748241E-4</v>
      </c>
      <c r="E87" t="s">
        <v>24</v>
      </c>
      <c r="F87" t="s">
        <v>19</v>
      </c>
      <c r="G87">
        <v>1</v>
      </c>
      <c r="H87">
        <f t="shared" si="26"/>
        <v>125</v>
      </c>
      <c r="J87">
        <v>2014</v>
      </c>
      <c r="K87">
        <f t="shared" si="27"/>
        <v>127.5</v>
      </c>
      <c r="L87" cm="1">
        <f t="array" ref="L87">STOWA2024_NDJF_T(B87*60,K87,J87,"","")</f>
        <v>877.41620640204246</v>
      </c>
      <c r="M87">
        <f t="shared" si="28"/>
        <v>1.1397099719648765E-3</v>
      </c>
    </row>
    <row r="88" spans="1:13" x14ac:dyDescent="0.3">
      <c r="A88">
        <f t="shared" si="24"/>
        <v>2512</v>
      </c>
      <c r="B88">
        <v>96</v>
      </c>
      <c r="C88">
        <f t="shared" si="25"/>
        <v>3.6775623044459126E-4</v>
      </c>
      <c r="D88">
        <f t="shared" si="20"/>
        <v>3.6775623044459126E-4</v>
      </c>
      <c r="E88" t="s">
        <v>24</v>
      </c>
      <c r="F88" t="s">
        <v>19</v>
      </c>
      <c r="G88">
        <v>1</v>
      </c>
      <c r="H88">
        <f t="shared" si="26"/>
        <v>130</v>
      </c>
      <c r="J88">
        <v>2014</v>
      </c>
      <c r="K88">
        <f t="shared" si="27"/>
        <v>132.5</v>
      </c>
      <c r="L88" cm="1">
        <f t="array" ref="L88">STOWA2024_NDJF_T(B88*60,K88,J88,"","")</f>
        <v>1295.4144091984069</v>
      </c>
      <c r="M88">
        <f t="shared" si="28"/>
        <v>7.719537415202852E-4</v>
      </c>
    </row>
    <row r="89" spans="1:13" x14ac:dyDescent="0.3">
      <c r="A89">
        <f t="shared" si="24"/>
        <v>2513</v>
      </c>
      <c r="B89">
        <v>96</v>
      </c>
      <c r="C89">
        <f t="shared" si="25"/>
        <v>2.4735645053981456E-4</v>
      </c>
      <c r="D89">
        <f t="shared" si="20"/>
        <v>2.4735645053981456E-4</v>
      </c>
      <c r="E89" t="s">
        <v>24</v>
      </c>
      <c r="F89" t="s">
        <v>19</v>
      </c>
      <c r="G89">
        <v>1</v>
      </c>
      <c r="H89">
        <f t="shared" si="26"/>
        <v>135</v>
      </c>
      <c r="J89">
        <v>2014</v>
      </c>
      <c r="K89">
        <f t="shared" si="27"/>
        <v>137.5</v>
      </c>
      <c r="L89" cm="1">
        <f t="array" ref="L89">STOWA2024_NDJF_T(B89*60,K89,J89,"","")</f>
        <v>1906.2241021698821</v>
      </c>
      <c r="M89">
        <f t="shared" si="28"/>
        <v>5.2459729098047064E-4</v>
      </c>
    </row>
    <row r="90" spans="1:13" x14ac:dyDescent="0.3">
      <c r="A90">
        <f t="shared" si="24"/>
        <v>2514</v>
      </c>
      <c r="B90">
        <v>96</v>
      </c>
      <c r="C90">
        <f t="shared" si="25"/>
        <v>1.6693394618088925E-4</v>
      </c>
      <c r="D90">
        <f t="shared" si="20"/>
        <v>1.6693394618088925E-4</v>
      </c>
      <c r="E90" t="s">
        <v>24</v>
      </c>
      <c r="F90" t="s">
        <v>19</v>
      </c>
      <c r="G90">
        <v>1</v>
      </c>
      <c r="H90">
        <f t="shared" si="26"/>
        <v>140</v>
      </c>
      <c r="J90">
        <v>2014</v>
      </c>
      <c r="K90">
        <f t="shared" si="27"/>
        <v>142.5</v>
      </c>
      <c r="L90" cm="1">
        <f t="array" ref="L90">STOWA2024_NDJF_T(B90*60,K90,J90,"","")</f>
        <v>2795.9253150762638</v>
      </c>
      <c r="M90">
        <f t="shared" si="28"/>
        <v>3.5766334479958139E-4</v>
      </c>
    </row>
    <row r="91" spans="1:13" x14ac:dyDescent="0.3">
      <c r="A91">
        <f t="shared" si="24"/>
        <v>2515</v>
      </c>
      <c r="B91">
        <v>96</v>
      </c>
      <c r="C91">
        <f t="shared" si="25"/>
        <v>1.1303022019470385E-4</v>
      </c>
      <c r="D91">
        <f t="shared" si="20"/>
        <v>1.1303022019470385E-4</v>
      </c>
      <c r="E91" t="s">
        <v>24</v>
      </c>
      <c r="F91" t="s">
        <v>19</v>
      </c>
      <c r="G91">
        <v>1</v>
      </c>
      <c r="H91">
        <f t="shared" si="26"/>
        <v>145</v>
      </c>
      <c r="J91">
        <v>2014</v>
      </c>
      <c r="K91">
        <f t="shared" si="27"/>
        <v>147.5</v>
      </c>
      <c r="L91" cm="1">
        <f t="array" ref="L91">STOWA2024_NDJF_T(B91*60,K91,J91,"","")</f>
        <v>4087.7538625039574</v>
      </c>
      <c r="M91">
        <f t="shared" si="28"/>
        <v>2.4463312460487754E-4</v>
      </c>
    </row>
    <row r="92" spans="1:13" x14ac:dyDescent="0.3">
      <c r="A92">
        <f t="shared" si="24"/>
        <v>2516</v>
      </c>
      <c r="B92">
        <v>96</v>
      </c>
      <c r="C92">
        <f t="shared" si="25"/>
        <v>7.678344044370359E-5</v>
      </c>
      <c r="D92">
        <f t="shared" si="20"/>
        <v>7.678344044370359E-5</v>
      </c>
      <c r="E92" t="s">
        <v>24</v>
      </c>
      <c r="F92" t="s">
        <v>19</v>
      </c>
      <c r="G92">
        <v>1</v>
      </c>
      <c r="H92">
        <f t="shared" si="26"/>
        <v>150</v>
      </c>
      <c r="J92">
        <v>2014</v>
      </c>
      <c r="K92">
        <f t="shared" si="27"/>
        <v>152.5</v>
      </c>
      <c r="L92" cm="1">
        <f t="array" ref="L92">STOWA2024_NDJF_T(B92*60,K92,J92,"","")</f>
        <v>5957.7115381389231</v>
      </c>
      <c r="M92">
        <f t="shared" si="28"/>
        <v>1.6784968416117395E-4</v>
      </c>
    </row>
    <row r="93" spans="1:13" x14ac:dyDescent="0.3">
      <c r="A93">
        <f t="shared" si="24"/>
        <v>2517</v>
      </c>
      <c r="B93">
        <v>96</v>
      </c>
      <c r="C93">
        <f t="shared" si="25"/>
        <v>5.2326186757842603E-5</v>
      </c>
      <c r="D93">
        <f t="shared" si="20"/>
        <v>5.2326186757842603E-5</v>
      </c>
      <c r="E93" t="s">
        <v>24</v>
      </c>
      <c r="F93" t="s">
        <v>19</v>
      </c>
      <c r="G93">
        <v>1</v>
      </c>
      <c r="H93">
        <f t="shared" si="26"/>
        <v>155</v>
      </c>
      <c r="J93">
        <v>2014</v>
      </c>
      <c r="K93">
        <f t="shared" si="27"/>
        <v>157.5</v>
      </c>
      <c r="L93" cm="1">
        <f t="array" ref="L93">STOWA2024_NDJF_T(B93*60,K93,J93,"","")</f>
        <v>8656.2476247465402</v>
      </c>
      <c r="M93">
        <f t="shared" si="28"/>
        <v>1.1552349740333134E-4</v>
      </c>
    </row>
    <row r="94" spans="1:13" x14ac:dyDescent="0.3">
      <c r="A94">
        <f t="shared" si="24"/>
        <v>2518</v>
      </c>
      <c r="B94">
        <v>96</v>
      </c>
      <c r="C94" s="1">
        <f>M93</f>
        <v>1.1552349740333134E-4</v>
      </c>
      <c r="D94">
        <f t="shared" si="20"/>
        <v>1.1552349740333134E-4</v>
      </c>
      <c r="E94" t="s">
        <v>24</v>
      </c>
      <c r="F94" t="s">
        <v>19</v>
      </c>
      <c r="G94">
        <v>1</v>
      </c>
      <c r="H94">
        <f t="shared" si="26"/>
        <v>160</v>
      </c>
      <c r="J94">
        <v>2014</v>
      </c>
      <c r="K94">
        <f>AVERAGE(H94:H95)</f>
        <v>85</v>
      </c>
      <c r="L94" cm="1">
        <f t="array" ref="L94">STOWA2024_NDJF_T(B94*60,K94,J94,"","")</f>
        <v>27.747816376342072</v>
      </c>
      <c r="M94">
        <f>1/L94</f>
        <v>3.6038871903902502E-2</v>
      </c>
    </row>
    <row r="95" spans="1:13" x14ac:dyDescent="0.3">
      <c r="A95">
        <f t="shared" si="24"/>
        <v>2519</v>
      </c>
      <c r="B95">
        <v>192</v>
      </c>
      <c r="C95" s="1">
        <f>365.25*24/B95 - M95</f>
        <v>24.139310093969804</v>
      </c>
      <c r="D95">
        <f>C95</f>
        <v>24.139310093969804</v>
      </c>
      <c r="E95" t="s">
        <v>24</v>
      </c>
      <c r="F95" t="s">
        <v>19</v>
      </c>
      <c r="G95">
        <v>1</v>
      </c>
      <c r="H95">
        <v>10</v>
      </c>
      <c r="J95">
        <v>2014</v>
      </c>
      <c r="K95">
        <f>AVERAGE(H95:H97)</f>
        <v>15</v>
      </c>
      <c r="L95" cm="1">
        <f t="array" ref="L95">STOWA2024_NDJF_T(B95*60,K95,J95,"","")</f>
        <v>4.6475010125382493E-2</v>
      </c>
      <c r="M95">
        <f>1/L95</f>
        <v>21.516939906030196</v>
      </c>
    </row>
    <row r="96" spans="1:13" x14ac:dyDescent="0.3">
      <c r="A96">
        <f t="shared" si="24"/>
        <v>2520</v>
      </c>
      <c r="B96">
        <v>192</v>
      </c>
      <c r="C96">
        <f t="shared" ref="C96:C100" si="29">M95-M96</f>
        <v>2.8470263496742909</v>
      </c>
      <c r="D96">
        <f t="shared" ref="D96:D125" si="30">C96</f>
        <v>2.8470263496742909</v>
      </c>
      <c r="E96" t="s">
        <v>24</v>
      </c>
      <c r="F96" t="s">
        <v>19</v>
      </c>
      <c r="G96">
        <v>1</v>
      </c>
      <c r="H96">
        <f t="shared" ref="H96:H100" si="31">H95+5</f>
        <v>15</v>
      </c>
      <c r="J96">
        <v>2014</v>
      </c>
      <c r="K96">
        <f t="shared" ref="K96:K100" si="32">AVERAGE(H96:H97)</f>
        <v>17.5</v>
      </c>
      <c r="L96" cm="1">
        <f t="array" ref="L96">STOWA2024_NDJF_T(B96*60,K96,J96,"","")</f>
        <v>5.3562111949873724E-2</v>
      </c>
      <c r="M96">
        <f t="shared" ref="M96:M100" si="33">1/L96</f>
        <v>18.669913556355905</v>
      </c>
    </row>
    <row r="97" spans="1:13" x14ac:dyDescent="0.3">
      <c r="A97">
        <f t="shared" si="24"/>
        <v>2521</v>
      </c>
      <c r="B97">
        <v>192</v>
      </c>
      <c r="C97">
        <f t="shared" si="29"/>
        <v>4.6532827269646599</v>
      </c>
      <c r="D97">
        <f t="shared" si="30"/>
        <v>4.6532827269646599</v>
      </c>
      <c r="E97" t="s">
        <v>24</v>
      </c>
      <c r="F97" t="s">
        <v>19</v>
      </c>
      <c r="G97">
        <v>1</v>
      </c>
      <c r="H97">
        <f t="shared" si="31"/>
        <v>20</v>
      </c>
      <c r="J97">
        <v>2014</v>
      </c>
      <c r="K97">
        <f t="shared" si="32"/>
        <v>22.5</v>
      </c>
      <c r="L97" cm="1">
        <f t="array" ref="L97">STOWA2024_NDJF_T(B97*60,K97,J97,"","")</f>
        <v>7.1343820934708244E-2</v>
      </c>
      <c r="M97">
        <f t="shared" si="33"/>
        <v>14.016630829391245</v>
      </c>
    </row>
    <row r="98" spans="1:13" x14ac:dyDescent="0.3">
      <c r="A98">
        <f t="shared" si="24"/>
        <v>2522</v>
      </c>
      <c r="B98">
        <v>192</v>
      </c>
      <c r="C98">
        <f t="shared" si="29"/>
        <v>3.5337693179326077</v>
      </c>
      <c r="D98">
        <f t="shared" si="30"/>
        <v>3.5337693179326077</v>
      </c>
      <c r="E98" t="s">
        <v>24</v>
      </c>
      <c r="F98" t="s">
        <v>19</v>
      </c>
      <c r="G98">
        <v>1</v>
      </c>
      <c r="H98">
        <f t="shared" si="31"/>
        <v>25</v>
      </c>
      <c r="J98">
        <v>2014</v>
      </c>
      <c r="K98">
        <f t="shared" si="32"/>
        <v>27.5</v>
      </c>
      <c r="L98" cm="1">
        <f t="array" ref="L98">STOWA2024_NDJF_T(B98*60,K98,J98,"","")</f>
        <v>9.5393800529265507E-2</v>
      </c>
      <c r="M98">
        <f t="shared" si="33"/>
        <v>10.482861511458637</v>
      </c>
    </row>
    <row r="99" spans="1:13" x14ac:dyDescent="0.3">
      <c r="A99">
        <f t="shared" si="24"/>
        <v>2523</v>
      </c>
      <c r="B99">
        <v>192</v>
      </c>
      <c r="C99">
        <f t="shared" si="29"/>
        <v>2.6736574304814562</v>
      </c>
      <c r="D99">
        <f t="shared" si="30"/>
        <v>2.6736574304814562</v>
      </c>
      <c r="E99" t="s">
        <v>24</v>
      </c>
      <c r="F99" t="s">
        <v>19</v>
      </c>
      <c r="G99">
        <v>1</v>
      </c>
      <c r="H99">
        <f t="shared" si="31"/>
        <v>30</v>
      </c>
      <c r="J99">
        <v>2014</v>
      </c>
      <c r="K99">
        <f t="shared" si="32"/>
        <v>32.5</v>
      </c>
      <c r="L99" cm="1">
        <f t="array" ref="L99">STOWA2024_NDJF_T(B99*60,K99,J99,"","")</f>
        <v>0.12805402312841951</v>
      </c>
      <c r="M99">
        <f t="shared" si="33"/>
        <v>7.8092040809771808</v>
      </c>
    </row>
    <row r="100" spans="1:13" x14ac:dyDescent="0.3">
      <c r="A100">
        <f t="shared" si="24"/>
        <v>2524</v>
      </c>
      <c r="B100">
        <v>192</v>
      </c>
      <c r="C100">
        <f t="shared" si="29"/>
        <v>2.0152072934508141</v>
      </c>
      <c r="D100">
        <f t="shared" si="30"/>
        <v>2.0152072934508141</v>
      </c>
      <c r="E100" t="s">
        <v>24</v>
      </c>
      <c r="F100" t="s">
        <v>19</v>
      </c>
      <c r="G100">
        <v>1</v>
      </c>
      <c r="H100">
        <f t="shared" si="31"/>
        <v>35</v>
      </c>
      <c r="J100">
        <v>2014</v>
      </c>
      <c r="K100">
        <f t="shared" si="32"/>
        <v>37.5</v>
      </c>
      <c r="L100" cm="1">
        <f t="array" ref="L100">STOWA2024_NDJF_T(B100*60,K100,J100,"","")</f>
        <v>0.17259243259382792</v>
      </c>
      <c r="M100">
        <f t="shared" si="33"/>
        <v>5.7939967875263667</v>
      </c>
    </row>
    <row r="101" spans="1:13" x14ac:dyDescent="0.3">
      <c r="A101">
        <f t="shared" si="24"/>
        <v>2525</v>
      </c>
      <c r="B101">
        <v>192</v>
      </c>
      <c r="C101">
        <f>M100-M101</f>
        <v>1.5129912877654865</v>
      </c>
      <c r="D101">
        <f t="shared" si="30"/>
        <v>1.5129912877654865</v>
      </c>
      <c r="E101" t="s">
        <v>24</v>
      </c>
      <c r="F101" t="s">
        <v>19</v>
      </c>
      <c r="G101">
        <v>1</v>
      </c>
      <c r="H101">
        <f>H100+5</f>
        <v>40</v>
      </c>
      <c r="J101">
        <v>2014</v>
      </c>
      <c r="K101">
        <f>AVERAGE(H101:H102)</f>
        <v>42.5</v>
      </c>
      <c r="L101" cm="1">
        <f t="array" ref="L101">STOWA2024_NDJF_T(B101*60,K101,J101,"","")</f>
        <v>0.23358998255336413</v>
      </c>
      <c r="M101">
        <f>1/L101</f>
        <v>4.2810054997608802</v>
      </c>
    </row>
    <row r="102" spans="1:13" x14ac:dyDescent="0.3">
      <c r="A102">
        <f t="shared" si="24"/>
        <v>2526</v>
      </c>
      <c r="B102">
        <v>192</v>
      </c>
      <c r="C102">
        <f t="shared" ref="C102:C124" si="34">M101-M102</f>
        <v>1.1313817312532555</v>
      </c>
      <c r="D102">
        <f t="shared" si="30"/>
        <v>1.1313817312532555</v>
      </c>
      <c r="E102" t="s">
        <v>24</v>
      </c>
      <c r="F102" t="s">
        <v>19</v>
      </c>
      <c r="G102">
        <v>1</v>
      </c>
      <c r="H102">
        <f t="shared" ref="H102:H125" si="35">H101+5</f>
        <v>45</v>
      </c>
      <c r="J102">
        <v>2014</v>
      </c>
      <c r="K102">
        <f t="shared" ref="K102:K124" si="36">AVERAGE(H102:H103)</f>
        <v>47.5</v>
      </c>
      <c r="L102" cm="1">
        <f t="array" ref="L102">STOWA2024_NDJF_T(B102*60,K102,J102,"","")</f>
        <v>0.31749823899564567</v>
      </c>
      <c r="M102">
        <f t="shared" ref="M102:M124" si="37">1/L102</f>
        <v>3.1496237685076247</v>
      </c>
    </row>
    <row r="103" spans="1:13" x14ac:dyDescent="0.3">
      <c r="A103">
        <f t="shared" si="24"/>
        <v>2527</v>
      </c>
      <c r="B103">
        <v>192</v>
      </c>
      <c r="C103">
        <f t="shared" si="34"/>
        <v>0.84255626785013371</v>
      </c>
      <c r="D103">
        <f t="shared" si="30"/>
        <v>0.84255626785013371</v>
      </c>
      <c r="E103" t="s">
        <v>24</v>
      </c>
      <c r="F103" t="s">
        <v>19</v>
      </c>
      <c r="G103">
        <v>1</v>
      </c>
      <c r="H103">
        <f t="shared" si="35"/>
        <v>50</v>
      </c>
      <c r="J103">
        <v>2014</v>
      </c>
      <c r="K103">
        <f t="shared" si="36"/>
        <v>52.5</v>
      </c>
      <c r="L103" cm="1">
        <f t="array" ref="L103">STOWA2024_NDJF_T(B103*60,K103,J103,"","")</f>
        <v>0.43345068998415093</v>
      </c>
      <c r="M103">
        <f t="shared" si="37"/>
        <v>2.307067500657491</v>
      </c>
    </row>
    <row r="104" spans="1:13" x14ac:dyDescent="0.3">
      <c r="A104">
        <f t="shared" si="24"/>
        <v>2528</v>
      </c>
      <c r="B104">
        <v>192</v>
      </c>
      <c r="C104">
        <f t="shared" si="34"/>
        <v>0.62477840494389381</v>
      </c>
      <c r="D104">
        <f t="shared" si="30"/>
        <v>0.62477840494389381</v>
      </c>
      <c r="E104" t="s">
        <v>24</v>
      </c>
      <c r="F104" t="s">
        <v>19</v>
      </c>
      <c r="G104">
        <v>1</v>
      </c>
      <c r="H104">
        <f t="shared" si="35"/>
        <v>55</v>
      </c>
      <c r="J104">
        <v>2014</v>
      </c>
      <c r="K104">
        <f t="shared" si="36"/>
        <v>57.5</v>
      </c>
      <c r="L104" cm="1">
        <f t="array" ref="L104">STOWA2024_NDJF_T(B104*60,K104,J104,"","")</f>
        <v>0.59442815301362795</v>
      </c>
      <c r="M104">
        <f t="shared" si="37"/>
        <v>1.6822890957135972</v>
      </c>
    </row>
    <row r="105" spans="1:13" x14ac:dyDescent="0.3">
      <c r="A105">
        <f t="shared" si="24"/>
        <v>2529</v>
      </c>
      <c r="B105">
        <v>192</v>
      </c>
      <c r="C105">
        <f t="shared" si="34"/>
        <v>0.46128011281517667</v>
      </c>
      <c r="D105">
        <f t="shared" si="30"/>
        <v>0.46128011281517667</v>
      </c>
      <c r="E105" t="s">
        <v>24</v>
      </c>
      <c r="F105" t="s">
        <v>19</v>
      </c>
      <c r="G105">
        <v>1</v>
      </c>
      <c r="H105">
        <f t="shared" si="35"/>
        <v>60</v>
      </c>
      <c r="J105">
        <v>2014</v>
      </c>
      <c r="K105">
        <f t="shared" si="36"/>
        <v>62.5</v>
      </c>
      <c r="L105" cm="1">
        <f t="array" ref="L105">STOWA2024_NDJF_T(B105*60,K105,J105,"","")</f>
        <v>0.81899479365516925</v>
      </c>
      <c r="M105">
        <f t="shared" si="37"/>
        <v>1.2210089828984205</v>
      </c>
    </row>
    <row r="106" spans="1:13" x14ac:dyDescent="0.3">
      <c r="A106">
        <f t="shared" si="24"/>
        <v>2530</v>
      </c>
      <c r="B106">
        <v>192</v>
      </c>
      <c r="C106">
        <f t="shared" si="34"/>
        <v>0.33897978278709762</v>
      </c>
      <c r="D106">
        <f t="shared" si="30"/>
        <v>0.33897978278709762</v>
      </c>
      <c r="E106" t="s">
        <v>24</v>
      </c>
      <c r="F106" t="s">
        <v>19</v>
      </c>
      <c r="G106">
        <v>1</v>
      </c>
      <c r="H106">
        <f t="shared" si="35"/>
        <v>65</v>
      </c>
      <c r="J106">
        <v>2014</v>
      </c>
      <c r="K106">
        <f t="shared" si="36"/>
        <v>67.5</v>
      </c>
      <c r="L106" cm="1">
        <f t="array" ref="L106">STOWA2024_NDJF_T(B106*60,K106,J106,"","")</f>
        <v>1.1337493133716976</v>
      </c>
      <c r="M106">
        <f t="shared" si="37"/>
        <v>0.88202920011132291</v>
      </c>
    </row>
    <row r="107" spans="1:13" x14ac:dyDescent="0.3">
      <c r="A107">
        <f t="shared" si="24"/>
        <v>2531</v>
      </c>
      <c r="B107">
        <v>192</v>
      </c>
      <c r="C107">
        <f t="shared" si="34"/>
        <v>0.24804903158809855</v>
      </c>
      <c r="D107">
        <f t="shared" si="30"/>
        <v>0.24804903158809855</v>
      </c>
      <c r="E107" t="s">
        <v>24</v>
      </c>
      <c r="F107" t="s">
        <v>19</v>
      </c>
      <c r="G107">
        <v>1</v>
      </c>
      <c r="H107">
        <f t="shared" si="35"/>
        <v>70</v>
      </c>
      <c r="J107">
        <v>2014</v>
      </c>
      <c r="K107">
        <f t="shared" si="36"/>
        <v>72.5</v>
      </c>
      <c r="L107" cm="1">
        <f t="array" ref="L107">STOWA2024_NDJF_T(B107*60,K107,J107,"","")</f>
        <v>1.5773364052212737</v>
      </c>
      <c r="M107">
        <f t="shared" si="37"/>
        <v>0.63398016852322436</v>
      </c>
    </row>
    <row r="108" spans="1:13" x14ac:dyDescent="0.3">
      <c r="A108">
        <f t="shared" si="24"/>
        <v>2532</v>
      </c>
      <c r="B108">
        <v>192</v>
      </c>
      <c r="C108">
        <f t="shared" si="34"/>
        <v>0.18060787025941044</v>
      </c>
      <c r="D108">
        <f t="shared" si="30"/>
        <v>0.18060787025941044</v>
      </c>
      <c r="E108" t="s">
        <v>24</v>
      </c>
      <c r="F108" t="s">
        <v>19</v>
      </c>
      <c r="G108">
        <v>1</v>
      </c>
      <c r="H108">
        <f t="shared" si="35"/>
        <v>75</v>
      </c>
      <c r="J108">
        <v>2014</v>
      </c>
      <c r="K108">
        <f t="shared" si="36"/>
        <v>77.5</v>
      </c>
      <c r="L108" cm="1">
        <f t="array" ref="L108">STOWA2024_NDJF_T(B108*60,K108,J108,"","")</f>
        <v>2.2056927691204185</v>
      </c>
      <c r="M108">
        <f t="shared" si="37"/>
        <v>0.45337229826381392</v>
      </c>
    </row>
    <row r="109" spans="1:13" x14ac:dyDescent="0.3">
      <c r="A109">
        <f t="shared" si="24"/>
        <v>2533</v>
      </c>
      <c r="B109">
        <v>192</v>
      </c>
      <c r="C109">
        <f t="shared" si="34"/>
        <v>0.13085618254612247</v>
      </c>
      <c r="D109">
        <f t="shared" si="30"/>
        <v>0.13085618254612247</v>
      </c>
      <c r="E109" t="s">
        <v>24</v>
      </c>
      <c r="F109" t="s">
        <v>19</v>
      </c>
      <c r="G109">
        <v>1</v>
      </c>
      <c r="H109">
        <f t="shared" si="35"/>
        <v>80</v>
      </c>
      <c r="J109">
        <v>2014</v>
      </c>
      <c r="K109">
        <f t="shared" si="36"/>
        <v>82.5</v>
      </c>
      <c r="L109" cm="1">
        <f t="array" ref="L109">STOWA2024_NDJF_T(B109*60,K109,J109,"","")</f>
        <v>3.1006202520289921</v>
      </c>
      <c r="M109">
        <f t="shared" si="37"/>
        <v>0.32251611571769145</v>
      </c>
    </row>
    <row r="110" spans="1:13" x14ac:dyDescent="0.3">
      <c r="A110">
        <f t="shared" si="24"/>
        <v>2534</v>
      </c>
      <c r="B110">
        <v>192</v>
      </c>
      <c r="C110">
        <f t="shared" si="34"/>
        <v>9.4325873953039957E-2</v>
      </c>
      <c r="D110">
        <f t="shared" si="30"/>
        <v>9.4325873953039957E-2</v>
      </c>
      <c r="E110" t="s">
        <v>24</v>
      </c>
      <c r="F110" t="s">
        <v>19</v>
      </c>
      <c r="G110">
        <v>1</v>
      </c>
      <c r="H110">
        <f t="shared" si="35"/>
        <v>85</v>
      </c>
      <c r="J110">
        <v>2014</v>
      </c>
      <c r="K110">
        <f t="shared" si="36"/>
        <v>87.5</v>
      </c>
      <c r="L110" cm="1">
        <f t="array" ref="L110">STOWA2024_NDJF_T(B110*60,K110,J110,"","")</f>
        <v>4.3823083417886455</v>
      </c>
      <c r="M110">
        <f t="shared" si="37"/>
        <v>0.2281902417646515</v>
      </c>
    </row>
    <row r="111" spans="1:13" x14ac:dyDescent="0.3">
      <c r="A111">
        <f t="shared" si="24"/>
        <v>2535</v>
      </c>
      <c r="B111">
        <v>192</v>
      </c>
      <c r="C111">
        <f t="shared" si="34"/>
        <v>6.7640595965675149E-2</v>
      </c>
      <c r="D111">
        <f t="shared" si="30"/>
        <v>6.7640595965675149E-2</v>
      </c>
      <c r="E111" t="s">
        <v>24</v>
      </c>
      <c r="F111" t="s">
        <v>19</v>
      </c>
      <c r="G111">
        <v>1</v>
      </c>
      <c r="H111">
        <f t="shared" si="35"/>
        <v>90</v>
      </c>
      <c r="J111">
        <v>2014</v>
      </c>
      <c r="K111">
        <f t="shared" si="36"/>
        <v>92.5</v>
      </c>
      <c r="L111" cm="1">
        <f t="array" ref="L111">STOWA2024_NDJF_T(B111*60,K111,J111,"","")</f>
        <v>6.2286029659143347</v>
      </c>
      <c r="M111">
        <f t="shared" si="37"/>
        <v>0.16054964579897635</v>
      </c>
    </row>
    <row r="112" spans="1:13" x14ac:dyDescent="0.3">
      <c r="A112">
        <f t="shared" si="24"/>
        <v>2536</v>
      </c>
      <c r="B112">
        <v>192</v>
      </c>
      <c r="C112">
        <f t="shared" si="34"/>
        <v>4.8240475183023906E-2</v>
      </c>
      <c r="D112">
        <f t="shared" si="30"/>
        <v>4.8240475183023906E-2</v>
      </c>
      <c r="E112" t="s">
        <v>24</v>
      </c>
      <c r="F112" t="s">
        <v>19</v>
      </c>
      <c r="G112">
        <v>1</v>
      </c>
      <c r="H112">
        <f t="shared" si="35"/>
        <v>95</v>
      </c>
      <c r="J112">
        <v>2014</v>
      </c>
      <c r="K112">
        <f t="shared" si="36"/>
        <v>97.5</v>
      </c>
      <c r="L112" cm="1">
        <f t="array" ref="L112">STOWA2024_NDJF_T(B112*60,K112,J112,"","")</f>
        <v>8.9039923856223329</v>
      </c>
      <c r="M112">
        <f t="shared" si="37"/>
        <v>0.11230917061595244</v>
      </c>
    </row>
    <row r="113" spans="1:13" x14ac:dyDescent="0.3">
      <c r="A113">
        <f t="shared" si="24"/>
        <v>2537</v>
      </c>
      <c r="B113">
        <v>192</v>
      </c>
      <c r="C113">
        <f t="shared" si="34"/>
        <v>3.4213962079270396E-2</v>
      </c>
      <c r="D113">
        <f t="shared" si="30"/>
        <v>3.4213962079270396E-2</v>
      </c>
      <c r="E113" t="s">
        <v>24</v>
      </c>
      <c r="F113" t="s">
        <v>19</v>
      </c>
      <c r="G113">
        <v>1</v>
      </c>
      <c r="H113">
        <f t="shared" si="35"/>
        <v>100</v>
      </c>
      <c r="J113">
        <v>2014</v>
      </c>
      <c r="K113">
        <f t="shared" si="36"/>
        <v>102.5</v>
      </c>
      <c r="L113" cm="1">
        <f t="array" ref="L113">STOWA2024_NDJF_T(B113*60,K113,J113,"","")</f>
        <v>12.804882895348063</v>
      </c>
      <c r="M113">
        <f t="shared" si="37"/>
        <v>7.8095208536682045E-2</v>
      </c>
    </row>
    <row r="114" spans="1:13" x14ac:dyDescent="0.3">
      <c r="A114">
        <f t="shared" si="24"/>
        <v>2538</v>
      </c>
      <c r="B114">
        <v>192</v>
      </c>
      <c r="C114">
        <f t="shared" si="34"/>
        <v>2.4125255300220264E-2</v>
      </c>
      <c r="D114">
        <f t="shared" si="30"/>
        <v>2.4125255300220264E-2</v>
      </c>
      <c r="E114" t="s">
        <v>24</v>
      </c>
      <c r="F114" t="s">
        <v>19</v>
      </c>
      <c r="G114">
        <v>1</v>
      </c>
      <c r="H114">
        <f t="shared" si="35"/>
        <v>105</v>
      </c>
      <c r="J114">
        <v>2014</v>
      </c>
      <c r="K114">
        <f t="shared" si="36"/>
        <v>107.5</v>
      </c>
      <c r="L114" cm="1">
        <f t="array" ref="L114">STOWA2024_NDJF_T(B114*60,K114,J114,"","")</f>
        <v>18.52882835785757</v>
      </c>
      <c r="M114">
        <f t="shared" si="37"/>
        <v>5.3969953236461782E-2</v>
      </c>
    </row>
    <row r="115" spans="1:13" x14ac:dyDescent="0.3">
      <c r="A115">
        <f t="shared" si="24"/>
        <v>2539</v>
      </c>
      <c r="B115">
        <v>192</v>
      </c>
      <c r="C115">
        <f t="shared" si="34"/>
        <v>1.6909953688418203E-2</v>
      </c>
      <c r="D115">
        <f t="shared" si="30"/>
        <v>1.6909953688418203E-2</v>
      </c>
      <c r="E115" t="s">
        <v>24</v>
      </c>
      <c r="F115" t="s">
        <v>19</v>
      </c>
      <c r="G115">
        <v>1</v>
      </c>
      <c r="H115">
        <f t="shared" si="35"/>
        <v>110</v>
      </c>
      <c r="J115">
        <v>2014</v>
      </c>
      <c r="K115">
        <f t="shared" si="36"/>
        <v>112.5</v>
      </c>
      <c r="L115" cm="1">
        <f t="array" ref="L115">STOWA2024_NDJF_T(B115*60,K115,J115,"","")</f>
        <v>26.983270701437196</v>
      </c>
      <c r="M115">
        <f t="shared" si="37"/>
        <v>3.7059999548043579E-2</v>
      </c>
    </row>
    <row r="116" spans="1:13" x14ac:dyDescent="0.3">
      <c r="A116">
        <f t="shared" si="24"/>
        <v>2540</v>
      </c>
      <c r="B116">
        <v>192</v>
      </c>
      <c r="C116">
        <f t="shared" si="34"/>
        <v>1.177942991161977E-2</v>
      </c>
      <c r="D116">
        <f t="shared" si="30"/>
        <v>1.177942991161977E-2</v>
      </c>
      <c r="E116" t="s">
        <v>24</v>
      </c>
      <c r="F116" t="s">
        <v>19</v>
      </c>
      <c r="G116">
        <v>1</v>
      </c>
      <c r="H116">
        <f t="shared" si="35"/>
        <v>115</v>
      </c>
      <c r="J116">
        <v>2014</v>
      </c>
      <c r="K116">
        <f t="shared" si="36"/>
        <v>117.5</v>
      </c>
      <c r="L116" cm="1">
        <f t="array" ref="L116">STOWA2024_NDJF_T(B116*60,K116,J116,"","")</f>
        <v>39.556070704958216</v>
      </c>
      <c r="M116">
        <f t="shared" si="37"/>
        <v>2.5280569636423809E-2</v>
      </c>
    </row>
    <row r="117" spans="1:13" x14ac:dyDescent="0.3">
      <c r="A117">
        <f t="shared" si="24"/>
        <v>2541</v>
      </c>
      <c r="B117">
        <v>192</v>
      </c>
      <c r="C117">
        <f t="shared" si="34"/>
        <v>8.1530874978280564E-3</v>
      </c>
      <c r="D117">
        <f t="shared" si="30"/>
        <v>8.1530874978280564E-3</v>
      </c>
      <c r="E117" t="s">
        <v>24</v>
      </c>
      <c r="F117" t="s">
        <v>19</v>
      </c>
      <c r="G117">
        <v>1</v>
      </c>
      <c r="H117">
        <f t="shared" si="35"/>
        <v>120</v>
      </c>
      <c r="J117">
        <v>2014</v>
      </c>
      <c r="K117">
        <f t="shared" si="36"/>
        <v>122.5</v>
      </c>
      <c r="L117" cm="1">
        <f t="array" ref="L117">STOWA2024_NDJF_T(B117*60,K117,J117,"","")</f>
        <v>58.385698020759285</v>
      </c>
      <c r="M117">
        <f t="shared" si="37"/>
        <v>1.7127482138595752E-2</v>
      </c>
    </row>
    <row r="118" spans="1:13" x14ac:dyDescent="0.3">
      <c r="A118">
        <f t="shared" si="24"/>
        <v>2542</v>
      </c>
      <c r="B118">
        <v>192</v>
      </c>
      <c r="C118">
        <f t="shared" si="34"/>
        <v>5.6058478505288719E-3</v>
      </c>
      <c r="D118">
        <f t="shared" si="30"/>
        <v>5.6058478505288719E-3</v>
      </c>
      <c r="E118" t="s">
        <v>24</v>
      </c>
      <c r="F118" t="s">
        <v>19</v>
      </c>
      <c r="G118">
        <v>1</v>
      </c>
      <c r="H118">
        <f t="shared" si="35"/>
        <v>125</v>
      </c>
      <c r="J118">
        <v>2014</v>
      </c>
      <c r="K118">
        <f t="shared" si="36"/>
        <v>127.5</v>
      </c>
      <c r="L118" cm="1">
        <f t="array" ref="L118">STOWA2024_NDJF_T(B118*60,K118,J118,"","")</f>
        <v>86.793242607579913</v>
      </c>
      <c r="M118">
        <f t="shared" si="37"/>
        <v>1.152163428806688E-2</v>
      </c>
    </row>
    <row r="119" spans="1:13" x14ac:dyDescent="0.3">
      <c r="A119">
        <f t="shared" si="24"/>
        <v>2543</v>
      </c>
      <c r="B119">
        <v>192</v>
      </c>
      <c r="C119">
        <f t="shared" si="34"/>
        <v>3.8279050942456256E-3</v>
      </c>
      <c r="D119">
        <f t="shared" si="30"/>
        <v>3.8279050942456256E-3</v>
      </c>
      <c r="E119" t="s">
        <v>24</v>
      </c>
      <c r="F119" t="s">
        <v>19</v>
      </c>
      <c r="G119">
        <v>1</v>
      </c>
      <c r="H119">
        <f t="shared" si="35"/>
        <v>130</v>
      </c>
      <c r="J119">
        <v>2014</v>
      </c>
      <c r="K119">
        <f t="shared" si="36"/>
        <v>132.5</v>
      </c>
      <c r="L119" cm="1">
        <f t="array" ref="L119">STOWA2024_NDJF_T(B119*60,K119,J119,"","")</f>
        <v>129.97598106300498</v>
      </c>
      <c r="M119">
        <f t="shared" si="37"/>
        <v>7.6937291938212549E-3</v>
      </c>
    </row>
    <row r="120" spans="1:13" x14ac:dyDescent="0.3">
      <c r="A120">
        <f t="shared" si="24"/>
        <v>2544</v>
      </c>
      <c r="B120">
        <v>192</v>
      </c>
      <c r="C120">
        <f t="shared" si="34"/>
        <v>2.5952478802876199E-3</v>
      </c>
      <c r="D120">
        <f t="shared" si="30"/>
        <v>2.5952478802876199E-3</v>
      </c>
      <c r="E120" t="s">
        <v>24</v>
      </c>
      <c r="F120" t="s">
        <v>19</v>
      </c>
      <c r="G120">
        <v>1</v>
      </c>
      <c r="H120">
        <f t="shared" si="35"/>
        <v>135</v>
      </c>
      <c r="J120">
        <v>2014</v>
      </c>
      <c r="K120">
        <f t="shared" si="36"/>
        <v>137.5</v>
      </c>
      <c r="L120" cm="1">
        <f t="array" ref="L120">STOWA2024_NDJF_T(B120*60,K120,J120,"","")</f>
        <v>196.13683732556902</v>
      </c>
      <c r="M120">
        <f t="shared" si="37"/>
        <v>5.098481313533635E-3</v>
      </c>
    </row>
    <row r="121" spans="1:13" x14ac:dyDescent="0.3">
      <c r="A121">
        <f t="shared" si="24"/>
        <v>2545</v>
      </c>
      <c r="B121">
        <v>192</v>
      </c>
      <c r="C121">
        <f t="shared" si="34"/>
        <v>1.7465291153031313E-3</v>
      </c>
      <c r="D121">
        <f t="shared" si="30"/>
        <v>1.7465291153031313E-3</v>
      </c>
      <c r="E121" t="s">
        <v>24</v>
      </c>
      <c r="F121" t="s">
        <v>19</v>
      </c>
      <c r="G121">
        <v>1</v>
      </c>
      <c r="H121">
        <f t="shared" si="35"/>
        <v>140</v>
      </c>
      <c r="J121">
        <v>2014</v>
      </c>
      <c r="K121">
        <f t="shared" si="36"/>
        <v>142.5</v>
      </c>
      <c r="L121" cm="1">
        <f t="array" ref="L121">STOWA2024_NDJF_T(B121*60,K121,J121,"","")</f>
        <v>298.33361004608008</v>
      </c>
      <c r="M121">
        <f t="shared" si="37"/>
        <v>3.3519521982305037E-3</v>
      </c>
    </row>
    <row r="122" spans="1:13" x14ac:dyDescent="0.3">
      <c r="A122">
        <f t="shared" si="24"/>
        <v>2546</v>
      </c>
      <c r="B122">
        <v>192</v>
      </c>
      <c r="C122">
        <f t="shared" si="34"/>
        <v>1.1663572411326137E-3</v>
      </c>
      <c r="D122">
        <f t="shared" si="30"/>
        <v>1.1663572411326137E-3</v>
      </c>
      <c r="E122" t="s">
        <v>24</v>
      </c>
      <c r="F122" t="s">
        <v>19</v>
      </c>
      <c r="G122">
        <v>1</v>
      </c>
      <c r="H122">
        <f t="shared" si="35"/>
        <v>145</v>
      </c>
      <c r="J122">
        <v>2014</v>
      </c>
      <c r="K122">
        <f t="shared" si="36"/>
        <v>147.5</v>
      </c>
      <c r="L122" cm="1">
        <f t="array" ref="L122">STOWA2024_NDJF_T(B122*60,K122,J122,"","")</f>
        <v>457.5413192423519</v>
      </c>
      <c r="M122">
        <f t="shared" si="37"/>
        <v>2.18559495709789E-3</v>
      </c>
    </row>
    <row r="123" spans="1:13" x14ac:dyDescent="0.3">
      <c r="A123">
        <f t="shared" si="24"/>
        <v>2547</v>
      </c>
      <c r="B123">
        <v>192</v>
      </c>
      <c r="C123">
        <f t="shared" si="34"/>
        <v>7.7268259167178753E-4</v>
      </c>
      <c r="D123">
        <f t="shared" si="30"/>
        <v>7.7268259167178753E-4</v>
      </c>
      <c r="E123" t="s">
        <v>24</v>
      </c>
      <c r="F123" t="s">
        <v>19</v>
      </c>
      <c r="G123">
        <v>1</v>
      </c>
      <c r="H123">
        <f t="shared" si="35"/>
        <v>150</v>
      </c>
      <c r="J123">
        <v>2014</v>
      </c>
      <c r="K123">
        <f t="shared" si="36"/>
        <v>152.5</v>
      </c>
      <c r="L123" cm="1">
        <f t="array" ref="L123">STOWA2024_NDJF_T(B123*60,K123,J123,"","")</f>
        <v>707.75797881733638</v>
      </c>
      <c r="M123">
        <f t="shared" si="37"/>
        <v>1.4129123654261025E-3</v>
      </c>
    </row>
    <row r="124" spans="1:13" x14ac:dyDescent="0.3">
      <c r="A124">
        <f t="shared" si="24"/>
        <v>2548</v>
      </c>
      <c r="B124">
        <v>192</v>
      </c>
      <c r="C124">
        <f t="shared" si="34"/>
        <v>5.0763474399121713E-4</v>
      </c>
      <c r="D124">
        <f t="shared" si="30"/>
        <v>5.0763474399121713E-4</v>
      </c>
      <c r="E124" t="s">
        <v>24</v>
      </c>
      <c r="F124" t="s">
        <v>19</v>
      </c>
      <c r="G124">
        <v>1</v>
      </c>
      <c r="H124">
        <f t="shared" si="35"/>
        <v>155</v>
      </c>
      <c r="J124">
        <v>2014</v>
      </c>
      <c r="K124">
        <f t="shared" si="36"/>
        <v>157.5</v>
      </c>
      <c r="L124" cm="1">
        <f t="array" ref="L124">STOWA2024_NDJF_T(B124*60,K124,J124,"","")</f>
        <v>1104.6335138771879</v>
      </c>
      <c r="M124">
        <f t="shared" si="37"/>
        <v>9.0527762143488533E-4</v>
      </c>
    </row>
    <row r="125" spans="1:13" x14ac:dyDescent="0.3">
      <c r="A125">
        <f t="shared" si="24"/>
        <v>2549</v>
      </c>
      <c r="B125">
        <v>192</v>
      </c>
      <c r="C125" s="1">
        <f>M124</f>
        <v>9.0527762143488533E-4</v>
      </c>
      <c r="D125">
        <f t="shared" si="30"/>
        <v>9.0527762143488533E-4</v>
      </c>
      <c r="E125" t="s">
        <v>24</v>
      </c>
      <c r="F125" t="s">
        <v>19</v>
      </c>
      <c r="G125">
        <v>1</v>
      </c>
      <c r="H125">
        <f t="shared" si="35"/>
        <v>160</v>
      </c>
      <c r="J125">
        <v>2014</v>
      </c>
      <c r="K125">
        <f>AVERAGE(H125:H126)</f>
        <v>85</v>
      </c>
      <c r="L125" cm="1">
        <f t="array" ref="L125">STOWA2024_NDJF_T(B125*60,K125,J125,"","")</f>
        <v>3.6836217751362388</v>
      </c>
      <c r="M125">
        <f>1/L125</f>
        <v>0.27147195370323135</v>
      </c>
    </row>
    <row r="126" spans="1:13" x14ac:dyDescent="0.3">
      <c r="A126">
        <f t="shared" si="24"/>
        <v>2550</v>
      </c>
      <c r="B126">
        <v>216</v>
      </c>
      <c r="C126" s="1">
        <f>365.25*24/B126 - M126</f>
        <v>19.660112385104288</v>
      </c>
      <c r="D126">
        <f>C126</f>
        <v>19.660112385104288</v>
      </c>
      <c r="E126" t="s">
        <v>24</v>
      </c>
      <c r="F126" t="s">
        <v>19</v>
      </c>
      <c r="G126">
        <v>1</v>
      </c>
      <c r="H126">
        <v>10</v>
      </c>
      <c r="J126">
        <v>2014</v>
      </c>
      <c r="K126">
        <f>AVERAGE(H126:H128)</f>
        <v>15</v>
      </c>
      <c r="L126" cm="1">
        <f t="array" ref="L126">STOWA2024_NDJF_T(B126*60,K126,J126,"","")</f>
        <v>4.7793788655882859E-2</v>
      </c>
      <c r="M126">
        <f>1/L126</f>
        <v>20.923220948229048</v>
      </c>
    </row>
    <row r="127" spans="1:13" x14ac:dyDescent="0.3">
      <c r="A127">
        <f t="shared" si="24"/>
        <v>2551</v>
      </c>
      <c r="B127">
        <v>216</v>
      </c>
      <c r="C127">
        <f t="shared" ref="C127:C131" si="38">M126-M127</f>
        <v>2.5020821700001541</v>
      </c>
      <c r="D127">
        <f t="shared" ref="D127:D156" si="39">C127</f>
        <v>2.5020821700001541</v>
      </c>
      <c r="E127" t="s">
        <v>24</v>
      </c>
      <c r="F127" t="s">
        <v>19</v>
      </c>
      <c r="G127">
        <v>1</v>
      </c>
      <c r="H127">
        <f t="shared" ref="H127:H131" si="40">H126+5</f>
        <v>15</v>
      </c>
      <c r="J127">
        <v>2014</v>
      </c>
      <c r="K127">
        <f t="shared" ref="K127:K131" si="41">AVERAGE(H127:H128)</f>
        <v>17.5</v>
      </c>
      <c r="L127" cm="1">
        <f t="array" ref="L127">STOWA2024_NDJF_T(B127*60,K127,J127,"","")</f>
        <v>5.42854604179984E-2</v>
      </c>
      <c r="M127">
        <f t="shared" ref="M127:M131" si="42">1/L127</f>
        <v>18.421138778228894</v>
      </c>
    </row>
    <row r="128" spans="1:13" x14ac:dyDescent="0.3">
      <c r="A128">
        <f t="shared" si="24"/>
        <v>2552</v>
      </c>
      <c r="B128">
        <v>216</v>
      </c>
      <c r="C128">
        <f t="shared" si="38"/>
        <v>4.1867114818759994</v>
      </c>
      <c r="D128">
        <f t="shared" si="39"/>
        <v>4.1867114818759994</v>
      </c>
      <c r="E128" t="s">
        <v>24</v>
      </c>
      <c r="F128" t="s">
        <v>19</v>
      </c>
      <c r="G128">
        <v>1</v>
      </c>
      <c r="H128">
        <f t="shared" si="40"/>
        <v>20</v>
      </c>
      <c r="J128">
        <v>2014</v>
      </c>
      <c r="K128">
        <f t="shared" si="41"/>
        <v>22.5</v>
      </c>
      <c r="L128" cm="1">
        <f t="array" ref="L128">STOWA2024_NDJF_T(B128*60,K128,J128,"","")</f>
        <v>7.0252211710422466E-2</v>
      </c>
      <c r="M128">
        <f t="shared" si="42"/>
        <v>14.234427296352894</v>
      </c>
    </row>
    <row r="129" spans="1:13" x14ac:dyDescent="0.3">
      <c r="A129">
        <f t="shared" si="24"/>
        <v>2553</v>
      </c>
      <c r="B129">
        <v>216</v>
      </c>
      <c r="C129">
        <f t="shared" si="38"/>
        <v>3.2819341464601806</v>
      </c>
      <c r="D129">
        <f t="shared" si="39"/>
        <v>3.2819341464601806</v>
      </c>
      <c r="E129" t="s">
        <v>24</v>
      </c>
      <c r="F129" t="s">
        <v>19</v>
      </c>
      <c r="G129">
        <v>1</v>
      </c>
      <c r="H129">
        <f t="shared" si="40"/>
        <v>25</v>
      </c>
      <c r="J129">
        <v>2014</v>
      </c>
      <c r="K129">
        <f t="shared" si="41"/>
        <v>27.5</v>
      </c>
      <c r="L129" cm="1">
        <f t="array" ref="L129">STOWA2024_NDJF_T(B129*60,K129,J129,"","")</f>
        <v>9.1303412502914516E-2</v>
      </c>
      <c r="M129">
        <f t="shared" si="42"/>
        <v>10.952493149892714</v>
      </c>
    </row>
    <row r="130" spans="1:13" x14ac:dyDescent="0.3">
      <c r="A130">
        <f t="shared" si="24"/>
        <v>2554</v>
      </c>
      <c r="B130">
        <v>216</v>
      </c>
      <c r="C130">
        <f t="shared" si="38"/>
        <v>2.5622472751952596</v>
      </c>
      <c r="D130">
        <f t="shared" si="39"/>
        <v>2.5622472751952596</v>
      </c>
      <c r="E130" t="s">
        <v>24</v>
      </c>
      <c r="F130" t="s">
        <v>19</v>
      </c>
      <c r="G130">
        <v>1</v>
      </c>
      <c r="H130">
        <f t="shared" si="40"/>
        <v>30</v>
      </c>
      <c r="J130">
        <v>2014</v>
      </c>
      <c r="K130">
        <f t="shared" si="41"/>
        <v>32.5</v>
      </c>
      <c r="L130" cm="1">
        <f t="array" ref="L130">STOWA2024_NDJF_T(B130*60,K130,J130,"","")</f>
        <v>0.11918601849508483</v>
      </c>
      <c r="M130">
        <f t="shared" si="42"/>
        <v>8.3902458746974542</v>
      </c>
    </row>
    <row r="131" spans="1:13" x14ac:dyDescent="0.3">
      <c r="A131">
        <f t="shared" si="24"/>
        <v>2555</v>
      </c>
      <c r="B131">
        <v>216</v>
      </c>
      <c r="C131">
        <f t="shared" si="38"/>
        <v>1.9920078461823136</v>
      </c>
      <c r="D131">
        <f t="shared" si="39"/>
        <v>1.9920078461823136</v>
      </c>
      <c r="E131" t="s">
        <v>24</v>
      </c>
      <c r="F131" t="s">
        <v>19</v>
      </c>
      <c r="G131">
        <v>1</v>
      </c>
      <c r="H131">
        <f t="shared" si="40"/>
        <v>35</v>
      </c>
      <c r="J131">
        <v>2014</v>
      </c>
      <c r="K131">
        <f t="shared" si="41"/>
        <v>37.5</v>
      </c>
      <c r="L131" cm="1">
        <f t="array" ref="L131">STOWA2024_NDJF_T(B131*60,K131,J131,"","")</f>
        <v>0.15629302872810957</v>
      </c>
      <c r="M131">
        <f t="shared" si="42"/>
        <v>6.3982380285151406</v>
      </c>
    </row>
    <row r="132" spans="1:13" x14ac:dyDescent="0.3">
      <c r="A132">
        <f t="shared" ref="A132:A156" si="43">A131+1</f>
        <v>2556</v>
      </c>
      <c r="B132">
        <v>216</v>
      </c>
      <c r="C132">
        <f>M131-M132</f>
        <v>1.541982342701492</v>
      </c>
      <c r="D132">
        <f t="shared" si="39"/>
        <v>1.541982342701492</v>
      </c>
      <c r="E132" t="s">
        <v>24</v>
      </c>
      <c r="F132" t="s">
        <v>19</v>
      </c>
      <c r="G132">
        <v>1</v>
      </c>
      <c r="H132">
        <f>H131+5</f>
        <v>40</v>
      </c>
      <c r="J132">
        <v>2014</v>
      </c>
      <c r="K132">
        <f>AVERAGE(H132:H133)</f>
        <v>42.5</v>
      </c>
      <c r="L132" cm="1">
        <f t="array" ref="L132">STOWA2024_NDJF_T(B132*60,K132,J132,"","")</f>
        <v>0.20591996482418604</v>
      </c>
      <c r="M132">
        <f>1/L132</f>
        <v>4.8562556858136485</v>
      </c>
    </row>
    <row r="133" spans="1:13" x14ac:dyDescent="0.3">
      <c r="A133">
        <f t="shared" si="43"/>
        <v>2557</v>
      </c>
      <c r="B133">
        <v>216</v>
      </c>
      <c r="C133">
        <f t="shared" ref="C133:C155" si="44">M132-M133</f>
        <v>1.1882845963556661</v>
      </c>
      <c r="D133">
        <f t="shared" si="39"/>
        <v>1.1882845963556661</v>
      </c>
      <c r="E133" t="s">
        <v>24</v>
      </c>
      <c r="F133" t="s">
        <v>19</v>
      </c>
      <c r="G133">
        <v>1</v>
      </c>
      <c r="H133">
        <f t="shared" ref="H133:H156" si="45">H132+5</f>
        <v>45</v>
      </c>
      <c r="J133">
        <v>2014</v>
      </c>
      <c r="K133">
        <f t="shared" ref="K133:K155" si="46">AVERAGE(H133:H134)</f>
        <v>47.5</v>
      </c>
      <c r="L133" cm="1">
        <f t="array" ref="L133">STOWA2024_NDJF_T(B133*60,K133,J133,"","")</f>
        <v>0.27263028404833212</v>
      </c>
      <c r="M133">
        <f t="shared" ref="M133:M155" si="47">1/L133</f>
        <v>3.6679710894579824</v>
      </c>
    </row>
    <row r="134" spans="1:13" x14ac:dyDescent="0.3">
      <c r="A134">
        <f t="shared" si="43"/>
        <v>2558</v>
      </c>
      <c r="B134">
        <v>216</v>
      </c>
      <c r="C134">
        <f t="shared" si="44"/>
        <v>0.91147505017600672</v>
      </c>
      <c r="D134">
        <f t="shared" si="39"/>
        <v>0.91147505017600672</v>
      </c>
      <c r="E134" t="s">
        <v>24</v>
      </c>
      <c r="F134" t="s">
        <v>19</v>
      </c>
      <c r="G134">
        <v>1</v>
      </c>
      <c r="H134">
        <f t="shared" si="45"/>
        <v>50</v>
      </c>
      <c r="J134">
        <v>2014</v>
      </c>
      <c r="K134">
        <f t="shared" si="46"/>
        <v>52.5</v>
      </c>
      <c r="L134" cm="1">
        <f t="array" ref="L134">STOWA2024_NDJF_T(B134*60,K134,J134,"","")</f>
        <v>0.36277940753380672</v>
      </c>
      <c r="M134">
        <f t="shared" si="47"/>
        <v>2.7564960392819757</v>
      </c>
    </row>
    <row r="135" spans="1:13" x14ac:dyDescent="0.3">
      <c r="A135">
        <f t="shared" si="43"/>
        <v>2559</v>
      </c>
      <c r="B135">
        <v>216</v>
      </c>
      <c r="C135">
        <f t="shared" si="44"/>
        <v>0.69580550462946089</v>
      </c>
      <c r="D135">
        <f t="shared" si="39"/>
        <v>0.69580550462946089</v>
      </c>
      <c r="E135" t="s">
        <v>24</v>
      </c>
      <c r="F135" t="s">
        <v>19</v>
      </c>
      <c r="G135">
        <v>1</v>
      </c>
      <c r="H135">
        <f t="shared" si="45"/>
        <v>55</v>
      </c>
      <c r="J135">
        <v>2014</v>
      </c>
      <c r="K135">
        <f t="shared" si="46"/>
        <v>57.5</v>
      </c>
      <c r="L135" cm="1">
        <f t="array" ref="L135">STOWA2024_NDJF_T(B135*60,K135,J135,"","")</f>
        <v>0.48527422394776304</v>
      </c>
      <c r="M135">
        <f t="shared" si="47"/>
        <v>2.0606905346525148</v>
      </c>
    </row>
    <row r="136" spans="1:13" x14ac:dyDescent="0.3">
      <c r="A136">
        <f t="shared" si="43"/>
        <v>2560</v>
      </c>
      <c r="B136">
        <v>216</v>
      </c>
      <c r="C136">
        <f t="shared" si="44"/>
        <v>0.52851563743963603</v>
      </c>
      <c r="D136">
        <f t="shared" si="39"/>
        <v>0.52851563743963603</v>
      </c>
      <c r="E136" t="s">
        <v>24</v>
      </c>
      <c r="F136" t="s">
        <v>19</v>
      </c>
      <c r="G136">
        <v>1</v>
      </c>
      <c r="H136">
        <f t="shared" si="45"/>
        <v>60</v>
      </c>
      <c r="J136">
        <v>2014</v>
      </c>
      <c r="K136">
        <f t="shared" si="46"/>
        <v>62.5</v>
      </c>
      <c r="L136" cm="1">
        <f t="array" ref="L136">STOWA2024_NDJF_T(B136*60,K136,J136,"","")</f>
        <v>0.65266700415145951</v>
      </c>
      <c r="M136">
        <f t="shared" si="47"/>
        <v>1.5321748972128788</v>
      </c>
    </row>
    <row r="137" spans="1:13" x14ac:dyDescent="0.3">
      <c r="A137">
        <f t="shared" si="43"/>
        <v>2561</v>
      </c>
      <c r="B137">
        <v>216</v>
      </c>
      <c r="C137">
        <f t="shared" si="44"/>
        <v>0.39936113062178547</v>
      </c>
      <c r="D137">
        <f t="shared" si="39"/>
        <v>0.39936113062178547</v>
      </c>
      <c r="E137" t="s">
        <v>24</v>
      </c>
      <c r="F137" t="s">
        <v>19</v>
      </c>
      <c r="G137">
        <v>1</v>
      </c>
      <c r="H137">
        <f t="shared" si="45"/>
        <v>65</v>
      </c>
      <c r="J137">
        <v>2014</v>
      </c>
      <c r="K137">
        <f t="shared" si="46"/>
        <v>67.5</v>
      </c>
      <c r="L137" cm="1">
        <f t="array" ref="L137">STOWA2024_NDJF_T(B137*60,K137,J137,"","")</f>
        <v>0.88275763368345916</v>
      </c>
      <c r="M137">
        <f t="shared" si="47"/>
        <v>1.1328137665910933</v>
      </c>
    </row>
    <row r="138" spans="1:13" x14ac:dyDescent="0.3">
      <c r="A138">
        <f t="shared" si="43"/>
        <v>2562</v>
      </c>
      <c r="B138">
        <v>216</v>
      </c>
      <c r="C138">
        <f t="shared" si="44"/>
        <v>0.30010451098110313</v>
      </c>
      <c r="D138">
        <f t="shared" si="39"/>
        <v>0.30010451098110313</v>
      </c>
      <c r="E138" t="s">
        <v>24</v>
      </c>
      <c r="F138" t="s">
        <v>19</v>
      </c>
      <c r="G138">
        <v>1</v>
      </c>
      <c r="H138">
        <f t="shared" si="45"/>
        <v>70</v>
      </c>
      <c r="J138">
        <v>2014</v>
      </c>
      <c r="K138">
        <f t="shared" si="46"/>
        <v>72.5</v>
      </c>
      <c r="L138" cm="1">
        <f t="array" ref="L138">STOWA2024_NDJF_T(B138*60,K138,J138,"","")</f>
        <v>1.2008993454353563</v>
      </c>
      <c r="M138">
        <f t="shared" si="47"/>
        <v>0.83270925560999021</v>
      </c>
    </row>
    <row r="139" spans="1:13" x14ac:dyDescent="0.3">
      <c r="A139">
        <f t="shared" si="43"/>
        <v>2563</v>
      </c>
      <c r="B139">
        <v>216</v>
      </c>
      <c r="C139">
        <f t="shared" si="44"/>
        <v>0.22435774852919044</v>
      </c>
      <c r="D139">
        <f t="shared" si="39"/>
        <v>0.22435774852919044</v>
      </c>
      <c r="E139" t="s">
        <v>24</v>
      </c>
      <c r="F139" t="s">
        <v>19</v>
      </c>
      <c r="G139">
        <v>1</v>
      </c>
      <c r="H139">
        <f t="shared" si="45"/>
        <v>75</v>
      </c>
      <c r="J139">
        <v>2014</v>
      </c>
      <c r="K139">
        <f t="shared" si="46"/>
        <v>77.5</v>
      </c>
      <c r="L139" cm="1">
        <f t="array" ref="L139">STOWA2024_NDJF_T(B139*60,K139,J139,"","")</f>
        <v>1.6437865088861898</v>
      </c>
      <c r="M139">
        <f t="shared" si="47"/>
        <v>0.60835150708079977</v>
      </c>
    </row>
    <row r="140" spans="1:13" x14ac:dyDescent="0.3">
      <c r="A140">
        <f t="shared" si="43"/>
        <v>2564</v>
      </c>
      <c r="B140">
        <v>216</v>
      </c>
      <c r="C140">
        <f t="shared" si="44"/>
        <v>0.16670971025570869</v>
      </c>
      <c r="D140">
        <f t="shared" si="39"/>
        <v>0.16670971025570869</v>
      </c>
      <c r="E140" t="s">
        <v>24</v>
      </c>
      <c r="F140" t="s">
        <v>19</v>
      </c>
      <c r="G140">
        <v>1</v>
      </c>
      <c r="H140">
        <f t="shared" si="45"/>
        <v>80</v>
      </c>
      <c r="J140">
        <v>2014</v>
      </c>
      <c r="K140">
        <f t="shared" si="46"/>
        <v>82.5</v>
      </c>
      <c r="L140" cm="1">
        <f t="array" ref="L140">STOWA2024_NDJF_T(B140*60,K140,J140,"","")</f>
        <v>2.2642784428214853</v>
      </c>
      <c r="M140">
        <f t="shared" si="47"/>
        <v>0.44164179682509108</v>
      </c>
    </row>
    <row r="141" spans="1:13" x14ac:dyDescent="0.3">
      <c r="A141">
        <f t="shared" si="43"/>
        <v>2565</v>
      </c>
      <c r="B141">
        <v>216</v>
      </c>
      <c r="C141">
        <f t="shared" si="44"/>
        <v>0.12313627483582923</v>
      </c>
      <c r="D141">
        <f t="shared" si="39"/>
        <v>0.12313627483582923</v>
      </c>
      <c r="E141" t="s">
        <v>24</v>
      </c>
      <c r="F141" t="s">
        <v>19</v>
      </c>
      <c r="G141">
        <v>1</v>
      </c>
      <c r="H141">
        <f t="shared" si="45"/>
        <v>85</v>
      </c>
      <c r="J141">
        <v>2014</v>
      </c>
      <c r="K141">
        <f t="shared" si="46"/>
        <v>87.5</v>
      </c>
      <c r="L141" cm="1">
        <f t="array" ref="L141">STOWA2024_NDJF_T(B141*60,K141,J141,"","")</f>
        <v>3.1396629915688372</v>
      </c>
      <c r="M141">
        <f t="shared" si="47"/>
        <v>0.31850552198926185</v>
      </c>
    </row>
    <row r="142" spans="1:13" x14ac:dyDescent="0.3">
      <c r="A142">
        <f t="shared" si="43"/>
        <v>2566</v>
      </c>
      <c r="B142">
        <v>216</v>
      </c>
      <c r="C142">
        <f t="shared" si="44"/>
        <v>9.0377191964545939E-2</v>
      </c>
      <c r="D142">
        <f t="shared" si="39"/>
        <v>9.0377191964545939E-2</v>
      </c>
      <c r="E142" t="s">
        <v>24</v>
      </c>
      <c r="F142" t="s">
        <v>19</v>
      </c>
      <c r="G142">
        <v>1</v>
      </c>
      <c r="H142">
        <f t="shared" si="45"/>
        <v>90</v>
      </c>
      <c r="J142">
        <v>2014</v>
      </c>
      <c r="K142">
        <f t="shared" si="46"/>
        <v>92.5</v>
      </c>
      <c r="L142" cm="1">
        <f t="array" ref="L142">STOWA2024_NDJF_T(B142*60,K142,J142,"","")</f>
        <v>4.3834976563044927</v>
      </c>
      <c r="M142">
        <f t="shared" si="47"/>
        <v>0.22812833002471591</v>
      </c>
    </row>
    <row r="143" spans="1:13" x14ac:dyDescent="0.3">
      <c r="A143">
        <f t="shared" si="43"/>
        <v>2567</v>
      </c>
      <c r="B143">
        <v>216</v>
      </c>
      <c r="C143">
        <f t="shared" si="44"/>
        <v>6.5897978720925093E-2</v>
      </c>
      <c r="D143">
        <f t="shared" si="39"/>
        <v>6.5897978720925093E-2</v>
      </c>
      <c r="E143" t="s">
        <v>24</v>
      </c>
      <c r="F143" t="s">
        <v>19</v>
      </c>
      <c r="G143">
        <v>1</v>
      </c>
      <c r="H143">
        <f t="shared" si="45"/>
        <v>95</v>
      </c>
      <c r="J143">
        <v>2014</v>
      </c>
      <c r="K143">
        <f t="shared" si="46"/>
        <v>97.5</v>
      </c>
      <c r="L143" cm="1">
        <f t="array" ref="L143">STOWA2024_NDJF_T(B143*60,K143,J143,"","")</f>
        <v>6.1640746750736595</v>
      </c>
      <c r="M143">
        <f t="shared" si="47"/>
        <v>0.16223035130379082</v>
      </c>
    </row>
    <row r="144" spans="1:13" x14ac:dyDescent="0.3">
      <c r="A144">
        <f t="shared" si="43"/>
        <v>2568</v>
      </c>
      <c r="B144">
        <v>216</v>
      </c>
      <c r="C144">
        <f t="shared" si="44"/>
        <v>4.7723167257510107E-2</v>
      </c>
      <c r="D144">
        <f t="shared" si="39"/>
        <v>4.7723167257510107E-2</v>
      </c>
      <c r="E144" t="s">
        <v>24</v>
      </c>
      <c r="F144" t="s">
        <v>19</v>
      </c>
      <c r="G144">
        <v>1</v>
      </c>
      <c r="H144">
        <f t="shared" si="45"/>
        <v>100</v>
      </c>
      <c r="J144">
        <v>2014</v>
      </c>
      <c r="K144">
        <f t="shared" si="46"/>
        <v>102.5</v>
      </c>
      <c r="L144" cm="1">
        <f t="array" ref="L144">STOWA2024_NDJF_T(B144*60,K144,J144,"","")</f>
        <v>8.7330765168046316</v>
      </c>
      <c r="M144">
        <f t="shared" si="47"/>
        <v>0.11450718404628071</v>
      </c>
    </row>
    <row r="145" spans="1:13" x14ac:dyDescent="0.3">
      <c r="A145">
        <f t="shared" si="43"/>
        <v>2569</v>
      </c>
      <c r="B145">
        <v>216</v>
      </c>
      <c r="C145">
        <f t="shared" si="44"/>
        <v>3.4313783126073097E-2</v>
      </c>
      <c r="D145">
        <f t="shared" si="39"/>
        <v>3.4313783126073097E-2</v>
      </c>
      <c r="E145" t="s">
        <v>24</v>
      </c>
      <c r="F145" t="s">
        <v>19</v>
      </c>
      <c r="G145">
        <v>1</v>
      </c>
      <c r="H145">
        <f t="shared" si="45"/>
        <v>105</v>
      </c>
      <c r="J145">
        <v>2014</v>
      </c>
      <c r="K145">
        <f t="shared" si="46"/>
        <v>107.5</v>
      </c>
      <c r="L145" cm="1">
        <f t="array" ref="L145">STOWA2024_NDJF_T(B145*60,K145,J145,"","")</f>
        <v>12.469853984556652</v>
      </c>
      <c r="M145">
        <f t="shared" si="47"/>
        <v>8.0193400920207616E-2</v>
      </c>
    </row>
    <row r="146" spans="1:13" x14ac:dyDescent="0.3">
      <c r="A146">
        <f t="shared" si="43"/>
        <v>2570</v>
      </c>
      <c r="B146">
        <v>216</v>
      </c>
      <c r="C146">
        <f t="shared" si="44"/>
        <v>2.4488428721334471E-2</v>
      </c>
      <c r="D146">
        <f t="shared" si="39"/>
        <v>2.4488428721334471E-2</v>
      </c>
      <c r="E146" t="s">
        <v>24</v>
      </c>
      <c r="F146" t="s">
        <v>19</v>
      </c>
      <c r="G146">
        <v>1</v>
      </c>
      <c r="H146">
        <f t="shared" si="45"/>
        <v>110</v>
      </c>
      <c r="J146">
        <v>2014</v>
      </c>
      <c r="K146">
        <f t="shared" si="46"/>
        <v>112.5</v>
      </c>
      <c r="L146" cm="1">
        <f t="array" ref="L146">STOWA2024_NDJF_T(B146*60,K146,J146,"","")</f>
        <v>17.951718859671722</v>
      </c>
      <c r="M146">
        <f t="shared" si="47"/>
        <v>5.5704972198873146E-2</v>
      </c>
    </row>
    <row r="147" spans="1:13" x14ac:dyDescent="0.3">
      <c r="A147">
        <f t="shared" si="43"/>
        <v>2571</v>
      </c>
      <c r="B147">
        <v>216</v>
      </c>
      <c r="C147">
        <f t="shared" si="44"/>
        <v>1.7340530539874693E-2</v>
      </c>
      <c r="D147">
        <f t="shared" si="39"/>
        <v>1.7340530539874693E-2</v>
      </c>
      <c r="E147" t="s">
        <v>24</v>
      </c>
      <c r="F147" t="s">
        <v>19</v>
      </c>
      <c r="G147">
        <v>1</v>
      </c>
      <c r="H147">
        <f t="shared" si="45"/>
        <v>115</v>
      </c>
      <c r="J147">
        <v>2014</v>
      </c>
      <c r="K147">
        <f t="shared" si="46"/>
        <v>117.5</v>
      </c>
      <c r="L147" cm="1">
        <f t="array" ref="L147">STOWA2024_NDJF_T(B147*60,K147,J147,"","")</f>
        <v>26.065803560715921</v>
      </c>
      <c r="M147">
        <f t="shared" si="47"/>
        <v>3.8364441658998452E-2</v>
      </c>
    </row>
    <row r="148" spans="1:13" x14ac:dyDescent="0.3">
      <c r="A148">
        <f t="shared" si="43"/>
        <v>2572</v>
      </c>
      <c r="B148">
        <v>216</v>
      </c>
      <c r="C148">
        <f t="shared" si="44"/>
        <v>1.2178534591775408E-2</v>
      </c>
      <c r="D148">
        <f t="shared" si="39"/>
        <v>1.2178534591775408E-2</v>
      </c>
      <c r="E148" t="s">
        <v>24</v>
      </c>
      <c r="F148" t="s">
        <v>19</v>
      </c>
      <c r="G148">
        <v>1</v>
      </c>
      <c r="H148">
        <f t="shared" si="45"/>
        <v>120</v>
      </c>
      <c r="J148">
        <v>2014</v>
      </c>
      <c r="K148">
        <f t="shared" si="46"/>
        <v>122.5</v>
      </c>
      <c r="L148" cm="1">
        <f t="array" ref="L148">STOWA2024_NDJF_T(B148*60,K148,J148,"","")</f>
        <v>38.188480446098509</v>
      </c>
      <c r="M148">
        <f t="shared" si="47"/>
        <v>2.6185907067223044E-2</v>
      </c>
    </row>
    <row r="149" spans="1:13" x14ac:dyDescent="0.3">
      <c r="A149">
        <f t="shared" si="43"/>
        <v>2573</v>
      </c>
      <c r="B149">
        <v>216</v>
      </c>
      <c r="C149">
        <f t="shared" si="44"/>
        <v>8.4800087168318168E-3</v>
      </c>
      <c r="D149">
        <f t="shared" si="39"/>
        <v>8.4800087168318168E-3</v>
      </c>
      <c r="E149" t="s">
        <v>24</v>
      </c>
      <c r="F149" t="s">
        <v>19</v>
      </c>
      <c r="G149">
        <v>1</v>
      </c>
      <c r="H149">
        <f t="shared" si="45"/>
        <v>125</v>
      </c>
      <c r="J149">
        <v>2014</v>
      </c>
      <c r="K149">
        <f t="shared" si="46"/>
        <v>127.5</v>
      </c>
      <c r="L149" cm="1">
        <f t="array" ref="L149">STOWA2024_NDJF_T(B149*60,K149,J149,"","")</f>
        <v>56.478354286830303</v>
      </c>
      <c r="M149">
        <f t="shared" si="47"/>
        <v>1.7705898350391228E-2</v>
      </c>
    </row>
    <row r="150" spans="1:13" x14ac:dyDescent="0.3">
      <c r="A150">
        <f t="shared" si="43"/>
        <v>2574</v>
      </c>
      <c r="B150">
        <v>216</v>
      </c>
      <c r="C150">
        <f t="shared" si="44"/>
        <v>5.8516718742080941E-3</v>
      </c>
      <c r="D150">
        <f t="shared" si="39"/>
        <v>5.8516718742080941E-3</v>
      </c>
      <c r="E150" t="s">
        <v>24</v>
      </c>
      <c r="F150" t="s">
        <v>19</v>
      </c>
      <c r="G150">
        <v>1</v>
      </c>
      <c r="H150">
        <f t="shared" si="45"/>
        <v>130</v>
      </c>
      <c r="J150">
        <v>2014</v>
      </c>
      <c r="K150">
        <f t="shared" si="46"/>
        <v>132.5</v>
      </c>
      <c r="L150" cm="1">
        <f t="array" ref="L150">STOWA2024_NDJF_T(B150*60,K150,J150,"","")</f>
        <v>84.358098101900239</v>
      </c>
      <c r="M150">
        <f t="shared" si="47"/>
        <v>1.1854226476183134E-2</v>
      </c>
    </row>
    <row r="151" spans="1:13" x14ac:dyDescent="0.3">
      <c r="A151">
        <f t="shared" si="43"/>
        <v>2575</v>
      </c>
      <c r="B151">
        <v>216</v>
      </c>
      <c r="C151">
        <f t="shared" si="44"/>
        <v>3.9999193614811482E-3</v>
      </c>
      <c r="D151">
        <f t="shared" si="39"/>
        <v>3.9999193614811482E-3</v>
      </c>
      <c r="E151" t="s">
        <v>24</v>
      </c>
      <c r="F151" t="s">
        <v>19</v>
      </c>
      <c r="G151">
        <v>1</v>
      </c>
      <c r="H151">
        <f t="shared" si="45"/>
        <v>135</v>
      </c>
      <c r="J151">
        <v>2014</v>
      </c>
      <c r="K151">
        <f t="shared" si="46"/>
        <v>137.5</v>
      </c>
      <c r="L151" cm="1">
        <f t="array" ref="L151">STOWA2024_NDJF_T(B151*60,K151,J151,"","")</f>
        <v>127.31867819736291</v>
      </c>
      <c r="M151">
        <f t="shared" si="47"/>
        <v>7.8543071147019854E-3</v>
      </c>
    </row>
    <row r="152" spans="1:13" x14ac:dyDescent="0.3">
      <c r="A152">
        <f t="shared" si="43"/>
        <v>2576</v>
      </c>
      <c r="B152">
        <v>216</v>
      </c>
      <c r="C152">
        <f t="shared" si="44"/>
        <v>2.706951902730066E-3</v>
      </c>
      <c r="D152">
        <f t="shared" si="39"/>
        <v>2.706951902730066E-3</v>
      </c>
      <c r="E152" t="s">
        <v>24</v>
      </c>
      <c r="F152" t="s">
        <v>19</v>
      </c>
      <c r="G152">
        <v>1</v>
      </c>
      <c r="H152">
        <f t="shared" si="45"/>
        <v>140</v>
      </c>
      <c r="J152">
        <v>2014</v>
      </c>
      <c r="K152">
        <f t="shared" si="46"/>
        <v>142.5</v>
      </c>
      <c r="L152" cm="1">
        <f t="array" ref="L152">STOWA2024_NDJF_T(B152*60,K152,J152,"","")</f>
        <v>194.27452717352031</v>
      </c>
      <c r="M152">
        <f t="shared" si="47"/>
        <v>5.1473552119719193E-3</v>
      </c>
    </row>
    <row r="153" spans="1:13" x14ac:dyDescent="0.3">
      <c r="A153">
        <f t="shared" si="43"/>
        <v>2577</v>
      </c>
      <c r="B153">
        <v>216</v>
      </c>
      <c r="C153">
        <f t="shared" si="44"/>
        <v>1.8127912583518592E-3</v>
      </c>
      <c r="D153">
        <f t="shared" si="39"/>
        <v>1.8127912583518592E-3</v>
      </c>
      <c r="E153" t="s">
        <v>24</v>
      </c>
      <c r="F153" t="s">
        <v>19</v>
      </c>
      <c r="G153">
        <v>1</v>
      </c>
      <c r="H153">
        <f t="shared" si="45"/>
        <v>145</v>
      </c>
      <c r="J153">
        <v>2014</v>
      </c>
      <c r="K153">
        <f t="shared" si="46"/>
        <v>147.5</v>
      </c>
      <c r="L153" cm="1">
        <f t="array" ref="L153">STOWA2024_NDJF_T(B153*60,K153,J153,"","")</f>
        <v>299.88928504861417</v>
      </c>
      <c r="M153">
        <f t="shared" si="47"/>
        <v>3.3345639536200601E-3</v>
      </c>
    </row>
    <row r="154" spans="1:13" x14ac:dyDescent="0.3">
      <c r="A154">
        <f t="shared" si="43"/>
        <v>2578</v>
      </c>
      <c r="B154">
        <v>216</v>
      </c>
      <c r="C154">
        <f t="shared" si="44"/>
        <v>1.2005710200078288E-3</v>
      </c>
      <c r="D154">
        <f t="shared" si="39"/>
        <v>1.2005710200078288E-3</v>
      </c>
      <c r="E154" t="s">
        <v>24</v>
      </c>
      <c r="F154" t="s">
        <v>19</v>
      </c>
      <c r="G154">
        <v>1</v>
      </c>
      <c r="H154">
        <f t="shared" si="45"/>
        <v>150</v>
      </c>
      <c r="J154">
        <v>2014</v>
      </c>
      <c r="K154">
        <f t="shared" si="46"/>
        <v>152.5</v>
      </c>
      <c r="L154" cm="1">
        <f t="array" ref="L154">STOWA2024_NDJF_T(B154*60,K154,J154,"","")</f>
        <v>468.60511309533246</v>
      </c>
      <c r="M154">
        <f t="shared" si="47"/>
        <v>2.1339929336122313E-3</v>
      </c>
    </row>
    <row r="155" spans="1:13" x14ac:dyDescent="0.3">
      <c r="A155">
        <f t="shared" si="43"/>
        <v>2579</v>
      </c>
      <c r="B155">
        <v>216</v>
      </c>
      <c r="C155">
        <f t="shared" si="44"/>
        <v>7.8584786688331611E-4</v>
      </c>
      <c r="D155">
        <f t="shared" si="39"/>
        <v>7.8584786688331611E-4</v>
      </c>
      <c r="E155" t="s">
        <v>24</v>
      </c>
      <c r="F155" t="s">
        <v>19</v>
      </c>
      <c r="G155">
        <v>1</v>
      </c>
      <c r="H155">
        <f t="shared" si="45"/>
        <v>155</v>
      </c>
      <c r="J155">
        <v>2014</v>
      </c>
      <c r="K155">
        <f t="shared" si="46"/>
        <v>157.5</v>
      </c>
      <c r="L155" cm="1">
        <f t="array" ref="L155">STOWA2024_NDJF_T(B155*60,K155,J155,"","")</f>
        <v>741.75993717527717</v>
      </c>
      <c r="M155">
        <f t="shared" si="47"/>
        <v>1.3481450667289152E-3</v>
      </c>
    </row>
    <row r="156" spans="1:13" x14ac:dyDescent="0.3">
      <c r="A156">
        <f t="shared" si="43"/>
        <v>2580</v>
      </c>
      <c r="B156">
        <v>216</v>
      </c>
      <c r="C156" s="1">
        <f>M155</f>
        <v>1.3481450667289152E-3</v>
      </c>
      <c r="D156">
        <f t="shared" si="39"/>
        <v>1.3481450667289152E-3</v>
      </c>
      <c r="E156" t="s">
        <v>24</v>
      </c>
      <c r="F156" t="s">
        <v>19</v>
      </c>
      <c r="G156">
        <v>1</v>
      </c>
      <c r="H156">
        <f t="shared" si="45"/>
        <v>160</v>
      </c>
      <c r="J156">
        <v>2014</v>
      </c>
      <c r="K156">
        <f>AVERAGE(H156:H157)</f>
        <v>160</v>
      </c>
      <c r="L156" cm="1">
        <f t="array" ref="L156">STOWA2024_NDJF_T(B156*60,K156,J156,"","")</f>
        <v>937.98901205523805</v>
      </c>
      <c r="M156">
        <f>1/L156</f>
        <v>1.0661105696844881E-3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5DC67C-E999-454C-82F0-213CF62BB3EF}">
  <sheetPr codeName="Blad3">
    <tabColor theme="7" tint="0.79998168889431442"/>
  </sheetPr>
  <dimension ref="A1:N156"/>
  <sheetViews>
    <sheetView workbookViewId="0">
      <selection activeCell="F3" sqref="F3"/>
    </sheetView>
  </sheetViews>
  <sheetFormatPr defaultRowHeight="14.4" x14ac:dyDescent="0.3"/>
  <cols>
    <col min="3" max="3" width="12" bestFit="1" customWidth="1"/>
    <col min="5" max="5" width="17.21875" bestFit="1" customWidth="1"/>
    <col min="9" max="9" width="12"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'HUIDIG WINTER'!A156+1</f>
        <v>2581</v>
      </c>
      <c r="B2">
        <v>24</v>
      </c>
      <c r="C2" s="1">
        <f>365.25*24/B2 - N2</f>
        <v>350.01288854662988</v>
      </c>
      <c r="D2">
        <f>C2</f>
        <v>350.01288854662988</v>
      </c>
      <c r="E2" t="s">
        <v>26</v>
      </c>
      <c r="F2" t="s">
        <v>21</v>
      </c>
      <c r="G2">
        <v>1</v>
      </c>
      <c r="H2">
        <v>10</v>
      </c>
      <c r="J2">
        <v>2033</v>
      </c>
      <c r="K2" t="s">
        <v>25</v>
      </c>
      <c r="L2">
        <f>AVERAGE(H2:H4)</f>
        <v>15</v>
      </c>
      <c r="M2" cm="1">
        <f t="array" ref="M2">STOWA2024_JAARROND_T(B2*60,L2,J2,K2,"")</f>
        <v>6.5629237080813127E-2</v>
      </c>
      <c r="N2">
        <f>1/M2</f>
        <v>15.23711145337011</v>
      </c>
    </row>
    <row r="3" spans="1:14" x14ac:dyDescent="0.3">
      <c r="A3">
        <f>A2+1</f>
        <v>2582</v>
      </c>
      <c r="B3">
        <v>24</v>
      </c>
      <c r="C3">
        <f t="shared" ref="C3:C7" si="0">N2-N3</f>
        <v>4.6299149673965569</v>
      </c>
      <c r="D3">
        <f t="shared" ref="D3:D32" si="1">C3</f>
        <v>4.6299149673965569</v>
      </c>
      <c r="E3" t="s">
        <v>26</v>
      </c>
      <c r="F3" t="s">
        <v>21</v>
      </c>
      <c r="G3">
        <v>1</v>
      </c>
      <c r="H3">
        <f t="shared" ref="H3:H7" si="2">H2+5</f>
        <v>15</v>
      </c>
      <c r="J3">
        <v>2033</v>
      </c>
      <c r="K3" t="s">
        <v>25</v>
      </c>
      <c r="L3">
        <f t="shared" ref="L3:L7" si="3">AVERAGE(H3:H4)</f>
        <v>17.5</v>
      </c>
      <c r="M3" cm="1">
        <f t="array" ref="M3">STOWA2024_JAARROND_T(B3*60,L3,J3,"L","")</f>
        <v>9.4275617626424849E-2</v>
      </c>
      <c r="N3">
        <f t="shared" ref="N3:N7" si="4">1/M3</f>
        <v>10.607196485973553</v>
      </c>
    </row>
    <row r="4" spans="1:14" x14ac:dyDescent="0.3">
      <c r="A4">
        <f t="shared" ref="A4:A67" si="5">A3+1</f>
        <v>2583</v>
      </c>
      <c r="B4">
        <v>24</v>
      </c>
      <c r="C4">
        <f t="shared" si="0"/>
        <v>5.2031073544868605</v>
      </c>
      <c r="D4">
        <f t="shared" si="1"/>
        <v>5.2031073544868605</v>
      </c>
      <c r="E4" t="s">
        <v>26</v>
      </c>
      <c r="F4" t="s">
        <v>21</v>
      </c>
      <c r="G4">
        <v>1</v>
      </c>
      <c r="H4">
        <f t="shared" si="2"/>
        <v>20</v>
      </c>
      <c r="J4">
        <v>2033</v>
      </c>
      <c r="K4" t="s">
        <v>25</v>
      </c>
      <c r="L4">
        <f t="shared" si="3"/>
        <v>22.5</v>
      </c>
      <c r="M4" cm="1">
        <f t="array" ref="M4">STOWA2024_JAARROND_T(B4*60,L4,J4,"L","")</f>
        <v>0.18504506044756794</v>
      </c>
      <c r="N4">
        <f t="shared" si="4"/>
        <v>5.4040891314866926</v>
      </c>
    </row>
    <row r="5" spans="1:14" x14ac:dyDescent="0.3">
      <c r="A5">
        <f t="shared" si="5"/>
        <v>2584</v>
      </c>
      <c r="B5">
        <v>24</v>
      </c>
      <c r="C5">
        <f t="shared" si="0"/>
        <v>2.4884088722682729</v>
      </c>
      <c r="D5">
        <f t="shared" si="1"/>
        <v>2.4884088722682729</v>
      </c>
      <c r="E5" t="s">
        <v>26</v>
      </c>
      <c r="F5" t="s">
        <v>21</v>
      </c>
      <c r="G5">
        <v>1</v>
      </c>
      <c r="H5">
        <f t="shared" si="2"/>
        <v>25</v>
      </c>
      <c r="J5">
        <v>2033</v>
      </c>
      <c r="K5" t="s">
        <v>25</v>
      </c>
      <c r="L5">
        <f t="shared" si="3"/>
        <v>27.5</v>
      </c>
      <c r="M5" cm="1">
        <f t="array" ref="M5">STOWA2024_JAARROND_T(B5*60,L5,J5,"L","")</f>
        <v>0.34297313528749584</v>
      </c>
      <c r="N5">
        <f t="shared" si="4"/>
        <v>2.9156802592184197</v>
      </c>
    </row>
    <row r="6" spans="1:14" x14ac:dyDescent="0.3">
      <c r="A6">
        <f t="shared" si="5"/>
        <v>2585</v>
      </c>
      <c r="B6">
        <v>24</v>
      </c>
      <c r="C6">
        <f t="shared" si="0"/>
        <v>1.2647689248755767</v>
      </c>
      <c r="D6">
        <f t="shared" si="1"/>
        <v>1.2647689248755767</v>
      </c>
      <c r="E6" t="s">
        <v>26</v>
      </c>
      <c r="F6" t="s">
        <v>21</v>
      </c>
      <c r="G6">
        <v>1</v>
      </c>
      <c r="H6">
        <f t="shared" si="2"/>
        <v>30</v>
      </c>
      <c r="J6">
        <v>2033</v>
      </c>
      <c r="K6" t="s">
        <v>25</v>
      </c>
      <c r="L6">
        <f t="shared" si="3"/>
        <v>32.5</v>
      </c>
      <c r="M6" cm="1">
        <f t="array" ref="M6">STOWA2024_JAARROND_T(B6*60,L6,J6,"L","")</f>
        <v>0.60572604912065564</v>
      </c>
      <c r="N6">
        <f t="shared" si="4"/>
        <v>1.650911334342843</v>
      </c>
    </row>
    <row r="7" spans="1:14" x14ac:dyDescent="0.3">
      <c r="A7">
        <f t="shared" si="5"/>
        <v>2586</v>
      </c>
      <c r="B7">
        <v>24</v>
      </c>
      <c r="C7">
        <f t="shared" si="0"/>
        <v>0.67658998412120663</v>
      </c>
      <c r="D7">
        <f t="shared" si="1"/>
        <v>0.67658998412120663</v>
      </c>
      <c r="E7" t="s">
        <v>26</v>
      </c>
      <c r="F7" t="s">
        <v>21</v>
      </c>
      <c r="G7">
        <v>1</v>
      </c>
      <c r="H7">
        <f t="shared" si="2"/>
        <v>35</v>
      </c>
      <c r="J7">
        <v>2033</v>
      </c>
      <c r="K7" t="s">
        <v>25</v>
      </c>
      <c r="L7">
        <f t="shared" si="3"/>
        <v>37.5</v>
      </c>
      <c r="M7" cm="1">
        <f t="array" ref="M7">STOWA2024_JAARROND_T(B7*60,L7,J7,"L","")</f>
        <v>1.0263554214146311</v>
      </c>
      <c r="N7">
        <f t="shared" si="4"/>
        <v>0.97432135022163635</v>
      </c>
    </row>
    <row r="8" spans="1:14" x14ac:dyDescent="0.3">
      <c r="A8">
        <f t="shared" si="5"/>
        <v>2587</v>
      </c>
      <c r="B8">
        <v>24</v>
      </c>
      <c r="C8">
        <f>N7-N8</f>
        <v>0.37848487496165983</v>
      </c>
      <c r="D8">
        <f t="shared" si="1"/>
        <v>0.37848487496165983</v>
      </c>
      <c r="E8" t="s">
        <v>26</v>
      </c>
      <c r="F8" t="s">
        <v>21</v>
      </c>
      <c r="G8">
        <v>1</v>
      </c>
      <c r="H8">
        <f>H7+5</f>
        <v>40</v>
      </c>
      <c r="J8">
        <v>2033</v>
      </c>
      <c r="K8" t="s">
        <v>25</v>
      </c>
      <c r="L8">
        <f>AVERAGE(H8:H9)</f>
        <v>42.5</v>
      </c>
      <c r="M8" cm="1">
        <f t="array" ref="M8">STOWA2024_JAARROND_T(B8*60,L8,J8,"L","")</f>
        <v>1.6783128283035678</v>
      </c>
      <c r="N8">
        <f>1/M8</f>
        <v>0.59583647525997652</v>
      </c>
    </row>
    <row r="9" spans="1:14" x14ac:dyDescent="0.3">
      <c r="A9">
        <f t="shared" si="5"/>
        <v>2588</v>
      </c>
      <c r="B9">
        <v>24</v>
      </c>
      <c r="C9">
        <f t="shared" ref="C9:C31" si="6">N8-N9</f>
        <v>0.21991911949408854</v>
      </c>
      <c r="D9">
        <f t="shared" si="1"/>
        <v>0.21991911949408854</v>
      </c>
      <c r="E9" t="s">
        <v>26</v>
      </c>
      <c r="F9" t="s">
        <v>21</v>
      </c>
      <c r="G9">
        <v>1</v>
      </c>
      <c r="H9">
        <f t="shared" ref="H9:H32" si="7">H8+5</f>
        <v>45</v>
      </c>
      <c r="J9">
        <v>2033</v>
      </c>
      <c r="K9" t="s">
        <v>25</v>
      </c>
      <c r="L9">
        <f t="shared" ref="L9:L31" si="8">AVERAGE(H9:H10)</f>
        <v>47.5</v>
      </c>
      <c r="M9" cm="1">
        <f t="array" ref="M9">STOWA2024_JAARROND_T(B9*60,L9,J9,"L","")</f>
        <v>2.6601591670664315</v>
      </c>
      <c r="N9">
        <f t="shared" ref="N9:N31" si="9">1/M9</f>
        <v>0.37591735576588797</v>
      </c>
    </row>
    <row r="10" spans="1:14" x14ac:dyDescent="0.3">
      <c r="A10">
        <f t="shared" si="5"/>
        <v>2589</v>
      </c>
      <c r="B10">
        <v>24</v>
      </c>
      <c r="C10">
        <f t="shared" si="6"/>
        <v>0.13214681053420671</v>
      </c>
      <c r="D10">
        <f t="shared" si="1"/>
        <v>0.13214681053420671</v>
      </c>
      <c r="E10" t="s">
        <v>26</v>
      </c>
      <c r="F10" t="s">
        <v>21</v>
      </c>
      <c r="G10">
        <v>1</v>
      </c>
      <c r="H10">
        <f t="shared" si="7"/>
        <v>50</v>
      </c>
      <c r="J10">
        <v>2033</v>
      </c>
      <c r="K10" t="s">
        <v>25</v>
      </c>
      <c r="L10">
        <f t="shared" si="8"/>
        <v>52.5</v>
      </c>
      <c r="M10" cm="1">
        <f t="array" ref="M10">STOWA2024_JAARROND_T(B10*60,L10,J10,"L","")</f>
        <v>4.1022183342519618</v>
      </c>
      <c r="N10">
        <f t="shared" si="9"/>
        <v>0.24377054523168126</v>
      </c>
    </row>
    <row r="11" spans="1:14" x14ac:dyDescent="0.3">
      <c r="A11">
        <f t="shared" si="5"/>
        <v>2590</v>
      </c>
      <c r="B11">
        <v>24</v>
      </c>
      <c r="C11">
        <f t="shared" si="6"/>
        <v>8.1795218563223665E-2</v>
      </c>
      <c r="D11">
        <f t="shared" si="1"/>
        <v>8.1795218563223665E-2</v>
      </c>
      <c r="E11" t="s">
        <v>26</v>
      </c>
      <c r="F11" t="s">
        <v>21</v>
      </c>
      <c r="G11">
        <v>1</v>
      </c>
      <c r="H11">
        <f t="shared" si="7"/>
        <v>55</v>
      </c>
      <c r="J11">
        <v>2033</v>
      </c>
      <c r="K11" t="s">
        <v>25</v>
      </c>
      <c r="L11">
        <f t="shared" si="8"/>
        <v>57.5</v>
      </c>
      <c r="M11" cm="1">
        <f t="array" ref="M11">STOWA2024_JAARROND_T(B11*60,L11,J11,"L","")</f>
        <v>6.1737798007153879</v>
      </c>
      <c r="N11">
        <f t="shared" si="9"/>
        <v>0.1619753266684576</v>
      </c>
    </row>
    <row r="12" spans="1:14" x14ac:dyDescent="0.3">
      <c r="A12">
        <f t="shared" si="5"/>
        <v>2591</v>
      </c>
      <c r="B12">
        <v>24</v>
      </c>
      <c r="C12">
        <f t="shared" si="6"/>
        <v>5.1979845825236196E-2</v>
      </c>
      <c r="D12">
        <f t="shared" si="1"/>
        <v>5.1979845825236196E-2</v>
      </c>
      <c r="E12" t="s">
        <v>26</v>
      </c>
      <c r="F12" t="s">
        <v>21</v>
      </c>
      <c r="G12">
        <v>1</v>
      </c>
      <c r="H12">
        <f t="shared" si="7"/>
        <v>60</v>
      </c>
      <c r="J12">
        <v>2033</v>
      </c>
      <c r="K12" t="s">
        <v>25</v>
      </c>
      <c r="L12">
        <f t="shared" si="8"/>
        <v>62.5</v>
      </c>
      <c r="M12" cm="1">
        <f t="array" ref="M12">STOWA2024_JAARROND_T(B12*60,L12,J12,"L","")</f>
        <v>9.0912825902849459</v>
      </c>
      <c r="N12">
        <f t="shared" si="9"/>
        <v>0.1099954808432214</v>
      </c>
    </row>
    <row r="13" spans="1:14" x14ac:dyDescent="0.3">
      <c r="A13">
        <f t="shared" si="5"/>
        <v>2592</v>
      </c>
      <c r="B13">
        <v>24</v>
      </c>
      <c r="C13">
        <f t="shared" si="6"/>
        <v>3.3823095710560219E-2</v>
      </c>
      <c r="D13">
        <f t="shared" si="1"/>
        <v>3.3823095710560219E-2</v>
      </c>
      <c r="E13" t="s">
        <v>26</v>
      </c>
      <c r="F13" t="s">
        <v>21</v>
      </c>
      <c r="G13">
        <v>1</v>
      </c>
      <c r="H13">
        <f t="shared" si="7"/>
        <v>65</v>
      </c>
      <c r="J13">
        <v>2033</v>
      </c>
      <c r="K13" t="s">
        <v>25</v>
      </c>
      <c r="L13">
        <f t="shared" si="8"/>
        <v>67.5</v>
      </c>
      <c r="M13" cm="1">
        <f t="array" ref="M13">STOWA2024_JAARROND_T(B13*60,L13,J13,"L","")</f>
        <v>13.128117207547175</v>
      </c>
      <c r="N13">
        <f t="shared" si="9"/>
        <v>7.6172385132661183E-2</v>
      </c>
    </row>
    <row r="14" spans="1:14" x14ac:dyDescent="0.3">
      <c r="A14">
        <f t="shared" si="5"/>
        <v>2593</v>
      </c>
      <c r="B14">
        <v>24</v>
      </c>
      <c r="C14">
        <f t="shared" si="6"/>
        <v>2.2481661018078469E-2</v>
      </c>
      <c r="D14">
        <f t="shared" si="1"/>
        <v>2.2481661018078469E-2</v>
      </c>
      <c r="E14" t="s">
        <v>26</v>
      </c>
      <c r="F14" t="s">
        <v>21</v>
      </c>
      <c r="G14">
        <v>1</v>
      </c>
      <c r="H14">
        <f t="shared" si="7"/>
        <v>70</v>
      </c>
      <c r="J14">
        <v>2033</v>
      </c>
      <c r="K14" t="s">
        <v>25</v>
      </c>
      <c r="L14">
        <f t="shared" si="8"/>
        <v>72.5</v>
      </c>
      <c r="M14" cm="1">
        <f t="array" ref="M14">STOWA2024_JAARROND_T(B14*60,L14,J14,"L","")</f>
        <v>18.625191157151747</v>
      </c>
      <c r="N14">
        <f t="shared" si="9"/>
        <v>5.3690724114582714E-2</v>
      </c>
    </row>
    <row r="15" spans="1:14" x14ac:dyDescent="0.3">
      <c r="A15">
        <f t="shared" si="5"/>
        <v>2594</v>
      </c>
      <c r="B15">
        <v>24</v>
      </c>
      <c r="C15">
        <f t="shared" si="6"/>
        <v>1.52337659492775E-2</v>
      </c>
      <c r="D15">
        <f t="shared" si="1"/>
        <v>1.52337659492775E-2</v>
      </c>
      <c r="E15" t="s">
        <v>26</v>
      </c>
      <c r="F15" t="s">
        <v>21</v>
      </c>
      <c r="G15">
        <v>1</v>
      </c>
      <c r="H15">
        <f t="shared" si="7"/>
        <v>75</v>
      </c>
      <c r="J15">
        <v>2033</v>
      </c>
      <c r="K15" t="s">
        <v>25</v>
      </c>
      <c r="L15">
        <f t="shared" si="8"/>
        <v>77.5</v>
      </c>
      <c r="M15" cm="1">
        <f t="array" ref="M15">STOWA2024_JAARROND_T(B15*60,L15,J15,"L","")</f>
        <v>26.003096649026492</v>
      </c>
      <c r="N15">
        <f t="shared" si="9"/>
        <v>3.8456958165305213E-2</v>
      </c>
    </row>
    <row r="16" spans="1:14" x14ac:dyDescent="0.3">
      <c r="A16">
        <f t="shared" si="5"/>
        <v>2595</v>
      </c>
      <c r="B16">
        <v>24</v>
      </c>
      <c r="C16">
        <f t="shared" si="6"/>
        <v>1.0504990194120205E-2</v>
      </c>
      <c r="D16">
        <f t="shared" si="1"/>
        <v>1.0504990194120205E-2</v>
      </c>
      <c r="E16" t="s">
        <v>26</v>
      </c>
      <c r="F16" t="s">
        <v>21</v>
      </c>
      <c r="G16">
        <v>1</v>
      </c>
      <c r="H16">
        <f t="shared" si="7"/>
        <v>80</v>
      </c>
      <c r="J16">
        <v>2033</v>
      </c>
      <c r="K16" t="s">
        <v>25</v>
      </c>
      <c r="L16">
        <f t="shared" si="8"/>
        <v>82.5</v>
      </c>
      <c r="M16" cm="1">
        <f t="array" ref="M16">STOWA2024_JAARROND_T(B16*60,L16,J16,"L","")</f>
        <v>35.775656334139882</v>
      </c>
      <c r="N16">
        <f t="shared" si="9"/>
        <v>2.7951967971185009E-2</v>
      </c>
    </row>
    <row r="17" spans="1:14" x14ac:dyDescent="0.3">
      <c r="A17">
        <f t="shared" si="5"/>
        <v>2596</v>
      </c>
      <c r="B17">
        <v>24</v>
      </c>
      <c r="C17">
        <f t="shared" si="6"/>
        <v>7.3608286796908208E-3</v>
      </c>
      <c r="D17">
        <f t="shared" si="1"/>
        <v>7.3608286796908208E-3</v>
      </c>
      <c r="E17" t="s">
        <v>26</v>
      </c>
      <c r="F17" t="s">
        <v>21</v>
      </c>
      <c r="G17">
        <v>1</v>
      </c>
      <c r="H17">
        <f t="shared" si="7"/>
        <v>85</v>
      </c>
      <c r="J17">
        <v>2033</v>
      </c>
      <c r="K17" t="s">
        <v>25</v>
      </c>
      <c r="L17">
        <f t="shared" si="8"/>
        <v>87.5</v>
      </c>
      <c r="M17" cm="1">
        <f t="array" ref="M17">STOWA2024_JAARROND_T(B17*60,L17,J17,"L","")</f>
        <v>48.564578474445135</v>
      </c>
      <c r="N17">
        <f t="shared" si="9"/>
        <v>2.0591139291494188E-2</v>
      </c>
    </row>
    <row r="18" spans="1:14" x14ac:dyDescent="0.3">
      <c r="A18">
        <f t="shared" si="5"/>
        <v>2597</v>
      </c>
      <c r="B18">
        <v>24</v>
      </c>
      <c r="C18">
        <f t="shared" si="6"/>
        <v>5.2342050618490871E-3</v>
      </c>
      <c r="D18">
        <f t="shared" si="1"/>
        <v>5.2342050618490871E-3</v>
      </c>
      <c r="E18" t="s">
        <v>26</v>
      </c>
      <c r="F18" t="s">
        <v>21</v>
      </c>
      <c r="G18">
        <v>1</v>
      </c>
      <c r="H18">
        <f t="shared" si="7"/>
        <v>90</v>
      </c>
      <c r="J18">
        <v>2033</v>
      </c>
      <c r="K18" t="s">
        <v>25</v>
      </c>
      <c r="L18">
        <f t="shared" si="8"/>
        <v>92.5</v>
      </c>
      <c r="M18" cm="1">
        <f t="array" ref="M18">STOWA2024_JAARROND_T(B18*60,L18,J18,"L","")</f>
        <v>65.117163689455353</v>
      </c>
      <c r="N18">
        <f t="shared" si="9"/>
        <v>1.5356934229645101E-2</v>
      </c>
    </row>
    <row r="19" spans="1:14" x14ac:dyDescent="0.3">
      <c r="A19">
        <f t="shared" si="5"/>
        <v>2598</v>
      </c>
      <c r="B19">
        <v>24</v>
      </c>
      <c r="C19">
        <f t="shared" si="6"/>
        <v>3.7727527104795787E-3</v>
      </c>
      <c r="D19">
        <f t="shared" si="1"/>
        <v>3.7727527104795787E-3</v>
      </c>
      <c r="E19" t="s">
        <v>26</v>
      </c>
      <c r="F19" t="s">
        <v>21</v>
      </c>
      <c r="G19">
        <v>1</v>
      </c>
      <c r="H19">
        <f t="shared" si="7"/>
        <v>95</v>
      </c>
      <c r="J19">
        <v>2033</v>
      </c>
      <c r="K19" t="s">
        <v>25</v>
      </c>
      <c r="L19">
        <f t="shared" si="8"/>
        <v>97.5</v>
      </c>
      <c r="M19" cm="1">
        <f t="array" ref="M19">STOWA2024_JAARROND_T(B19*60,L19,J19,"L","")</f>
        <v>86.324614159882046</v>
      </c>
      <c r="N19">
        <f t="shared" si="9"/>
        <v>1.1584181519165522E-2</v>
      </c>
    </row>
    <row r="20" spans="1:14" x14ac:dyDescent="0.3">
      <c r="A20">
        <f t="shared" si="5"/>
        <v>2599</v>
      </c>
      <c r="B20">
        <v>24</v>
      </c>
      <c r="C20">
        <f t="shared" si="6"/>
        <v>2.7533498004501181E-3</v>
      </c>
      <c r="D20">
        <f t="shared" si="1"/>
        <v>2.7533498004501181E-3</v>
      </c>
      <c r="E20" t="s">
        <v>26</v>
      </c>
      <c r="F20" t="s">
        <v>21</v>
      </c>
      <c r="G20">
        <v>1</v>
      </c>
      <c r="H20">
        <f t="shared" si="7"/>
        <v>100</v>
      </c>
      <c r="J20">
        <v>2033</v>
      </c>
      <c r="K20" t="s">
        <v>25</v>
      </c>
      <c r="L20">
        <f t="shared" si="8"/>
        <v>102.5</v>
      </c>
      <c r="M20" cm="1">
        <f t="array" ref="M20">STOWA2024_JAARROND_T(B20*60,L20,J20,"L","")</f>
        <v>113.23961681668951</v>
      </c>
      <c r="N20">
        <f t="shared" si="9"/>
        <v>8.830831718715404E-3</v>
      </c>
    </row>
    <row r="21" spans="1:14" x14ac:dyDescent="0.3">
      <c r="A21">
        <f t="shared" si="5"/>
        <v>2600</v>
      </c>
      <c r="B21">
        <v>24</v>
      </c>
      <c r="C21">
        <f t="shared" si="6"/>
        <v>2.0328449178625418E-3</v>
      </c>
      <c r="D21">
        <f t="shared" si="1"/>
        <v>2.0328449178625418E-3</v>
      </c>
      <c r="E21" t="s">
        <v>26</v>
      </c>
      <c r="F21" t="s">
        <v>21</v>
      </c>
      <c r="G21">
        <v>1</v>
      </c>
      <c r="H21">
        <f t="shared" si="7"/>
        <v>105</v>
      </c>
      <c r="J21">
        <v>2033</v>
      </c>
      <c r="K21" t="s">
        <v>25</v>
      </c>
      <c r="L21">
        <f t="shared" si="8"/>
        <v>107.5</v>
      </c>
      <c r="M21" cm="1">
        <f t="array" ref="M21">STOWA2024_JAARROND_T(B21*60,L21,J21,"L","")</f>
        <v>147.1023744668851</v>
      </c>
      <c r="N21">
        <f t="shared" si="9"/>
        <v>6.7979868008528621E-3</v>
      </c>
    </row>
    <row r="22" spans="1:14" x14ac:dyDescent="0.3">
      <c r="A22">
        <f t="shared" si="5"/>
        <v>2601</v>
      </c>
      <c r="B22">
        <v>24</v>
      </c>
      <c r="C22">
        <f t="shared" si="6"/>
        <v>1.517102522606866E-3</v>
      </c>
      <c r="D22">
        <f t="shared" si="1"/>
        <v>1.517102522606866E-3</v>
      </c>
      <c r="E22" t="s">
        <v>26</v>
      </c>
      <c r="F22" t="s">
        <v>21</v>
      </c>
      <c r="G22">
        <v>1</v>
      </c>
      <c r="H22">
        <f t="shared" si="7"/>
        <v>110</v>
      </c>
      <c r="J22">
        <v>2033</v>
      </c>
      <c r="K22" t="s">
        <v>25</v>
      </c>
      <c r="L22">
        <f t="shared" si="8"/>
        <v>112.5</v>
      </c>
      <c r="M22" cm="1">
        <f t="array" ref="M22">STOWA2024_JAARROND_T(B22*60,L22,J22,"L","")</f>
        <v>189.36222558774608</v>
      </c>
      <c r="N22">
        <f t="shared" si="9"/>
        <v>5.2808842782459961E-3</v>
      </c>
    </row>
    <row r="23" spans="1:14" x14ac:dyDescent="0.3">
      <c r="A23">
        <f t="shared" si="5"/>
        <v>2602</v>
      </c>
      <c r="B23">
        <v>24</v>
      </c>
      <c r="C23">
        <f t="shared" si="6"/>
        <v>1.1435987593020319E-3</v>
      </c>
      <c r="D23">
        <f t="shared" si="1"/>
        <v>1.1435987593020319E-3</v>
      </c>
      <c r="E23" t="s">
        <v>26</v>
      </c>
      <c r="F23" t="s">
        <v>21</v>
      </c>
      <c r="G23">
        <v>1</v>
      </c>
      <c r="H23">
        <f t="shared" si="7"/>
        <v>115</v>
      </c>
      <c r="J23">
        <v>2033</v>
      </c>
      <c r="K23" t="s">
        <v>25</v>
      </c>
      <c r="L23">
        <f t="shared" si="8"/>
        <v>117.5</v>
      </c>
      <c r="M23" cm="1">
        <f t="array" ref="M23">STOWA2024_JAARROND_T(B23*60,L23,J23,"L","")</f>
        <v>241.70437244931753</v>
      </c>
      <c r="N23">
        <f t="shared" si="9"/>
        <v>4.1372855189439643E-3</v>
      </c>
    </row>
    <row r="24" spans="1:14" x14ac:dyDescent="0.3">
      <c r="A24">
        <f t="shared" si="5"/>
        <v>2603</v>
      </c>
      <c r="B24">
        <v>24</v>
      </c>
      <c r="C24">
        <f t="shared" si="6"/>
        <v>8.7014680575746078E-4</v>
      </c>
      <c r="D24">
        <f t="shared" si="1"/>
        <v>8.7014680575746078E-4</v>
      </c>
      <c r="E24" t="s">
        <v>26</v>
      </c>
      <c r="F24" t="s">
        <v>21</v>
      </c>
      <c r="G24">
        <v>1</v>
      </c>
      <c r="H24">
        <f t="shared" si="7"/>
        <v>120</v>
      </c>
      <c r="J24">
        <v>2033</v>
      </c>
      <c r="K24" t="s">
        <v>25</v>
      </c>
      <c r="L24">
        <f t="shared" si="8"/>
        <v>122.5</v>
      </c>
      <c r="M24" cm="1">
        <f t="array" ref="M24">STOWA2024_JAARROND_T(B24*60,L24,J24,"L","")</f>
        <v>306.07821944134128</v>
      </c>
      <c r="N24">
        <f t="shared" si="9"/>
        <v>3.2671387131865035E-3</v>
      </c>
    </row>
    <row r="25" spans="1:14" x14ac:dyDescent="0.3">
      <c r="A25">
        <f t="shared" si="5"/>
        <v>2604</v>
      </c>
      <c r="B25">
        <v>24</v>
      </c>
      <c r="C25">
        <f t="shared" si="6"/>
        <v>6.6789972008842249E-4</v>
      </c>
      <c r="D25">
        <f t="shared" si="1"/>
        <v>6.6789972008842249E-4</v>
      </c>
      <c r="E25" t="s">
        <v>26</v>
      </c>
      <c r="F25" t="s">
        <v>21</v>
      </c>
      <c r="G25">
        <v>1</v>
      </c>
      <c r="H25">
        <f t="shared" si="7"/>
        <v>125</v>
      </c>
      <c r="J25">
        <v>2033</v>
      </c>
      <c r="K25" t="s">
        <v>25</v>
      </c>
      <c r="L25">
        <f t="shared" si="8"/>
        <v>127.5</v>
      </c>
      <c r="M25" cm="1">
        <f t="array" ref="M25">STOWA2024_JAARROND_T(B25*60,L25,J25,"L","")</f>
        <v>384.72799256065389</v>
      </c>
      <c r="N25">
        <f t="shared" si="9"/>
        <v>2.599238993098081E-3</v>
      </c>
    </row>
    <row r="26" spans="1:14" x14ac:dyDescent="0.3">
      <c r="A26">
        <f t="shared" si="5"/>
        <v>2605</v>
      </c>
      <c r="B26">
        <v>24</v>
      </c>
      <c r="C26">
        <f t="shared" si="6"/>
        <v>5.1688497063301191E-4</v>
      </c>
      <c r="D26">
        <f t="shared" si="1"/>
        <v>5.1688497063301191E-4</v>
      </c>
      <c r="E26" t="s">
        <v>26</v>
      </c>
      <c r="F26" t="s">
        <v>21</v>
      </c>
      <c r="G26">
        <v>1</v>
      </c>
      <c r="H26">
        <f t="shared" si="7"/>
        <v>130</v>
      </c>
      <c r="J26">
        <v>2033</v>
      </c>
      <c r="K26" t="s">
        <v>25</v>
      </c>
      <c r="L26">
        <f t="shared" si="8"/>
        <v>132.5</v>
      </c>
      <c r="M26" cm="1">
        <f t="array" ref="M26">STOWA2024_JAARROND_T(B26*60,L26,J26,"L","")</f>
        <v>480.22573933716149</v>
      </c>
      <c r="N26">
        <f t="shared" si="9"/>
        <v>2.0823540224650691E-3</v>
      </c>
    </row>
    <row r="27" spans="1:14" x14ac:dyDescent="0.3">
      <c r="A27">
        <f t="shared" si="5"/>
        <v>2606</v>
      </c>
      <c r="B27">
        <v>24</v>
      </c>
      <c r="C27">
        <f t="shared" si="6"/>
        <v>4.0311209900177245E-4</v>
      </c>
      <c r="D27">
        <f t="shared" si="1"/>
        <v>4.0311209900177245E-4</v>
      </c>
      <c r="E27" t="s">
        <v>26</v>
      </c>
      <c r="F27" t="s">
        <v>21</v>
      </c>
      <c r="G27">
        <v>1</v>
      </c>
      <c r="H27">
        <f t="shared" si="7"/>
        <v>135</v>
      </c>
      <c r="J27">
        <v>2033</v>
      </c>
      <c r="K27" t="s">
        <v>25</v>
      </c>
      <c r="L27">
        <f t="shared" si="8"/>
        <v>137.5</v>
      </c>
      <c r="M27" cm="1">
        <f t="array" ref="M27">STOWA2024_JAARROND_T(B27*60,L27,J27,"L","")</f>
        <v>595.50680936882713</v>
      </c>
      <c r="N27">
        <f t="shared" si="9"/>
        <v>1.6792419234632967E-3</v>
      </c>
    </row>
    <row r="28" spans="1:14" x14ac:dyDescent="0.3">
      <c r="A28">
        <f t="shared" si="5"/>
        <v>2607</v>
      </c>
      <c r="B28">
        <v>24</v>
      </c>
      <c r="C28">
        <f t="shared" si="6"/>
        <v>3.1667316311982164E-4</v>
      </c>
      <c r="D28">
        <f t="shared" si="1"/>
        <v>3.1667316311982164E-4</v>
      </c>
      <c r="E28" t="s">
        <v>26</v>
      </c>
      <c r="F28" t="s">
        <v>21</v>
      </c>
      <c r="G28">
        <v>1</v>
      </c>
      <c r="H28">
        <f t="shared" si="7"/>
        <v>140</v>
      </c>
      <c r="J28">
        <v>2033</v>
      </c>
      <c r="K28" t="s">
        <v>25</v>
      </c>
      <c r="L28">
        <f t="shared" si="8"/>
        <v>142.5</v>
      </c>
      <c r="M28" cm="1">
        <f t="array" ref="M28">STOWA2024_JAARROND_T(B28*60,L28,J28,"L","")</f>
        <v>733.90791650611527</v>
      </c>
      <c r="N28">
        <f t="shared" si="9"/>
        <v>1.362568760343475E-3</v>
      </c>
    </row>
    <row r="29" spans="1:14" x14ac:dyDescent="0.3">
      <c r="A29">
        <f t="shared" si="5"/>
        <v>2608</v>
      </c>
      <c r="B29">
        <v>24</v>
      </c>
      <c r="C29">
        <f t="shared" si="6"/>
        <v>2.5047252565584704E-4</v>
      </c>
      <c r="D29">
        <f t="shared" si="1"/>
        <v>2.5047252565584704E-4</v>
      </c>
      <c r="E29" t="s">
        <v>26</v>
      </c>
      <c r="F29" t="s">
        <v>21</v>
      </c>
      <c r="G29">
        <v>1</v>
      </c>
      <c r="H29">
        <f t="shared" si="7"/>
        <v>145</v>
      </c>
      <c r="J29">
        <v>2033</v>
      </c>
      <c r="K29" t="s">
        <v>25</v>
      </c>
      <c r="L29">
        <f t="shared" si="8"/>
        <v>147.5</v>
      </c>
      <c r="M29" cm="1">
        <f t="array" ref="M29">STOWA2024_JAARROND_T(B29*60,L29,J29,"L","")</f>
        <v>899.20275674783284</v>
      </c>
      <c r="N29">
        <f t="shared" si="9"/>
        <v>1.112096234687628E-3</v>
      </c>
    </row>
    <row r="30" spans="1:14" x14ac:dyDescent="0.3">
      <c r="A30">
        <f t="shared" si="5"/>
        <v>2609</v>
      </c>
      <c r="B30">
        <v>24</v>
      </c>
      <c r="C30">
        <f t="shared" si="6"/>
        <v>1.9940885196387411E-4</v>
      </c>
      <c r="D30">
        <f t="shared" si="1"/>
        <v>1.9940885196387411E-4</v>
      </c>
      <c r="E30" t="s">
        <v>26</v>
      </c>
      <c r="F30" t="s">
        <v>21</v>
      </c>
      <c r="G30">
        <v>1</v>
      </c>
      <c r="H30">
        <f t="shared" si="7"/>
        <v>150</v>
      </c>
      <c r="J30">
        <v>2033</v>
      </c>
      <c r="K30" t="s">
        <v>25</v>
      </c>
      <c r="L30">
        <f t="shared" si="8"/>
        <v>152.5</v>
      </c>
      <c r="M30" cm="1">
        <f t="array" ref="M30">STOWA2024_JAARROND_T(B30*60,L30,J30,"L","")</f>
        <v>1095.6654150468007</v>
      </c>
      <c r="N30">
        <f t="shared" si="9"/>
        <v>9.1268738272375386E-4</v>
      </c>
    </row>
    <row r="31" spans="1:14" x14ac:dyDescent="0.3">
      <c r="A31">
        <f t="shared" si="5"/>
        <v>2610</v>
      </c>
      <c r="B31">
        <v>24</v>
      </c>
      <c r="C31">
        <f t="shared" si="6"/>
        <v>1.5972517859054935E-4</v>
      </c>
      <c r="D31">
        <f t="shared" si="1"/>
        <v>1.5972517859054935E-4</v>
      </c>
      <c r="E31" t="s">
        <v>26</v>
      </c>
      <c r="F31" t="s">
        <v>21</v>
      </c>
      <c r="G31">
        <v>1</v>
      </c>
      <c r="H31">
        <f t="shared" si="7"/>
        <v>155</v>
      </c>
      <c r="J31">
        <v>2033</v>
      </c>
      <c r="K31" t="s">
        <v>25</v>
      </c>
      <c r="L31">
        <f t="shared" si="8"/>
        <v>157.5</v>
      </c>
      <c r="M31" cm="1">
        <f t="array" ref="M31">STOWA2024_JAARROND_T(B31*60,L31,J31,"L","")</f>
        <v>1328.0879100049658</v>
      </c>
      <c r="N31">
        <f t="shared" si="9"/>
        <v>7.5296220413320451E-4</v>
      </c>
    </row>
    <row r="32" spans="1:14" x14ac:dyDescent="0.3">
      <c r="A32">
        <f t="shared" si="5"/>
        <v>2611</v>
      </c>
      <c r="B32">
        <v>24</v>
      </c>
      <c r="C32" s="1">
        <f>N31</f>
        <v>7.5296220413320451E-4</v>
      </c>
      <c r="D32">
        <f t="shared" si="1"/>
        <v>7.5296220413320451E-4</v>
      </c>
      <c r="E32" t="s">
        <v>26</v>
      </c>
      <c r="F32" t="s">
        <v>21</v>
      </c>
      <c r="G32">
        <v>1</v>
      </c>
      <c r="H32">
        <f t="shared" si="7"/>
        <v>160</v>
      </c>
      <c r="J32">
        <v>2033</v>
      </c>
      <c r="K32" t="s">
        <v>25</v>
      </c>
      <c r="L32">
        <f>AVERAGE(H32:H33)</f>
        <v>85</v>
      </c>
      <c r="M32" cm="1">
        <f t="array" ref="M32">STOWA2024_JAARROND_T(B32*60,L32,J32,"L","")</f>
        <v>41.749284385111821</v>
      </c>
      <c r="N32">
        <f>1/M32</f>
        <v>2.3952506365752444E-2</v>
      </c>
    </row>
    <row r="33" spans="1:14" x14ac:dyDescent="0.3">
      <c r="A33">
        <f t="shared" si="5"/>
        <v>2612</v>
      </c>
      <c r="B33">
        <v>48</v>
      </c>
      <c r="C33" s="1">
        <f>365.25*24/B33 - N33</f>
        <v>156.0089220274217</v>
      </c>
      <c r="D33">
        <f>C33</f>
        <v>156.0089220274217</v>
      </c>
      <c r="E33" t="s">
        <v>26</v>
      </c>
      <c r="F33" t="s">
        <v>21</v>
      </c>
      <c r="G33">
        <v>1</v>
      </c>
      <c r="H33">
        <v>10</v>
      </c>
      <c r="J33">
        <v>2033</v>
      </c>
      <c r="K33" t="s">
        <v>25</v>
      </c>
      <c r="L33">
        <f>AVERAGE(H33:H35)</f>
        <v>15</v>
      </c>
      <c r="M33" cm="1">
        <f t="array" ref="M33">STOWA2024_JAARROND_T(B33*60,L33,J33,"L","")</f>
        <v>3.7571275566229849E-2</v>
      </c>
      <c r="N33">
        <f>1/M33</f>
        <v>26.61607797257831</v>
      </c>
    </row>
    <row r="34" spans="1:14" x14ac:dyDescent="0.3">
      <c r="A34">
        <f t="shared" si="5"/>
        <v>2613</v>
      </c>
      <c r="B34">
        <v>48</v>
      </c>
      <c r="C34">
        <f t="shared" ref="C34:C38" si="10">N33-N34</f>
        <v>6.9839758021054408</v>
      </c>
      <c r="D34">
        <f t="shared" ref="D34:D63" si="11">C34</f>
        <v>6.9839758021054408</v>
      </c>
      <c r="E34" t="s">
        <v>26</v>
      </c>
      <c r="F34" t="s">
        <v>21</v>
      </c>
      <c r="G34">
        <v>1</v>
      </c>
      <c r="H34">
        <f t="shared" ref="H34:H38" si="12">H33+5</f>
        <v>15</v>
      </c>
      <c r="J34">
        <v>2033</v>
      </c>
      <c r="K34" t="s">
        <v>25</v>
      </c>
      <c r="L34">
        <f t="shared" ref="L34:L38" si="13">AVERAGE(H34:H35)</f>
        <v>17.5</v>
      </c>
      <c r="M34" cm="1">
        <f t="array" ref="M34">STOWA2024_JAARROND_T(B34*60,L34,J34,"L","")</f>
        <v>5.0936980223341685E-2</v>
      </c>
      <c r="N34">
        <f t="shared" ref="N34:N38" si="14">1/M34</f>
        <v>19.632102170472869</v>
      </c>
    </row>
    <row r="35" spans="1:14" x14ac:dyDescent="0.3">
      <c r="A35">
        <f t="shared" si="5"/>
        <v>2614</v>
      </c>
      <c r="B35">
        <v>48</v>
      </c>
      <c r="C35">
        <f t="shared" si="10"/>
        <v>8.6619801544432171</v>
      </c>
      <c r="D35">
        <f t="shared" si="11"/>
        <v>8.6619801544432171</v>
      </c>
      <c r="E35" t="s">
        <v>26</v>
      </c>
      <c r="F35" t="s">
        <v>21</v>
      </c>
      <c r="G35">
        <v>1</v>
      </c>
      <c r="H35">
        <f t="shared" si="12"/>
        <v>20</v>
      </c>
      <c r="J35">
        <v>2033</v>
      </c>
      <c r="K35" t="s">
        <v>25</v>
      </c>
      <c r="L35">
        <f t="shared" si="13"/>
        <v>22.5</v>
      </c>
      <c r="M35" cm="1">
        <f t="array" ref="M35">STOWA2024_JAARROND_T(B35*60,L35,J35,"L","")</f>
        <v>9.1156688917296447E-2</v>
      </c>
      <c r="N35">
        <f t="shared" si="14"/>
        <v>10.970122016029652</v>
      </c>
    </row>
    <row r="36" spans="1:14" x14ac:dyDescent="0.3">
      <c r="A36">
        <f t="shared" si="5"/>
        <v>2615</v>
      </c>
      <c r="B36">
        <v>48</v>
      </c>
      <c r="C36">
        <f t="shared" si="10"/>
        <v>4.6388745497021926</v>
      </c>
      <c r="D36">
        <f t="shared" si="11"/>
        <v>4.6388745497021926</v>
      </c>
      <c r="E36" t="s">
        <v>26</v>
      </c>
      <c r="F36" t="s">
        <v>21</v>
      </c>
      <c r="G36">
        <v>1</v>
      </c>
      <c r="H36">
        <f t="shared" si="12"/>
        <v>25</v>
      </c>
      <c r="J36">
        <v>2033</v>
      </c>
      <c r="K36" t="s">
        <v>25</v>
      </c>
      <c r="L36">
        <f t="shared" si="13"/>
        <v>27.5</v>
      </c>
      <c r="M36" cm="1">
        <f t="array" ref="M36">STOWA2024_JAARROND_T(B36*60,L36,J36,"L","")</f>
        <v>0.15794675619906953</v>
      </c>
      <c r="N36">
        <f t="shared" si="14"/>
        <v>6.3312474663274596</v>
      </c>
    </row>
    <row r="37" spans="1:14" x14ac:dyDescent="0.3">
      <c r="A37">
        <f t="shared" si="5"/>
        <v>2616</v>
      </c>
      <c r="B37">
        <v>48</v>
      </c>
      <c r="C37">
        <f t="shared" si="10"/>
        <v>2.5702463648714455</v>
      </c>
      <c r="D37">
        <f t="shared" si="11"/>
        <v>2.5702463648714455</v>
      </c>
      <c r="E37" t="s">
        <v>26</v>
      </c>
      <c r="F37" t="s">
        <v>21</v>
      </c>
      <c r="G37">
        <v>1</v>
      </c>
      <c r="H37">
        <f t="shared" si="12"/>
        <v>30</v>
      </c>
      <c r="J37">
        <v>2033</v>
      </c>
      <c r="K37" t="s">
        <v>25</v>
      </c>
      <c r="L37">
        <f t="shared" si="13"/>
        <v>32.5</v>
      </c>
      <c r="M37" cm="1">
        <f t="array" ref="M37">STOWA2024_JAARROND_T(B37*60,L37,J37,"L","")</f>
        <v>0.26588665438381959</v>
      </c>
      <c r="N37">
        <f t="shared" si="14"/>
        <v>3.7610011014560141</v>
      </c>
    </row>
    <row r="38" spans="1:14" x14ac:dyDescent="0.3">
      <c r="A38">
        <f t="shared" si="5"/>
        <v>2617</v>
      </c>
      <c r="B38">
        <v>48</v>
      </c>
      <c r="C38">
        <f t="shared" si="10"/>
        <v>1.4679048375757642</v>
      </c>
      <c r="D38">
        <f t="shared" si="11"/>
        <v>1.4679048375757642</v>
      </c>
      <c r="E38" t="s">
        <v>26</v>
      </c>
      <c r="F38" t="s">
        <v>21</v>
      </c>
      <c r="G38">
        <v>1</v>
      </c>
      <c r="H38">
        <f t="shared" si="12"/>
        <v>35</v>
      </c>
      <c r="J38">
        <v>2033</v>
      </c>
      <c r="K38" t="s">
        <v>25</v>
      </c>
      <c r="L38">
        <f t="shared" si="13"/>
        <v>37.5</v>
      </c>
      <c r="M38" cm="1">
        <f t="array" ref="M38">STOWA2024_JAARROND_T(B38*60,L38,J38,"L","")</f>
        <v>0.43609159185836172</v>
      </c>
      <c r="N38">
        <f t="shared" si="14"/>
        <v>2.2930962638802499</v>
      </c>
    </row>
    <row r="39" spans="1:14" x14ac:dyDescent="0.3">
      <c r="A39">
        <f t="shared" si="5"/>
        <v>2618</v>
      </c>
      <c r="B39">
        <v>48</v>
      </c>
      <c r="C39">
        <f>N38-N39</f>
        <v>0.86170097883104502</v>
      </c>
      <c r="D39">
        <f t="shared" si="11"/>
        <v>0.86170097883104502</v>
      </c>
      <c r="E39" t="s">
        <v>26</v>
      </c>
      <c r="F39" t="s">
        <v>21</v>
      </c>
      <c r="G39">
        <v>1</v>
      </c>
      <c r="H39">
        <f>H38+5</f>
        <v>40</v>
      </c>
      <c r="J39">
        <v>2033</v>
      </c>
      <c r="K39" t="s">
        <v>25</v>
      </c>
      <c r="L39">
        <f>AVERAGE(H39:H40)</f>
        <v>42.5</v>
      </c>
      <c r="M39" cm="1">
        <f t="array" ref="M39">STOWA2024_JAARROND_T(B39*60,L39,J39,"L","")</f>
        <v>0.69861904006874276</v>
      </c>
      <c r="N39">
        <f>1/M39</f>
        <v>1.4313952850492049</v>
      </c>
    </row>
    <row r="40" spans="1:14" x14ac:dyDescent="0.3">
      <c r="A40">
        <f t="shared" si="5"/>
        <v>2619</v>
      </c>
      <c r="B40">
        <v>48</v>
      </c>
      <c r="C40">
        <f t="shared" ref="C40:C62" si="15">N39-N40</f>
        <v>0.51846991663452924</v>
      </c>
      <c r="D40">
        <f t="shared" si="11"/>
        <v>0.51846991663452924</v>
      </c>
      <c r="E40" t="s">
        <v>26</v>
      </c>
      <c r="F40" t="s">
        <v>21</v>
      </c>
      <c r="G40">
        <v>1</v>
      </c>
      <c r="H40">
        <f t="shared" ref="H40:H63" si="16">H39+5</f>
        <v>45</v>
      </c>
      <c r="J40">
        <v>2033</v>
      </c>
      <c r="K40" t="s">
        <v>25</v>
      </c>
      <c r="L40">
        <f t="shared" ref="L40:L62" si="17">AVERAGE(H40:H41)</f>
        <v>47.5</v>
      </c>
      <c r="M40" cm="1">
        <f t="array" ref="M40">STOWA2024_JAARROND_T(B40*60,L40,J40,"L","")</f>
        <v>1.0953797918186152</v>
      </c>
      <c r="N40">
        <f t="shared" ref="N40:N62" si="18">1/M40</f>
        <v>0.91292536841467564</v>
      </c>
    </row>
    <row r="41" spans="1:14" x14ac:dyDescent="0.3">
      <c r="A41">
        <f t="shared" si="5"/>
        <v>2620</v>
      </c>
      <c r="B41">
        <v>48</v>
      </c>
      <c r="C41">
        <f t="shared" si="15"/>
        <v>0.31924611474324871</v>
      </c>
      <c r="D41">
        <f t="shared" si="11"/>
        <v>0.31924611474324871</v>
      </c>
      <c r="E41" t="s">
        <v>26</v>
      </c>
      <c r="F41" t="s">
        <v>21</v>
      </c>
      <c r="G41">
        <v>1</v>
      </c>
      <c r="H41">
        <f t="shared" si="16"/>
        <v>50</v>
      </c>
      <c r="J41">
        <v>2033</v>
      </c>
      <c r="K41" t="s">
        <v>25</v>
      </c>
      <c r="L41">
        <f t="shared" si="17"/>
        <v>52.5</v>
      </c>
      <c r="M41" cm="1">
        <f t="array" ref="M41">STOWA2024_JAARROND_T(B41*60,L41,J41,"L","")</f>
        <v>1.6844112267959632</v>
      </c>
      <c r="N41">
        <f t="shared" si="18"/>
        <v>0.59367925367142693</v>
      </c>
    </row>
    <row r="42" spans="1:14" x14ac:dyDescent="0.3">
      <c r="A42">
        <f t="shared" si="5"/>
        <v>2621</v>
      </c>
      <c r="B42">
        <v>48</v>
      </c>
      <c r="C42">
        <f t="shared" si="15"/>
        <v>0.20063657797087281</v>
      </c>
      <c r="D42">
        <f t="shared" si="11"/>
        <v>0.20063657797087281</v>
      </c>
      <c r="E42" t="s">
        <v>26</v>
      </c>
      <c r="F42" t="s">
        <v>21</v>
      </c>
      <c r="G42">
        <v>1</v>
      </c>
      <c r="H42">
        <f t="shared" si="16"/>
        <v>55</v>
      </c>
      <c r="J42">
        <v>2033</v>
      </c>
      <c r="K42" t="s">
        <v>25</v>
      </c>
      <c r="L42">
        <f t="shared" si="17"/>
        <v>57.5</v>
      </c>
      <c r="M42" cm="1">
        <f t="array" ref="M42">STOWA2024_JAARROND_T(B42*60,L42,J42,"L","")</f>
        <v>2.5442529827520972</v>
      </c>
      <c r="N42">
        <f t="shared" si="18"/>
        <v>0.39304267570055412</v>
      </c>
    </row>
    <row r="43" spans="1:14" x14ac:dyDescent="0.3">
      <c r="A43">
        <f t="shared" si="5"/>
        <v>2622</v>
      </c>
      <c r="B43">
        <v>48</v>
      </c>
      <c r="C43">
        <f t="shared" si="15"/>
        <v>0.1285027654540643</v>
      </c>
      <c r="D43">
        <f t="shared" si="11"/>
        <v>0.1285027654540643</v>
      </c>
      <c r="E43" t="s">
        <v>26</v>
      </c>
      <c r="F43" t="s">
        <v>21</v>
      </c>
      <c r="G43">
        <v>1</v>
      </c>
      <c r="H43">
        <f t="shared" si="16"/>
        <v>60</v>
      </c>
      <c r="J43">
        <v>2033</v>
      </c>
      <c r="K43" t="s">
        <v>25</v>
      </c>
      <c r="L43">
        <f t="shared" si="17"/>
        <v>62.5</v>
      </c>
      <c r="M43" cm="1">
        <f t="array" ref="M43">STOWA2024_JAARROND_T(B43*60,L43,J43,"L","")</f>
        <v>3.7801479522247967</v>
      </c>
      <c r="N43">
        <f t="shared" si="18"/>
        <v>0.26453991024648982</v>
      </c>
    </row>
    <row r="44" spans="1:14" x14ac:dyDescent="0.3">
      <c r="A44">
        <f t="shared" si="5"/>
        <v>2623</v>
      </c>
      <c r="B44">
        <v>48</v>
      </c>
      <c r="C44">
        <f t="shared" si="15"/>
        <v>8.3761401397286162E-2</v>
      </c>
      <c r="D44">
        <f t="shared" si="11"/>
        <v>8.3761401397286162E-2</v>
      </c>
      <c r="E44" t="s">
        <v>26</v>
      </c>
      <c r="F44" t="s">
        <v>21</v>
      </c>
      <c r="G44">
        <v>1</v>
      </c>
      <c r="H44">
        <f t="shared" si="16"/>
        <v>65</v>
      </c>
      <c r="J44">
        <v>2033</v>
      </c>
      <c r="K44" t="s">
        <v>25</v>
      </c>
      <c r="L44">
        <f t="shared" si="17"/>
        <v>67.5</v>
      </c>
      <c r="M44" cm="1">
        <f t="array" ref="M44">STOWA2024_JAARROND_T(B44*60,L44,J44,"L","")</f>
        <v>5.5316309796213092</v>
      </c>
      <c r="N44">
        <f t="shared" si="18"/>
        <v>0.18077850884920366</v>
      </c>
    </row>
    <row r="45" spans="1:14" x14ac:dyDescent="0.3">
      <c r="A45">
        <f t="shared" si="5"/>
        <v>2624</v>
      </c>
      <c r="B45">
        <v>48</v>
      </c>
      <c r="C45">
        <f t="shared" si="15"/>
        <v>5.5487856728569734E-2</v>
      </c>
      <c r="D45">
        <f t="shared" si="11"/>
        <v>5.5487856728569734E-2</v>
      </c>
      <c r="E45" t="s">
        <v>26</v>
      </c>
      <c r="F45" t="s">
        <v>21</v>
      </c>
      <c r="G45">
        <v>1</v>
      </c>
      <c r="H45">
        <f t="shared" si="16"/>
        <v>70</v>
      </c>
      <c r="J45">
        <v>2033</v>
      </c>
      <c r="K45" t="s">
        <v>25</v>
      </c>
      <c r="L45">
        <f t="shared" si="17"/>
        <v>72.5</v>
      </c>
      <c r="M45" cm="1">
        <f t="array" ref="M45">STOWA2024_JAARROND_T(B45*60,L45,J45,"L","")</f>
        <v>7.9814414170114416</v>
      </c>
      <c r="N45">
        <f t="shared" si="18"/>
        <v>0.12529065212063392</v>
      </c>
    </row>
    <row r="46" spans="1:14" x14ac:dyDescent="0.3">
      <c r="A46">
        <f t="shared" si="5"/>
        <v>2625</v>
      </c>
      <c r="B46">
        <v>48</v>
      </c>
      <c r="C46">
        <f t="shared" si="15"/>
        <v>3.731327962263839E-2</v>
      </c>
      <c r="D46">
        <f t="shared" si="11"/>
        <v>3.731327962263839E-2</v>
      </c>
      <c r="E46" t="s">
        <v>26</v>
      </c>
      <c r="F46" t="s">
        <v>21</v>
      </c>
      <c r="G46">
        <v>1</v>
      </c>
      <c r="H46">
        <f t="shared" si="16"/>
        <v>75</v>
      </c>
      <c r="J46">
        <v>2033</v>
      </c>
      <c r="K46" t="s">
        <v>25</v>
      </c>
      <c r="L46">
        <f t="shared" si="17"/>
        <v>77.5</v>
      </c>
      <c r="M46" cm="1">
        <f t="array" ref="M46">STOWA2024_JAARROND_T(B46*60,L46,J46,"L","")</f>
        <v>11.366559054975005</v>
      </c>
      <c r="N46">
        <f t="shared" si="18"/>
        <v>8.7977372497995532E-2</v>
      </c>
    </row>
    <row r="47" spans="1:14" x14ac:dyDescent="0.3">
      <c r="A47">
        <f t="shared" si="5"/>
        <v>2626</v>
      </c>
      <c r="B47">
        <v>48</v>
      </c>
      <c r="C47">
        <f t="shared" si="15"/>
        <v>2.5443289422973109E-2</v>
      </c>
      <c r="D47">
        <f t="shared" si="11"/>
        <v>2.5443289422973109E-2</v>
      </c>
      <c r="E47" t="s">
        <v>26</v>
      </c>
      <c r="F47" t="s">
        <v>21</v>
      </c>
      <c r="G47">
        <v>1</v>
      </c>
      <c r="H47">
        <f t="shared" si="16"/>
        <v>80</v>
      </c>
      <c r="J47">
        <v>2033</v>
      </c>
      <c r="K47" t="s">
        <v>25</v>
      </c>
      <c r="L47">
        <f t="shared" si="17"/>
        <v>82.5</v>
      </c>
      <c r="M47" cm="1">
        <f t="array" ref="M47">STOWA2024_JAARROND_T(B47*60,L47,J47,"L","")</f>
        <v>15.991279488343908</v>
      </c>
      <c r="N47">
        <f t="shared" si="18"/>
        <v>6.2534083075022423E-2</v>
      </c>
    </row>
    <row r="48" spans="1:14" x14ac:dyDescent="0.3">
      <c r="A48">
        <f t="shared" si="5"/>
        <v>2627</v>
      </c>
      <c r="B48">
        <v>48</v>
      </c>
      <c r="C48">
        <f t="shared" si="15"/>
        <v>1.7576883793402248E-2</v>
      </c>
      <c r="D48">
        <f t="shared" si="11"/>
        <v>1.7576883793402248E-2</v>
      </c>
      <c r="E48" t="s">
        <v>26</v>
      </c>
      <c r="F48" t="s">
        <v>21</v>
      </c>
      <c r="G48">
        <v>1</v>
      </c>
      <c r="H48">
        <f t="shared" si="16"/>
        <v>85</v>
      </c>
      <c r="J48">
        <v>2033</v>
      </c>
      <c r="K48" t="s">
        <v>25</v>
      </c>
      <c r="L48">
        <f t="shared" si="17"/>
        <v>87.5</v>
      </c>
      <c r="M48" cm="1">
        <f t="array" ref="M48">STOWA2024_JAARROND_T(B48*60,L48,J48,"L","")</f>
        <v>22.2433785017571</v>
      </c>
      <c r="N48">
        <f t="shared" si="18"/>
        <v>4.4957199281620175E-2</v>
      </c>
    </row>
    <row r="49" spans="1:14" x14ac:dyDescent="0.3">
      <c r="A49">
        <f t="shared" si="5"/>
        <v>2628</v>
      </c>
      <c r="B49">
        <v>48</v>
      </c>
      <c r="C49">
        <f t="shared" si="15"/>
        <v>1.2290880087190932E-2</v>
      </c>
      <c r="D49">
        <f t="shared" si="11"/>
        <v>1.2290880087190932E-2</v>
      </c>
      <c r="E49" t="s">
        <v>26</v>
      </c>
      <c r="F49" t="s">
        <v>21</v>
      </c>
      <c r="G49">
        <v>1</v>
      </c>
      <c r="H49">
        <f t="shared" si="16"/>
        <v>90</v>
      </c>
      <c r="J49">
        <v>2033</v>
      </c>
      <c r="K49" t="s">
        <v>25</v>
      </c>
      <c r="L49">
        <f t="shared" si="17"/>
        <v>92.5</v>
      </c>
      <c r="M49" cm="1">
        <f t="array" ref="M49">STOWA2024_JAARROND_T(B49*60,L49,J49,"L","")</f>
        <v>30.612570520970575</v>
      </c>
      <c r="N49">
        <f t="shared" si="18"/>
        <v>3.2666319194429243E-2</v>
      </c>
    </row>
    <row r="50" spans="1:14" x14ac:dyDescent="0.3">
      <c r="A50">
        <f t="shared" si="5"/>
        <v>2629</v>
      </c>
      <c r="B50">
        <v>48</v>
      </c>
      <c r="C50">
        <f t="shared" si="15"/>
        <v>8.6928268492819476E-3</v>
      </c>
      <c r="D50">
        <f t="shared" si="11"/>
        <v>8.6928268492819476E-3</v>
      </c>
      <c r="E50" t="s">
        <v>26</v>
      </c>
      <c r="F50" t="s">
        <v>21</v>
      </c>
      <c r="G50">
        <v>1</v>
      </c>
      <c r="H50">
        <f t="shared" si="16"/>
        <v>95</v>
      </c>
      <c r="J50">
        <v>2033</v>
      </c>
      <c r="K50" t="s">
        <v>25</v>
      </c>
      <c r="L50">
        <f t="shared" si="17"/>
        <v>97.5</v>
      </c>
      <c r="M50" cm="1">
        <f t="array" ref="M50">STOWA2024_JAARROND_T(B50*60,L50,J50,"L","")</f>
        <v>41.712737785674335</v>
      </c>
      <c r="N50">
        <f t="shared" si="18"/>
        <v>2.3973492345147295E-2</v>
      </c>
    </row>
    <row r="51" spans="1:14" x14ac:dyDescent="0.3">
      <c r="A51">
        <f t="shared" si="5"/>
        <v>2630</v>
      </c>
      <c r="B51">
        <v>48</v>
      </c>
      <c r="C51">
        <f t="shared" si="15"/>
        <v>6.214005278541275E-3</v>
      </c>
      <c r="D51">
        <f t="shared" si="11"/>
        <v>6.214005278541275E-3</v>
      </c>
      <c r="E51" t="s">
        <v>26</v>
      </c>
      <c r="F51" t="s">
        <v>21</v>
      </c>
      <c r="G51">
        <v>1</v>
      </c>
      <c r="H51">
        <f t="shared" si="16"/>
        <v>100</v>
      </c>
      <c r="J51">
        <v>2033</v>
      </c>
      <c r="K51" t="s">
        <v>25</v>
      </c>
      <c r="L51">
        <f t="shared" si="17"/>
        <v>102.5</v>
      </c>
      <c r="M51" cm="1">
        <f t="array" ref="M51">STOWA2024_JAARROND_T(B51*60,L51,J51,"L","")</f>
        <v>56.307932557373569</v>
      </c>
      <c r="N51">
        <f t="shared" si="18"/>
        <v>1.775948706660602E-2</v>
      </c>
    </row>
    <row r="52" spans="1:14" x14ac:dyDescent="0.3">
      <c r="A52">
        <f t="shared" si="5"/>
        <v>2631</v>
      </c>
      <c r="B52">
        <v>48</v>
      </c>
      <c r="C52">
        <f t="shared" si="15"/>
        <v>4.4868103680176224E-3</v>
      </c>
      <c r="D52">
        <f t="shared" si="11"/>
        <v>4.4868103680176224E-3</v>
      </c>
      <c r="E52" t="s">
        <v>26</v>
      </c>
      <c r="F52" t="s">
        <v>21</v>
      </c>
      <c r="G52">
        <v>1</v>
      </c>
      <c r="H52">
        <f t="shared" si="16"/>
        <v>105</v>
      </c>
      <c r="J52">
        <v>2033</v>
      </c>
      <c r="K52" t="s">
        <v>25</v>
      </c>
      <c r="L52">
        <f t="shared" si="17"/>
        <v>107.5</v>
      </c>
      <c r="M52" cm="1">
        <f t="array" ref="M52">STOWA2024_JAARROND_T(B52*60,L52,J52,"L","")</f>
        <v>75.342752837967794</v>
      </c>
      <c r="N52">
        <f t="shared" si="18"/>
        <v>1.3272676698588398E-2</v>
      </c>
    </row>
    <row r="53" spans="1:14" x14ac:dyDescent="0.3">
      <c r="A53">
        <f t="shared" si="5"/>
        <v>2632</v>
      </c>
      <c r="B53">
        <v>48</v>
      </c>
      <c r="C53">
        <f t="shared" si="15"/>
        <v>3.2704420585094665E-3</v>
      </c>
      <c r="D53">
        <f t="shared" si="11"/>
        <v>3.2704420585094665E-3</v>
      </c>
      <c r="E53" t="s">
        <v>26</v>
      </c>
      <c r="F53" t="s">
        <v>21</v>
      </c>
      <c r="G53">
        <v>1</v>
      </c>
      <c r="H53">
        <f t="shared" si="16"/>
        <v>110</v>
      </c>
      <c r="J53">
        <v>2033</v>
      </c>
      <c r="K53" t="s">
        <v>25</v>
      </c>
      <c r="L53">
        <f t="shared" si="17"/>
        <v>112.5</v>
      </c>
      <c r="M53" cm="1">
        <f t="array" ref="M53">STOWA2024_JAARROND_T(B53*60,L53,J53,"L","")</f>
        <v>99.977658591711332</v>
      </c>
      <c r="N53">
        <f t="shared" si="18"/>
        <v>1.0002234640078931E-2</v>
      </c>
    </row>
    <row r="54" spans="1:14" x14ac:dyDescent="0.3">
      <c r="A54">
        <f t="shared" si="5"/>
        <v>2633</v>
      </c>
      <c r="B54">
        <v>48</v>
      </c>
      <c r="C54">
        <f t="shared" si="15"/>
        <v>2.4051212639114253E-3</v>
      </c>
      <c r="D54">
        <f t="shared" si="11"/>
        <v>2.4051212639114253E-3</v>
      </c>
      <c r="E54" t="s">
        <v>26</v>
      </c>
      <c r="F54" t="s">
        <v>21</v>
      </c>
      <c r="G54">
        <v>1</v>
      </c>
      <c r="H54">
        <f t="shared" si="16"/>
        <v>115</v>
      </c>
      <c r="J54">
        <v>2033</v>
      </c>
      <c r="K54" t="s">
        <v>25</v>
      </c>
      <c r="L54">
        <f t="shared" si="17"/>
        <v>117.5</v>
      </c>
      <c r="M54" cm="1">
        <f t="array" ref="M54">STOWA2024_JAARROND_T(B54*60,L54,J54,"L","")</f>
        <v>131.62894253191561</v>
      </c>
      <c r="N54">
        <f t="shared" si="18"/>
        <v>7.597113376167506E-3</v>
      </c>
    </row>
    <row r="55" spans="1:14" x14ac:dyDescent="0.3">
      <c r="A55">
        <f t="shared" si="5"/>
        <v>2634</v>
      </c>
      <c r="B55">
        <v>48</v>
      </c>
      <c r="C55">
        <f t="shared" si="15"/>
        <v>1.7838129338165545E-3</v>
      </c>
      <c r="D55">
        <f t="shared" si="11"/>
        <v>1.7838129338165545E-3</v>
      </c>
      <c r="E55" t="s">
        <v>26</v>
      </c>
      <c r="F55" t="s">
        <v>21</v>
      </c>
      <c r="G55">
        <v>1</v>
      </c>
      <c r="H55">
        <f t="shared" si="16"/>
        <v>120</v>
      </c>
      <c r="J55">
        <v>2033</v>
      </c>
      <c r="K55" t="s">
        <v>25</v>
      </c>
      <c r="L55">
        <f t="shared" si="17"/>
        <v>122.5</v>
      </c>
      <c r="M55" cm="1">
        <f t="array" ref="M55">STOWA2024_JAARROND_T(B55*60,L55,J55,"L","")</f>
        <v>172.01932188379911</v>
      </c>
      <c r="N55">
        <f t="shared" si="18"/>
        <v>5.8133004423509514E-3</v>
      </c>
    </row>
    <row r="56" spans="1:14" x14ac:dyDescent="0.3">
      <c r="A56">
        <f t="shared" si="5"/>
        <v>2635</v>
      </c>
      <c r="B56">
        <v>48</v>
      </c>
      <c r="C56">
        <f t="shared" si="15"/>
        <v>1.3335275055489908E-3</v>
      </c>
      <c r="D56">
        <f t="shared" si="11"/>
        <v>1.3335275055489908E-3</v>
      </c>
      <c r="E56" t="s">
        <v>26</v>
      </c>
      <c r="F56" t="s">
        <v>21</v>
      </c>
      <c r="G56">
        <v>1</v>
      </c>
      <c r="H56">
        <f t="shared" si="16"/>
        <v>125</v>
      </c>
      <c r="J56">
        <v>2033</v>
      </c>
      <c r="K56" t="s">
        <v>25</v>
      </c>
      <c r="L56">
        <f t="shared" si="17"/>
        <v>127.5</v>
      </c>
      <c r="M56" cm="1">
        <f t="array" ref="M56">STOWA2024_JAARROND_T(B56*60,L56,J56,"L","")</f>
        <v>223.22559962467301</v>
      </c>
      <c r="N56">
        <f t="shared" si="18"/>
        <v>4.4797729368019606E-3</v>
      </c>
    </row>
    <row r="57" spans="1:14" x14ac:dyDescent="0.3">
      <c r="A57">
        <f t="shared" si="5"/>
        <v>2636</v>
      </c>
      <c r="B57">
        <v>48</v>
      </c>
      <c r="C57">
        <f t="shared" si="15"/>
        <v>1.0045245741597372E-3</v>
      </c>
      <c r="D57">
        <f t="shared" si="11"/>
        <v>1.0045245741597372E-3</v>
      </c>
      <c r="E57" t="s">
        <v>26</v>
      </c>
      <c r="F57" t="s">
        <v>21</v>
      </c>
      <c r="G57">
        <v>1</v>
      </c>
      <c r="H57">
        <f t="shared" si="16"/>
        <v>130</v>
      </c>
      <c r="J57">
        <v>2033</v>
      </c>
      <c r="K57" t="s">
        <v>25</v>
      </c>
      <c r="L57">
        <f t="shared" si="17"/>
        <v>132.5</v>
      </c>
      <c r="M57" cm="1">
        <f t="array" ref="M57">STOWA2024_JAARROND_T(B57*60,L57,J57,"L","")</f>
        <v>287.74921837232444</v>
      </c>
      <c r="N57">
        <f t="shared" si="18"/>
        <v>3.4752483626422233E-3</v>
      </c>
    </row>
    <row r="58" spans="1:14" x14ac:dyDescent="0.3">
      <c r="A58">
        <f t="shared" si="5"/>
        <v>2637</v>
      </c>
      <c r="B58">
        <v>48</v>
      </c>
      <c r="C58">
        <f t="shared" si="15"/>
        <v>7.6210310207724605E-4</v>
      </c>
      <c r="D58">
        <f t="shared" si="11"/>
        <v>7.6210310207724605E-4</v>
      </c>
      <c r="E58" t="s">
        <v>26</v>
      </c>
      <c r="F58" t="s">
        <v>21</v>
      </c>
      <c r="G58">
        <v>1</v>
      </c>
      <c r="H58">
        <f t="shared" si="16"/>
        <v>135</v>
      </c>
      <c r="J58">
        <v>2033</v>
      </c>
      <c r="K58" t="s">
        <v>25</v>
      </c>
      <c r="L58">
        <f t="shared" si="17"/>
        <v>137.5</v>
      </c>
      <c r="M58" cm="1">
        <f t="array" ref="M58">STOWA2024_JAARROND_T(B58*60,L58,J58,"L","")</f>
        <v>368.57591612760274</v>
      </c>
      <c r="N58">
        <f t="shared" si="18"/>
        <v>2.7131452605649773E-3</v>
      </c>
    </row>
    <row r="59" spans="1:14" x14ac:dyDescent="0.3">
      <c r="A59">
        <f t="shared" si="5"/>
        <v>2638</v>
      </c>
      <c r="B59">
        <v>48</v>
      </c>
      <c r="C59">
        <f t="shared" si="15"/>
        <v>5.8215948727386238E-4</v>
      </c>
      <c r="D59">
        <f t="shared" si="11"/>
        <v>5.8215948727386238E-4</v>
      </c>
      <c r="E59" t="s">
        <v>26</v>
      </c>
      <c r="F59" t="s">
        <v>21</v>
      </c>
      <c r="G59">
        <v>1</v>
      </c>
      <c r="H59">
        <f t="shared" si="16"/>
        <v>140</v>
      </c>
      <c r="J59">
        <v>2033</v>
      </c>
      <c r="K59" t="s">
        <v>25</v>
      </c>
      <c r="L59">
        <f t="shared" si="17"/>
        <v>142.5</v>
      </c>
      <c r="M59" cm="1">
        <f t="array" ref="M59">STOWA2024_JAARROND_T(B59*60,L59,J59,"L","")</f>
        <v>469.26638954308476</v>
      </c>
      <c r="N59">
        <f t="shared" si="18"/>
        <v>2.1309857732911149E-3</v>
      </c>
    </row>
    <row r="60" spans="1:14" x14ac:dyDescent="0.3">
      <c r="A60">
        <f t="shared" si="5"/>
        <v>2639</v>
      </c>
      <c r="B60">
        <v>48</v>
      </c>
      <c r="C60">
        <f t="shared" si="15"/>
        <v>4.4759996557593054E-4</v>
      </c>
      <c r="D60">
        <f t="shared" si="11"/>
        <v>4.4759996557593054E-4</v>
      </c>
      <c r="E60" t="s">
        <v>26</v>
      </c>
      <c r="F60" t="s">
        <v>21</v>
      </c>
      <c r="G60">
        <v>1</v>
      </c>
      <c r="H60">
        <f t="shared" si="16"/>
        <v>145</v>
      </c>
      <c r="J60">
        <v>2033</v>
      </c>
      <c r="K60" t="s">
        <v>25</v>
      </c>
      <c r="L60">
        <f t="shared" si="17"/>
        <v>147.5</v>
      </c>
      <c r="M60" cm="1">
        <f t="array" ref="M60">STOWA2024_JAARROND_T(B60*60,L60,J60,"L","")</f>
        <v>594.04088796333258</v>
      </c>
      <c r="N60">
        <f t="shared" si="18"/>
        <v>1.6833858077151844E-3</v>
      </c>
    </row>
    <row r="61" spans="1:14" x14ac:dyDescent="0.3">
      <c r="A61">
        <f t="shared" si="5"/>
        <v>2640</v>
      </c>
      <c r="B61">
        <v>48</v>
      </c>
      <c r="C61">
        <f t="shared" si="15"/>
        <v>3.4628581726490288E-4</v>
      </c>
      <c r="D61">
        <f t="shared" si="11"/>
        <v>3.4628581726490288E-4</v>
      </c>
      <c r="E61" t="s">
        <v>26</v>
      </c>
      <c r="F61" t="s">
        <v>21</v>
      </c>
      <c r="G61">
        <v>1</v>
      </c>
      <c r="H61">
        <f t="shared" si="16"/>
        <v>150</v>
      </c>
      <c r="J61">
        <v>2033</v>
      </c>
      <c r="K61" t="s">
        <v>25</v>
      </c>
      <c r="L61">
        <f t="shared" si="17"/>
        <v>152.5</v>
      </c>
      <c r="M61" cm="1">
        <f t="array" ref="M61">STOWA2024_JAARROND_T(B61*60,L61,J61,"L","")</f>
        <v>747.88722394892864</v>
      </c>
      <c r="N61">
        <f t="shared" si="18"/>
        <v>1.3370999904502815E-3</v>
      </c>
    </row>
    <row r="62" spans="1:14" x14ac:dyDescent="0.3">
      <c r="A62">
        <f t="shared" si="5"/>
        <v>2641</v>
      </c>
      <c r="B62">
        <v>48</v>
      </c>
      <c r="C62">
        <f t="shared" si="15"/>
        <v>2.6947645228358476E-4</v>
      </c>
      <c r="D62">
        <f t="shared" si="11"/>
        <v>2.6947645228358476E-4</v>
      </c>
      <c r="E62" t="s">
        <v>26</v>
      </c>
      <c r="F62" t="s">
        <v>21</v>
      </c>
      <c r="G62">
        <v>1</v>
      </c>
      <c r="H62">
        <f t="shared" si="16"/>
        <v>155</v>
      </c>
      <c r="J62">
        <v>2033</v>
      </c>
      <c r="K62" t="s">
        <v>25</v>
      </c>
      <c r="L62">
        <f t="shared" si="17"/>
        <v>157.5</v>
      </c>
      <c r="M62" cm="1">
        <f t="array" ref="M62">STOWA2024_JAARROND_T(B62*60,L62,J62,"L","")</f>
        <v>936.6597534156856</v>
      </c>
      <c r="N62">
        <f t="shared" si="18"/>
        <v>1.0676235381666967E-3</v>
      </c>
    </row>
    <row r="63" spans="1:14" x14ac:dyDescent="0.3">
      <c r="A63">
        <f t="shared" si="5"/>
        <v>2642</v>
      </c>
      <c r="B63">
        <v>48</v>
      </c>
      <c r="C63" s="1">
        <f>N62</f>
        <v>1.0676235381666967E-3</v>
      </c>
      <c r="D63">
        <f t="shared" si="11"/>
        <v>1.0676235381666967E-3</v>
      </c>
      <c r="E63" t="s">
        <v>26</v>
      </c>
      <c r="F63" t="s">
        <v>21</v>
      </c>
      <c r="G63">
        <v>1</v>
      </c>
      <c r="H63">
        <f t="shared" si="16"/>
        <v>160</v>
      </c>
      <c r="J63">
        <v>2033</v>
      </c>
      <c r="K63" t="s">
        <v>25</v>
      </c>
      <c r="L63">
        <f>AVERAGE(H63:H64)</f>
        <v>85</v>
      </c>
      <c r="M63" cm="1">
        <f t="array" ref="M63">STOWA2024_JAARROND_T(B63*60,L63,J63,"L","")</f>
        <v>18.885932549485567</v>
      </c>
      <c r="N63">
        <f>1/M63</f>
        <v>5.2949463701607836E-2</v>
      </c>
    </row>
    <row r="64" spans="1:14" x14ac:dyDescent="0.3">
      <c r="A64">
        <f t="shared" si="5"/>
        <v>2643</v>
      </c>
      <c r="B64">
        <v>96</v>
      </c>
      <c r="C64" s="1">
        <f>365.25*24/B64 - N64</f>
        <v>49.947744801869554</v>
      </c>
      <c r="D64">
        <f>C64</f>
        <v>49.947744801869554</v>
      </c>
      <c r="E64" t="s">
        <v>26</v>
      </c>
      <c r="F64" t="s">
        <v>21</v>
      </c>
      <c r="G64">
        <v>1</v>
      </c>
      <c r="H64">
        <v>10</v>
      </c>
      <c r="J64">
        <v>2033</v>
      </c>
      <c r="K64" t="s">
        <v>25</v>
      </c>
      <c r="L64">
        <f>AVERAGE(H64:H66)</f>
        <v>15</v>
      </c>
      <c r="M64" cm="1">
        <f t="array" ref="M64">STOWA2024_JAARROND_T(B64*60,L64,J64,"L","")</f>
        <v>2.4175170267783836E-2</v>
      </c>
      <c r="N64">
        <f>1/M64</f>
        <v>41.364755198130446</v>
      </c>
    </row>
    <row r="65" spans="1:14" x14ac:dyDescent="0.3">
      <c r="A65">
        <f t="shared" si="5"/>
        <v>2644</v>
      </c>
      <c r="B65">
        <v>96</v>
      </c>
      <c r="C65">
        <f t="shared" ref="C65:C69" si="19">N64-N65</f>
        <v>8.4629099925216451</v>
      </c>
      <c r="D65">
        <f t="shared" ref="D65:D94" si="20">C65</f>
        <v>8.4629099925216451</v>
      </c>
      <c r="E65" t="s">
        <v>26</v>
      </c>
      <c r="F65" t="s">
        <v>21</v>
      </c>
      <c r="G65">
        <v>1</v>
      </c>
      <c r="H65">
        <f t="shared" ref="H65:H69" si="21">H64+5</f>
        <v>15</v>
      </c>
      <c r="J65">
        <v>2033</v>
      </c>
      <c r="K65" t="s">
        <v>25</v>
      </c>
      <c r="L65">
        <f t="shared" ref="L65:L69" si="22">AVERAGE(H65:H66)</f>
        <v>17.5</v>
      </c>
      <c r="M65" cm="1">
        <f t="array" ref="M65">STOWA2024_JAARROND_T(B65*60,L65,J65,"L","")</f>
        <v>3.0393432154058316E-2</v>
      </c>
      <c r="N65">
        <f t="shared" ref="N65:N69" si="23">1/M65</f>
        <v>32.901845205608801</v>
      </c>
    </row>
    <row r="66" spans="1:14" x14ac:dyDescent="0.3">
      <c r="A66">
        <f t="shared" si="5"/>
        <v>2645</v>
      </c>
      <c r="B66">
        <v>96</v>
      </c>
      <c r="C66">
        <f t="shared" si="19"/>
        <v>11.91287362863293</v>
      </c>
      <c r="D66">
        <f t="shared" si="20"/>
        <v>11.91287362863293</v>
      </c>
      <c r="E66" t="s">
        <v>26</v>
      </c>
      <c r="F66" t="s">
        <v>21</v>
      </c>
      <c r="G66">
        <v>1</v>
      </c>
      <c r="H66">
        <f t="shared" si="21"/>
        <v>20</v>
      </c>
      <c r="J66">
        <v>2033</v>
      </c>
      <c r="K66" t="s">
        <v>25</v>
      </c>
      <c r="L66">
        <f t="shared" si="22"/>
        <v>22.5</v>
      </c>
      <c r="M66" cm="1">
        <f t="array" ref="M66">STOWA2024_JAARROND_T(B66*60,L66,J66,"L","")</f>
        <v>4.7644068521059089E-2</v>
      </c>
      <c r="N66">
        <f t="shared" si="23"/>
        <v>20.988971576975871</v>
      </c>
    </row>
    <row r="67" spans="1:14" x14ac:dyDescent="0.3">
      <c r="A67">
        <f t="shared" si="5"/>
        <v>2646</v>
      </c>
      <c r="B67">
        <v>96</v>
      </c>
      <c r="C67">
        <f t="shared" si="19"/>
        <v>7.4569577987532139</v>
      </c>
      <c r="D67">
        <f t="shared" si="20"/>
        <v>7.4569577987532139</v>
      </c>
      <c r="E67" t="s">
        <v>26</v>
      </c>
      <c r="F67" t="s">
        <v>21</v>
      </c>
      <c r="G67">
        <v>1</v>
      </c>
      <c r="H67">
        <f t="shared" si="21"/>
        <v>25</v>
      </c>
      <c r="J67">
        <v>2033</v>
      </c>
      <c r="K67" t="s">
        <v>25</v>
      </c>
      <c r="L67">
        <f t="shared" si="22"/>
        <v>27.5</v>
      </c>
      <c r="M67" cm="1">
        <f t="array" ref="M67">STOWA2024_JAARROND_T(B67*60,L67,J67,"L","")</f>
        <v>7.3898831052723296E-2</v>
      </c>
      <c r="N67">
        <f t="shared" si="23"/>
        <v>13.532013778222657</v>
      </c>
    </row>
    <row r="68" spans="1:14" x14ac:dyDescent="0.3">
      <c r="A68">
        <f t="shared" ref="A68:A131" si="24">A67+1</f>
        <v>2647</v>
      </c>
      <c r="B68">
        <v>96</v>
      </c>
      <c r="C68">
        <f t="shared" si="19"/>
        <v>4.7192327177969702</v>
      </c>
      <c r="D68">
        <f t="shared" si="20"/>
        <v>4.7192327177969702</v>
      </c>
      <c r="E68" t="s">
        <v>26</v>
      </c>
      <c r="F68" t="s">
        <v>21</v>
      </c>
      <c r="G68">
        <v>1</v>
      </c>
      <c r="H68">
        <f t="shared" si="21"/>
        <v>30</v>
      </c>
      <c r="J68">
        <v>2033</v>
      </c>
      <c r="K68" t="s">
        <v>25</v>
      </c>
      <c r="L68">
        <f t="shared" si="22"/>
        <v>32.5</v>
      </c>
      <c r="M68" cm="1">
        <f t="array" ref="M68">STOWA2024_JAARROND_T(B68*60,L68,J68,"L","")</f>
        <v>0.11347155831325018</v>
      </c>
      <c r="N68">
        <f t="shared" si="23"/>
        <v>8.8127810604256869</v>
      </c>
    </row>
    <row r="69" spans="1:14" x14ac:dyDescent="0.3">
      <c r="A69">
        <f t="shared" si="24"/>
        <v>2648</v>
      </c>
      <c r="B69">
        <v>96</v>
      </c>
      <c r="C69">
        <f t="shared" si="19"/>
        <v>3.0177715241655019</v>
      </c>
      <c r="D69">
        <f t="shared" si="20"/>
        <v>3.0177715241655019</v>
      </c>
      <c r="E69" t="s">
        <v>26</v>
      </c>
      <c r="F69" t="s">
        <v>21</v>
      </c>
      <c r="G69">
        <v>1</v>
      </c>
      <c r="H69">
        <f t="shared" si="21"/>
        <v>35</v>
      </c>
      <c r="J69">
        <v>2033</v>
      </c>
      <c r="K69" t="s">
        <v>25</v>
      </c>
      <c r="L69">
        <f t="shared" si="22"/>
        <v>37.5</v>
      </c>
      <c r="M69" cm="1">
        <f t="array" ref="M69">STOWA2024_JAARROND_T(B69*60,L69,J69,"L","")</f>
        <v>0.17256226995708293</v>
      </c>
      <c r="N69">
        <f t="shared" si="23"/>
        <v>5.795009536260185</v>
      </c>
    </row>
    <row r="70" spans="1:14" x14ac:dyDescent="0.3">
      <c r="A70">
        <f t="shared" si="24"/>
        <v>2649</v>
      </c>
      <c r="B70">
        <v>96</v>
      </c>
      <c r="C70">
        <f>N69-N70</f>
        <v>1.9491450992804147</v>
      </c>
      <c r="D70">
        <f t="shared" si="20"/>
        <v>1.9491450992804147</v>
      </c>
      <c r="E70" t="s">
        <v>26</v>
      </c>
      <c r="F70" t="s">
        <v>21</v>
      </c>
      <c r="G70">
        <v>1</v>
      </c>
      <c r="H70">
        <f>H69+5</f>
        <v>40</v>
      </c>
      <c r="J70">
        <v>2033</v>
      </c>
      <c r="K70" t="s">
        <v>25</v>
      </c>
      <c r="L70">
        <f>AVERAGE(H70:H71)</f>
        <v>42.5</v>
      </c>
      <c r="M70" cm="1">
        <f t="array" ref="M70">STOWA2024_JAARROND_T(B70*60,L70,J70,"L","")</f>
        <v>0.26001956553240313</v>
      </c>
      <c r="N70">
        <f>1/M70</f>
        <v>3.8458644369797703</v>
      </c>
    </row>
    <row r="71" spans="1:14" x14ac:dyDescent="0.3">
      <c r="A71">
        <f t="shared" si="24"/>
        <v>2650</v>
      </c>
      <c r="B71">
        <v>96</v>
      </c>
      <c r="C71">
        <f t="shared" ref="C71:C93" si="25">N70-N71</f>
        <v>1.2709108714934105</v>
      </c>
      <c r="D71">
        <f t="shared" si="20"/>
        <v>1.2709108714934105</v>
      </c>
      <c r="E71" t="s">
        <v>26</v>
      </c>
      <c r="F71" t="s">
        <v>21</v>
      </c>
      <c r="G71">
        <v>1</v>
      </c>
      <c r="H71">
        <f t="shared" ref="H71:H94" si="26">H70+5</f>
        <v>45</v>
      </c>
      <c r="J71">
        <v>2033</v>
      </c>
      <c r="K71" t="s">
        <v>25</v>
      </c>
      <c r="L71">
        <f t="shared" ref="L71:L93" si="27">AVERAGE(H71:H72)</f>
        <v>47.5</v>
      </c>
      <c r="M71" cm="1">
        <f t="array" ref="M71">STOWA2024_JAARROND_T(B71*60,L71,J71,"L","")</f>
        <v>0.38835651772660956</v>
      </c>
      <c r="N71">
        <f t="shared" ref="N71:N93" si="28">1/M71</f>
        <v>2.5749535654863598</v>
      </c>
    </row>
    <row r="72" spans="1:14" x14ac:dyDescent="0.3">
      <c r="A72">
        <f t="shared" si="24"/>
        <v>2651</v>
      </c>
      <c r="B72">
        <v>96</v>
      </c>
      <c r="C72">
        <f t="shared" si="25"/>
        <v>0.83629676617105209</v>
      </c>
      <c r="D72">
        <f t="shared" si="20"/>
        <v>0.83629676617105209</v>
      </c>
      <c r="E72" t="s">
        <v>26</v>
      </c>
      <c r="F72" t="s">
        <v>21</v>
      </c>
      <c r="G72">
        <v>1</v>
      </c>
      <c r="H72">
        <f t="shared" si="26"/>
        <v>50</v>
      </c>
      <c r="J72">
        <v>2033</v>
      </c>
      <c r="K72" t="s">
        <v>25</v>
      </c>
      <c r="L72">
        <f t="shared" si="27"/>
        <v>52.5</v>
      </c>
      <c r="M72" cm="1">
        <f t="array" ref="M72">STOWA2024_JAARROND_T(B72*60,L72,J72,"L","")</f>
        <v>0.57515663838533593</v>
      </c>
      <c r="N72">
        <f t="shared" si="28"/>
        <v>1.7386567993153077</v>
      </c>
    </row>
    <row r="73" spans="1:14" x14ac:dyDescent="0.3">
      <c r="A73">
        <f t="shared" si="24"/>
        <v>2652</v>
      </c>
      <c r="B73">
        <v>96</v>
      </c>
      <c r="C73">
        <f t="shared" si="25"/>
        <v>0.55513650304291229</v>
      </c>
      <c r="D73">
        <f t="shared" si="20"/>
        <v>0.55513650304291229</v>
      </c>
      <c r="E73" t="s">
        <v>26</v>
      </c>
      <c r="F73" t="s">
        <v>21</v>
      </c>
      <c r="G73">
        <v>1</v>
      </c>
      <c r="H73">
        <f t="shared" si="26"/>
        <v>55</v>
      </c>
      <c r="J73">
        <v>2033</v>
      </c>
      <c r="K73" t="s">
        <v>25</v>
      </c>
      <c r="L73">
        <f t="shared" si="27"/>
        <v>57.5</v>
      </c>
      <c r="M73" cm="1">
        <f t="array" ref="M73">STOWA2024_JAARROND_T(B73*60,L73,J73,"L","")</f>
        <v>0.84493692516266161</v>
      </c>
      <c r="N73">
        <f t="shared" si="28"/>
        <v>1.1835202962723954</v>
      </c>
    </row>
    <row r="74" spans="1:14" x14ac:dyDescent="0.3">
      <c r="A74">
        <f t="shared" si="24"/>
        <v>2653</v>
      </c>
      <c r="B74">
        <v>96</v>
      </c>
      <c r="C74">
        <f t="shared" si="25"/>
        <v>0.37151032897253011</v>
      </c>
      <c r="D74">
        <f t="shared" si="20"/>
        <v>0.37151032897253011</v>
      </c>
      <c r="E74" t="s">
        <v>26</v>
      </c>
      <c r="F74" t="s">
        <v>21</v>
      </c>
      <c r="G74">
        <v>1</v>
      </c>
      <c r="H74">
        <f t="shared" si="26"/>
        <v>60</v>
      </c>
      <c r="J74">
        <v>2033</v>
      </c>
      <c r="K74" t="s">
        <v>25</v>
      </c>
      <c r="L74">
        <f t="shared" si="27"/>
        <v>62.5</v>
      </c>
      <c r="M74" cm="1">
        <f t="array" ref="M74">STOWA2024_JAARROND_T(B74*60,L74,J74,"L","")</f>
        <v>1.2315119767867484</v>
      </c>
      <c r="N74">
        <f t="shared" si="28"/>
        <v>0.8120099672998653</v>
      </c>
    </row>
    <row r="75" spans="1:14" x14ac:dyDescent="0.3">
      <c r="A75">
        <f t="shared" si="24"/>
        <v>2654</v>
      </c>
      <c r="B75">
        <v>96</v>
      </c>
      <c r="C75">
        <f t="shared" si="25"/>
        <v>0.250782896746231</v>
      </c>
      <c r="D75">
        <f t="shared" si="20"/>
        <v>0.250782896746231</v>
      </c>
      <c r="E75" t="s">
        <v>26</v>
      </c>
      <c r="F75" t="s">
        <v>21</v>
      </c>
      <c r="G75">
        <v>1</v>
      </c>
      <c r="H75">
        <f t="shared" si="26"/>
        <v>65</v>
      </c>
      <c r="J75">
        <v>2033</v>
      </c>
      <c r="K75" t="s">
        <v>25</v>
      </c>
      <c r="L75">
        <f t="shared" si="27"/>
        <v>67.5</v>
      </c>
      <c r="M75" cm="1">
        <f t="array" ref="M75">STOWA2024_JAARROND_T(B75*60,L75,J75,"L","")</f>
        <v>1.78180998827004</v>
      </c>
      <c r="N75">
        <f t="shared" si="28"/>
        <v>0.5612270705536343</v>
      </c>
    </row>
    <row r="76" spans="1:14" x14ac:dyDescent="0.3">
      <c r="A76">
        <f t="shared" si="24"/>
        <v>2655</v>
      </c>
      <c r="B76">
        <v>96</v>
      </c>
      <c r="C76">
        <f t="shared" si="25"/>
        <v>0.17053301763656209</v>
      </c>
      <c r="D76">
        <f t="shared" si="20"/>
        <v>0.17053301763656209</v>
      </c>
      <c r="E76" t="s">
        <v>26</v>
      </c>
      <c r="F76" t="s">
        <v>21</v>
      </c>
      <c r="G76">
        <v>1</v>
      </c>
      <c r="H76">
        <f t="shared" si="26"/>
        <v>70</v>
      </c>
      <c r="J76">
        <v>2033</v>
      </c>
      <c r="K76" t="s">
        <v>25</v>
      </c>
      <c r="L76">
        <f t="shared" si="27"/>
        <v>72.5</v>
      </c>
      <c r="M76" cm="1">
        <f t="array" ref="M76">STOWA2024_JAARROND_T(B76*60,L76,J76,"L","")</f>
        <v>2.5595475347874252</v>
      </c>
      <c r="N76">
        <f t="shared" si="28"/>
        <v>0.39069405291707221</v>
      </c>
    </row>
    <row r="77" spans="1:14" x14ac:dyDescent="0.3">
      <c r="A77">
        <f t="shared" si="24"/>
        <v>2656</v>
      </c>
      <c r="B77">
        <v>96</v>
      </c>
      <c r="C77">
        <f t="shared" si="25"/>
        <v>0.11683402917539243</v>
      </c>
      <c r="D77">
        <f t="shared" si="20"/>
        <v>0.11683402917539243</v>
      </c>
      <c r="E77" t="s">
        <v>26</v>
      </c>
      <c r="F77" t="s">
        <v>21</v>
      </c>
      <c r="G77">
        <v>1</v>
      </c>
      <c r="H77">
        <f t="shared" si="26"/>
        <v>75</v>
      </c>
      <c r="J77">
        <v>2033</v>
      </c>
      <c r="K77" t="s">
        <v>25</v>
      </c>
      <c r="L77">
        <f t="shared" si="27"/>
        <v>77.5</v>
      </c>
      <c r="M77" cm="1">
        <f t="array" ref="M77">STOWA2024_JAARROND_T(B77*60,L77,J77,"L","")</f>
        <v>3.6515004502565018</v>
      </c>
      <c r="N77">
        <f t="shared" si="28"/>
        <v>0.27386002374167978</v>
      </c>
    </row>
    <row r="78" spans="1:14" x14ac:dyDescent="0.3">
      <c r="A78">
        <f t="shared" si="24"/>
        <v>2657</v>
      </c>
      <c r="B78">
        <v>96</v>
      </c>
      <c r="C78">
        <f t="shared" si="25"/>
        <v>8.0616926617788631E-2</v>
      </c>
      <c r="D78">
        <f t="shared" si="20"/>
        <v>8.0616926617788631E-2</v>
      </c>
      <c r="E78" t="s">
        <v>26</v>
      </c>
      <c r="F78" t="s">
        <v>21</v>
      </c>
      <c r="G78">
        <v>1</v>
      </c>
      <c r="H78">
        <f t="shared" si="26"/>
        <v>80</v>
      </c>
      <c r="J78">
        <v>2033</v>
      </c>
      <c r="K78" t="s">
        <v>25</v>
      </c>
      <c r="L78">
        <f t="shared" si="27"/>
        <v>82.5</v>
      </c>
      <c r="M78" cm="1">
        <f t="array" ref="M78">STOWA2024_JAARROND_T(B78*60,L78,J78,"L","")</f>
        <v>5.1748290877313172</v>
      </c>
      <c r="N78">
        <f t="shared" si="28"/>
        <v>0.19324309712389115</v>
      </c>
    </row>
    <row r="79" spans="1:14" x14ac:dyDescent="0.3">
      <c r="A79">
        <f t="shared" si="24"/>
        <v>2658</v>
      </c>
      <c r="B79">
        <v>96</v>
      </c>
      <c r="C79">
        <f t="shared" si="25"/>
        <v>5.6009006955147156E-2</v>
      </c>
      <c r="D79">
        <f t="shared" si="20"/>
        <v>5.6009006955147156E-2</v>
      </c>
      <c r="E79" t="s">
        <v>26</v>
      </c>
      <c r="F79" t="s">
        <v>21</v>
      </c>
      <c r="G79">
        <v>1</v>
      </c>
      <c r="H79">
        <f t="shared" si="26"/>
        <v>85</v>
      </c>
      <c r="J79">
        <v>2033</v>
      </c>
      <c r="K79" t="s">
        <v>25</v>
      </c>
      <c r="L79">
        <f t="shared" si="27"/>
        <v>87.5</v>
      </c>
      <c r="M79" cm="1">
        <f t="array" ref="M79">STOWA2024_JAARROND_T(B79*60,L79,J79,"L","")</f>
        <v>7.2868191771475512</v>
      </c>
      <c r="N79">
        <f t="shared" si="28"/>
        <v>0.13723409016874399</v>
      </c>
    </row>
    <row r="80" spans="1:14" x14ac:dyDescent="0.3">
      <c r="A80">
        <f t="shared" si="24"/>
        <v>2659</v>
      </c>
      <c r="B80">
        <v>96</v>
      </c>
      <c r="C80">
        <f t="shared" si="25"/>
        <v>3.9173587278489158E-2</v>
      </c>
      <c r="D80">
        <f t="shared" si="20"/>
        <v>3.9173587278489158E-2</v>
      </c>
      <c r="E80" t="s">
        <v>26</v>
      </c>
      <c r="F80" t="s">
        <v>21</v>
      </c>
      <c r="G80">
        <v>1</v>
      </c>
      <c r="H80">
        <f t="shared" si="26"/>
        <v>90</v>
      </c>
      <c r="J80">
        <v>2033</v>
      </c>
      <c r="K80" t="s">
        <v>25</v>
      </c>
      <c r="L80">
        <f t="shared" si="27"/>
        <v>92.5</v>
      </c>
      <c r="M80" cm="1">
        <f t="array" ref="M80">STOWA2024_JAARROND_T(B80*60,L80,J80,"L","")</f>
        <v>10.197785760074652</v>
      </c>
      <c r="N80">
        <f t="shared" si="28"/>
        <v>9.8060502890254836E-2</v>
      </c>
    </row>
    <row r="81" spans="1:14" x14ac:dyDescent="0.3">
      <c r="A81">
        <f t="shared" si="24"/>
        <v>2660</v>
      </c>
      <c r="B81">
        <v>96</v>
      </c>
      <c r="C81">
        <f t="shared" si="25"/>
        <v>2.7572715916474241E-2</v>
      </c>
      <c r="D81">
        <f t="shared" si="20"/>
        <v>2.7572715916474241E-2</v>
      </c>
      <c r="E81" t="s">
        <v>26</v>
      </c>
      <c r="F81" t="s">
        <v>21</v>
      </c>
      <c r="G81">
        <v>1</v>
      </c>
      <c r="H81">
        <f t="shared" si="26"/>
        <v>95</v>
      </c>
      <c r="J81">
        <v>2033</v>
      </c>
      <c r="K81" t="s">
        <v>25</v>
      </c>
      <c r="L81">
        <f t="shared" si="27"/>
        <v>97.5</v>
      </c>
      <c r="M81" cm="1">
        <f t="array" ref="M81">STOWA2024_JAARROND_T(B81*60,L81,J81,"L","")</f>
        <v>14.186854814607399</v>
      </c>
      <c r="N81">
        <f t="shared" si="28"/>
        <v>7.0487786973780595E-2</v>
      </c>
    </row>
    <row r="82" spans="1:14" x14ac:dyDescent="0.3">
      <c r="A82">
        <f t="shared" si="24"/>
        <v>2661</v>
      </c>
      <c r="B82">
        <v>96</v>
      </c>
      <c r="C82">
        <f t="shared" si="25"/>
        <v>1.9528022899397729E-2</v>
      </c>
      <c r="D82">
        <f t="shared" si="20"/>
        <v>1.9528022899397729E-2</v>
      </c>
      <c r="E82" t="s">
        <v>26</v>
      </c>
      <c r="F82" t="s">
        <v>21</v>
      </c>
      <c r="G82">
        <v>1</v>
      </c>
      <c r="H82">
        <f t="shared" si="26"/>
        <v>100</v>
      </c>
      <c r="J82">
        <v>2033</v>
      </c>
      <c r="K82" t="s">
        <v>25</v>
      </c>
      <c r="L82">
        <f t="shared" si="27"/>
        <v>102.5</v>
      </c>
      <c r="M82" cm="1">
        <f t="array" ref="M82">STOWA2024_JAARROND_T(B82*60,L82,J82,"L","")</f>
        <v>19.623324757555018</v>
      </c>
      <c r="N82">
        <f t="shared" si="28"/>
        <v>5.0959764074382866E-2</v>
      </c>
    </row>
    <row r="83" spans="1:14" x14ac:dyDescent="0.3">
      <c r="A83">
        <f t="shared" si="24"/>
        <v>2662</v>
      </c>
      <c r="B83">
        <v>96</v>
      </c>
      <c r="C83">
        <f t="shared" si="25"/>
        <v>1.3912768992572468E-2</v>
      </c>
      <c r="D83">
        <f t="shared" si="20"/>
        <v>1.3912768992572468E-2</v>
      </c>
      <c r="E83" t="s">
        <v>26</v>
      </c>
      <c r="F83" t="s">
        <v>21</v>
      </c>
      <c r="G83">
        <v>1</v>
      </c>
      <c r="H83">
        <f t="shared" si="26"/>
        <v>105</v>
      </c>
      <c r="J83">
        <v>2033</v>
      </c>
      <c r="K83" t="s">
        <v>25</v>
      </c>
      <c r="L83">
        <f t="shared" si="27"/>
        <v>107.5</v>
      </c>
      <c r="M83" cm="1">
        <f t="array" ref="M83">STOWA2024_JAARROND_T(B83*60,L83,J83,"L","")</f>
        <v>26.992742536654134</v>
      </c>
      <c r="N83">
        <f t="shared" si="28"/>
        <v>3.7046995081810398E-2</v>
      </c>
    </row>
    <row r="84" spans="1:14" x14ac:dyDescent="0.3">
      <c r="A84">
        <f t="shared" si="24"/>
        <v>2663</v>
      </c>
      <c r="B84">
        <v>96</v>
      </c>
      <c r="C84">
        <f t="shared" si="25"/>
        <v>9.9698713769081383E-3</v>
      </c>
      <c r="D84">
        <f t="shared" si="20"/>
        <v>9.9698713769081383E-3</v>
      </c>
      <c r="E84" t="s">
        <v>26</v>
      </c>
      <c r="F84" t="s">
        <v>21</v>
      </c>
      <c r="G84">
        <v>1</v>
      </c>
      <c r="H84">
        <f t="shared" si="26"/>
        <v>110</v>
      </c>
      <c r="J84">
        <v>2033</v>
      </c>
      <c r="K84" t="s">
        <v>25</v>
      </c>
      <c r="L84">
        <f t="shared" si="27"/>
        <v>112.5</v>
      </c>
      <c r="M84" cm="1">
        <f t="array" ref="M84">STOWA2024_JAARROND_T(B84*60,L84,J84,"L","")</f>
        <v>36.931544535468959</v>
      </c>
      <c r="N84">
        <f t="shared" si="28"/>
        <v>2.707712370490226E-2</v>
      </c>
    </row>
    <row r="85" spans="1:14" x14ac:dyDescent="0.3">
      <c r="A85">
        <f t="shared" si="24"/>
        <v>2664</v>
      </c>
      <c r="B85">
        <v>96</v>
      </c>
      <c r="C85">
        <f t="shared" si="25"/>
        <v>7.184006120595391E-3</v>
      </c>
      <c r="D85">
        <f t="shared" si="20"/>
        <v>7.184006120595391E-3</v>
      </c>
      <c r="E85" t="s">
        <v>26</v>
      </c>
      <c r="F85" t="s">
        <v>21</v>
      </c>
      <c r="G85">
        <v>1</v>
      </c>
      <c r="H85">
        <f t="shared" si="26"/>
        <v>115</v>
      </c>
      <c r="J85">
        <v>2033</v>
      </c>
      <c r="K85" t="s">
        <v>25</v>
      </c>
      <c r="L85">
        <f t="shared" si="27"/>
        <v>117.5</v>
      </c>
      <c r="M85" cm="1">
        <f t="array" ref="M85">STOWA2024_JAARROND_T(B85*60,L85,J85,"L","")</f>
        <v>50.268641692887414</v>
      </c>
      <c r="N85">
        <f t="shared" si="28"/>
        <v>1.9893117584306869E-2</v>
      </c>
    </row>
    <row r="86" spans="1:14" x14ac:dyDescent="0.3">
      <c r="A86">
        <f t="shared" si="24"/>
        <v>2665</v>
      </c>
      <c r="B86">
        <v>96</v>
      </c>
      <c r="C86">
        <f t="shared" si="25"/>
        <v>5.2044001926768255E-3</v>
      </c>
      <c r="D86">
        <f t="shared" si="20"/>
        <v>5.2044001926768255E-3</v>
      </c>
      <c r="E86" t="s">
        <v>26</v>
      </c>
      <c r="F86" t="s">
        <v>21</v>
      </c>
      <c r="G86">
        <v>1</v>
      </c>
      <c r="H86">
        <f t="shared" si="26"/>
        <v>120</v>
      </c>
      <c r="J86">
        <v>2033</v>
      </c>
      <c r="K86" t="s">
        <v>25</v>
      </c>
      <c r="L86">
        <f t="shared" si="27"/>
        <v>122.5</v>
      </c>
      <c r="M86" cm="1">
        <f t="array" ref="M86">STOWA2024_JAARROND_T(B86*60,L86,J86,"L","")</f>
        <v>68.079463532317817</v>
      </c>
      <c r="N86">
        <f t="shared" si="28"/>
        <v>1.4688717391630043E-2</v>
      </c>
    </row>
    <row r="87" spans="1:14" x14ac:dyDescent="0.3">
      <c r="A87">
        <f t="shared" si="24"/>
        <v>2666</v>
      </c>
      <c r="B87">
        <v>96</v>
      </c>
      <c r="C87">
        <f t="shared" si="25"/>
        <v>3.7901478700959647E-3</v>
      </c>
      <c r="D87">
        <f t="shared" si="20"/>
        <v>3.7901478700959647E-3</v>
      </c>
      <c r="E87" t="s">
        <v>26</v>
      </c>
      <c r="F87" t="s">
        <v>21</v>
      </c>
      <c r="G87">
        <v>1</v>
      </c>
      <c r="H87">
        <f t="shared" si="26"/>
        <v>125</v>
      </c>
      <c r="J87">
        <v>2033</v>
      </c>
      <c r="K87" t="s">
        <v>25</v>
      </c>
      <c r="L87">
        <f t="shared" si="27"/>
        <v>127.5</v>
      </c>
      <c r="M87" cm="1">
        <f t="array" ref="M87">STOWA2024_JAARROND_T(B87*60,L87,J87,"L","")</f>
        <v>91.755160897412935</v>
      </c>
      <c r="N87">
        <f t="shared" si="28"/>
        <v>1.0898569521534078E-2</v>
      </c>
    </row>
    <row r="88" spans="1:14" x14ac:dyDescent="0.3">
      <c r="A88">
        <f t="shared" si="24"/>
        <v>2667</v>
      </c>
      <c r="B88">
        <v>96</v>
      </c>
      <c r="C88">
        <f t="shared" si="25"/>
        <v>2.7740142665577273E-3</v>
      </c>
      <c r="D88">
        <f t="shared" si="20"/>
        <v>2.7740142665577273E-3</v>
      </c>
      <c r="E88" t="s">
        <v>26</v>
      </c>
      <c r="F88" t="s">
        <v>21</v>
      </c>
      <c r="G88">
        <v>1</v>
      </c>
      <c r="H88">
        <f t="shared" si="26"/>
        <v>130</v>
      </c>
      <c r="J88">
        <v>2033</v>
      </c>
      <c r="K88" t="s">
        <v>25</v>
      </c>
      <c r="L88">
        <f t="shared" si="27"/>
        <v>132.5</v>
      </c>
      <c r="M88" cm="1">
        <f t="array" ref="M88">STOWA2024_JAARROND_T(B88*60,L88,J88,"L","")</f>
        <v>123.08366041174901</v>
      </c>
      <c r="N88">
        <f t="shared" si="28"/>
        <v>8.1245552549763511E-3</v>
      </c>
    </row>
    <row r="89" spans="1:14" x14ac:dyDescent="0.3">
      <c r="A89">
        <f t="shared" si="24"/>
        <v>2668</v>
      </c>
      <c r="B89">
        <v>96</v>
      </c>
      <c r="C89">
        <f t="shared" si="25"/>
        <v>2.0403356645526905E-3</v>
      </c>
      <c r="D89">
        <f t="shared" si="20"/>
        <v>2.0403356645526905E-3</v>
      </c>
      <c r="E89" t="s">
        <v>26</v>
      </c>
      <c r="F89" t="s">
        <v>21</v>
      </c>
      <c r="G89">
        <v>1</v>
      </c>
      <c r="H89">
        <f t="shared" si="26"/>
        <v>135</v>
      </c>
      <c r="J89">
        <v>2033</v>
      </c>
      <c r="K89" t="s">
        <v>25</v>
      </c>
      <c r="L89">
        <f t="shared" si="27"/>
        <v>137.5</v>
      </c>
      <c r="M89" cm="1">
        <f t="array" ref="M89">STOWA2024_JAARROND_T(B89*60,L89,J89,"L","")</f>
        <v>164.35961673276282</v>
      </c>
      <c r="N89">
        <f t="shared" si="28"/>
        <v>6.0842195904236606E-3</v>
      </c>
    </row>
    <row r="90" spans="1:14" x14ac:dyDescent="0.3">
      <c r="A90">
        <f t="shared" si="24"/>
        <v>2669</v>
      </c>
      <c r="B90">
        <v>96</v>
      </c>
      <c r="C90">
        <f t="shared" si="25"/>
        <v>1.5077488511591203E-3</v>
      </c>
      <c r="D90">
        <f t="shared" si="20"/>
        <v>1.5077488511591203E-3</v>
      </c>
      <c r="E90" t="s">
        <v>26</v>
      </c>
      <c r="F90" t="s">
        <v>21</v>
      </c>
      <c r="G90">
        <v>1</v>
      </c>
      <c r="H90">
        <f t="shared" si="26"/>
        <v>140</v>
      </c>
      <c r="J90">
        <v>2033</v>
      </c>
      <c r="K90" t="s">
        <v>25</v>
      </c>
      <c r="L90">
        <f t="shared" si="27"/>
        <v>142.5</v>
      </c>
      <c r="M90" cm="1">
        <f t="array" ref="M90">STOWA2024_JAARROND_T(B90*60,L90,J90,"L","")</f>
        <v>218.50899021823628</v>
      </c>
      <c r="N90">
        <f t="shared" si="28"/>
        <v>4.5764707392645402E-3</v>
      </c>
    </row>
    <row r="91" spans="1:14" x14ac:dyDescent="0.3">
      <c r="A91">
        <f t="shared" si="24"/>
        <v>2670</v>
      </c>
      <c r="B91">
        <v>96</v>
      </c>
      <c r="C91">
        <f t="shared" si="25"/>
        <v>1.119334489020879E-3</v>
      </c>
      <c r="D91">
        <f t="shared" si="20"/>
        <v>1.119334489020879E-3</v>
      </c>
      <c r="E91" t="s">
        <v>26</v>
      </c>
      <c r="F91" t="s">
        <v>21</v>
      </c>
      <c r="G91">
        <v>1</v>
      </c>
      <c r="H91">
        <f t="shared" si="26"/>
        <v>145</v>
      </c>
      <c r="J91">
        <v>2033</v>
      </c>
      <c r="K91" t="s">
        <v>25</v>
      </c>
      <c r="L91">
        <f t="shared" si="27"/>
        <v>147.5</v>
      </c>
      <c r="M91" cm="1">
        <f t="array" ref="M91">STOWA2024_JAARROND_T(B91*60,L91,J91,"L","")</f>
        <v>289.25675114179239</v>
      </c>
      <c r="N91">
        <f t="shared" si="28"/>
        <v>3.4571362502436613E-3</v>
      </c>
    </row>
    <row r="92" spans="1:14" x14ac:dyDescent="0.3">
      <c r="A92">
        <f t="shared" si="24"/>
        <v>2671</v>
      </c>
      <c r="B92">
        <v>96</v>
      </c>
      <c r="C92">
        <f t="shared" si="25"/>
        <v>8.3470181381125599E-4</v>
      </c>
      <c r="D92">
        <f t="shared" si="20"/>
        <v>8.3470181381125599E-4</v>
      </c>
      <c r="E92" t="s">
        <v>26</v>
      </c>
      <c r="F92" t="s">
        <v>21</v>
      </c>
      <c r="G92">
        <v>1</v>
      </c>
      <c r="H92">
        <f t="shared" si="26"/>
        <v>150</v>
      </c>
      <c r="J92">
        <v>2033</v>
      </c>
      <c r="K92" t="s">
        <v>25</v>
      </c>
      <c r="L92">
        <f t="shared" si="27"/>
        <v>152.5</v>
      </c>
      <c r="M92" cm="1">
        <f t="array" ref="M92">STOWA2024_JAARROND_T(B92*60,L92,J92,"L","")</f>
        <v>381.32507189022931</v>
      </c>
      <c r="N92">
        <f t="shared" si="28"/>
        <v>2.6224344364324053E-3</v>
      </c>
    </row>
    <row r="93" spans="1:14" x14ac:dyDescent="0.3">
      <c r="A93">
        <f t="shared" si="24"/>
        <v>2672</v>
      </c>
      <c r="B93">
        <v>96</v>
      </c>
      <c r="C93">
        <f t="shared" si="25"/>
        <v>6.2511500593697257E-4</v>
      </c>
      <c r="D93">
        <f t="shared" si="20"/>
        <v>6.2511500593697257E-4</v>
      </c>
      <c r="E93" t="s">
        <v>26</v>
      </c>
      <c r="F93" t="s">
        <v>21</v>
      </c>
      <c r="G93">
        <v>1</v>
      </c>
      <c r="H93">
        <f t="shared" si="26"/>
        <v>155</v>
      </c>
      <c r="J93">
        <v>2033</v>
      </c>
      <c r="K93" t="s">
        <v>25</v>
      </c>
      <c r="L93">
        <f t="shared" si="27"/>
        <v>157.5</v>
      </c>
      <c r="M93" cm="1">
        <f t="array" ref="M93">STOWA2024_JAARROND_T(B93*60,L93,J93,"L","")</f>
        <v>500.67104176318514</v>
      </c>
      <c r="N93">
        <f t="shared" si="28"/>
        <v>1.9973194304954327E-3</v>
      </c>
    </row>
    <row r="94" spans="1:14" x14ac:dyDescent="0.3">
      <c r="A94">
        <f t="shared" si="24"/>
        <v>2673</v>
      </c>
      <c r="B94">
        <v>96</v>
      </c>
      <c r="C94" s="1">
        <f>N93</f>
        <v>1.9973194304954327E-3</v>
      </c>
      <c r="D94">
        <f t="shared" si="20"/>
        <v>1.9973194304954327E-3</v>
      </c>
      <c r="E94" t="s">
        <v>26</v>
      </c>
      <c r="F94" t="s">
        <v>21</v>
      </c>
      <c r="G94">
        <v>1</v>
      </c>
      <c r="H94">
        <f t="shared" si="26"/>
        <v>160</v>
      </c>
      <c r="J94">
        <v>2033</v>
      </c>
      <c r="K94" t="s">
        <v>25</v>
      </c>
      <c r="L94">
        <f>AVERAGE(H94:H95)</f>
        <v>85</v>
      </c>
      <c r="M94" cm="1">
        <f t="array" ref="M94">STOWA2024_JAARROND_T(B94*60,L94,J94,"L","")</f>
        <v>6.1455395607681886</v>
      </c>
      <c r="N94">
        <f>1/M94</f>
        <v>0.162719642451541</v>
      </c>
    </row>
    <row r="95" spans="1:14" x14ac:dyDescent="0.3">
      <c r="A95">
        <f t="shared" si="24"/>
        <v>2674</v>
      </c>
      <c r="B95">
        <v>192</v>
      </c>
      <c r="C95" s="1">
        <f>365.25*24/B95 - N95</f>
        <v>-8.8476477287385791</v>
      </c>
      <c r="D95">
        <f>C95</f>
        <v>-8.8476477287385791</v>
      </c>
      <c r="E95" t="s">
        <v>26</v>
      </c>
      <c r="F95" t="s">
        <v>21</v>
      </c>
      <c r="G95">
        <v>1</v>
      </c>
      <c r="H95">
        <v>10</v>
      </c>
      <c r="J95">
        <v>2033</v>
      </c>
      <c r="K95" t="s">
        <v>25</v>
      </c>
      <c r="L95">
        <f>AVERAGE(H95:H97)</f>
        <v>15</v>
      </c>
      <c r="M95" cm="1">
        <f t="array" ref="M95">STOWA2024_JAARROND_T(B95*60,L95,J95,"L","")</f>
        <v>1.8347311690934801E-2</v>
      </c>
      <c r="N95">
        <f>1/M95</f>
        <v>54.503897728738579</v>
      </c>
    </row>
    <row r="96" spans="1:14" x14ac:dyDescent="0.3">
      <c r="A96">
        <f t="shared" si="24"/>
        <v>2675</v>
      </c>
      <c r="B96">
        <v>192</v>
      </c>
      <c r="C96">
        <f t="shared" ref="C96:C100" si="29">N95-N96</f>
        <v>7.721893556450901</v>
      </c>
      <c r="D96">
        <f t="shared" ref="D96:D125" si="30">C96</f>
        <v>7.721893556450901</v>
      </c>
      <c r="E96" t="s">
        <v>26</v>
      </c>
      <c r="F96" t="s">
        <v>21</v>
      </c>
      <c r="G96">
        <v>1</v>
      </c>
      <c r="H96">
        <f t="shared" ref="H96:H100" si="31">H95+5</f>
        <v>15</v>
      </c>
      <c r="J96">
        <v>2033</v>
      </c>
      <c r="K96" t="s">
        <v>25</v>
      </c>
      <c r="L96">
        <f t="shared" ref="L96:L100" si="32">AVERAGE(H96:H97)</f>
        <v>17.5</v>
      </c>
      <c r="M96" cm="1">
        <f t="array" ref="M96">STOWA2024_JAARROND_T(B96*60,L96,J96,"L","")</f>
        <v>2.1375740900651096E-2</v>
      </c>
      <c r="N96">
        <f t="shared" ref="N96:N100" si="33">1/M96</f>
        <v>46.782004172287678</v>
      </c>
    </row>
    <row r="97" spans="1:14" x14ac:dyDescent="0.3">
      <c r="A97">
        <f t="shared" si="24"/>
        <v>2676</v>
      </c>
      <c r="B97">
        <v>192</v>
      </c>
      <c r="C97">
        <f t="shared" si="29"/>
        <v>12.327260244937058</v>
      </c>
      <c r="D97">
        <f t="shared" si="30"/>
        <v>12.327260244937058</v>
      </c>
      <c r="E97" t="s">
        <v>26</v>
      </c>
      <c r="F97" t="s">
        <v>21</v>
      </c>
      <c r="G97">
        <v>1</v>
      </c>
      <c r="H97">
        <f t="shared" si="31"/>
        <v>20</v>
      </c>
      <c r="J97">
        <v>2033</v>
      </c>
      <c r="K97" t="s">
        <v>25</v>
      </c>
      <c r="L97">
        <f t="shared" si="32"/>
        <v>22.5</v>
      </c>
      <c r="M97" cm="1">
        <f t="array" ref="M97">STOWA2024_JAARROND_T(B97*60,L97,J97,"L","")</f>
        <v>2.9023579513710655E-2</v>
      </c>
      <c r="N97">
        <f t="shared" si="33"/>
        <v>34.45474392735062</v>
      </c>
    </row>
    <row r="98" spans="1:14" x14ac:dyDescent="0.3">
      <c r="A98">
        <f t="shared" si="24"/>
        <v>2677</v>
      </c>
      <c r="B98">
        <v>192</v>
      </c>
      <c r="C98">
        <f t="shared" si="29"/>
        <v>9.0889252661606257</v>
      </c>
      <c r="D98">
        <f t="shared" si="30"/>
        <v>9.0889252661606257</v>
      </c>
      <c r="E98" t="s">
        <v>26</v>
      </c>
      <c r="F98" t="s">
        <v>21</v>
      </c>
      <c r="G98">
        <v>1</v>
      </c>
      <c r="H98">
        <f t="shared" si="31"/>
        <v>25</v>
      </c>
      <c r="J98">
        <v>2033</v>
      </c>
      <c r="K98" t="s">
        <v>25</v>
      </c>
      <c r="L98">
        <f t="shared" si="32"/>
        <v>27.5</v>
      </c>
      <c r="M98" cm="1">
        <f t="array" ref="M98">STOWA2024_JAARROND_T(B98*60,L98,J98,"L","")</f>
        <v>3.9423131315292889E-2</v>
      </c>
      <c r="N98">
        <f t="shared" si="33"/>
        <v>25.365818661189994</v>
      </c>
    </row>
    <row r="99" spans="1:14" x14ac:dyDescent="0.3">
      <c r="A99">
        <f t="shared" si="24"/>
        <v>2678</v>
      </c>
      <c r="B99">
        <v>192</v>
      </c>
      <c r="C99">
        <f t="shared" si="29"/>
        <v>6.6989885697724567</v>
      </c>
      <c r="D99">
        <f t="shared" si="30"/>
        <v>6.6989885697724567</v>
      </c>
      <c r="E99" t="s">
        <v>26</v>
      </c>
      <c r="F99" t="s">
        <v>21</v>
      </c>
      <c r="G99">
        <v>1</v>
      </c>
      <c r="H99">
        <f t="shared" si="31"/>
        <v>30</v>
      </c>
      <c r="J99">
        <v>2033</v>
      </c>
      <c r="K99" t="s">
        <v>25</v>
      </c>
      <c r="L99">
        <f t="shared" si="32"/>
        <v>32.5</v>
      </c>
      <c r="M99" cm="1">
        <f t="array" ref="M99">STOWA2024_JAARROND_T(B99*60,L99,J99,"L","")</f>
        <v>5.3570959563175681E-2</v>
      </c>
      <c r="N99">
        <f t="shared" si="33"/>
        <v>18.666830091417538</v>
      </c>
    </row>
    <row r="100" spans="1:14" x14ac:dyDescent="0.3">
      <c r="A100">
        <f t="shared" si="24"/>
        <v>2679</v>
      </c>
      <c r="B100">
        <v>192</v>
      </c>
      <c r="C100">
        <f t="shared" si="29"/>
        <v>4.9353317926953562</v>
      </c>
      <c r="D100">
        <f t="shared" si="30"/>
        <v>4.9353317926953562</v>
      </c>
      <c r="E100" t="s">
        <v>26</v>
      </c>
      <c r="F100" t="s">
        <v>21</v>
      </c>
      <c r="G100">
        <v>1</v>
      </c>
      <c r="H100">
        <f t="shared" si="31"/>
        <v>35</v>
      </c>
      <c r="J100">
        <v>2033</v>
      </c>
      <c r="K100" t="s">
        <v>25</v>
      </c>
      <c r="L100">
        <f t="shared" si="32"/>
        <v>37.5</v>
      </c>
      <c r="M100" cm="1">
        <f t="array" ref="M100">STOWA2024_JAARROND_T(B100*60,L100,J100,"L","")</f>
        <v>7.2825264821469449E-2</v>
      </c>
      <c r="N100">
        <f t="shared" si="33"/>
        <v>13.731498298722181</v>
      </c>
    </row>
    <row r="101" spans="1:14" x14ac:dyDescent="0.3">
      <c r="A101">
        <f t="shared" si="24"/>
        <v>2680</v>
      </c>
      <c r="B101">
        <v>192</v>
      </c>
      <c r="C101">
        <f>N100-N101</f>
        <v>3.6345389862374589</v>
      </c>
      <c r="D101">
        <f t="shared" si="30"/>
        <v>3.6345389862374589</v>
      </c>
      <c r="E101" t="s">
        <v>26</v>
      </c>
      <c r="F101" t="s">
        <v>21</v>
      </c>
      <c r="G101">
        <v>1</v>
      </c>
      <c r="H101">
        <f>H100+5</f>
        <v>40</v>
      </c>
      <c r="J101">
        <v>2033</v>
      </c>
      <c r="K101" t="s">
        <v>25</v>
      </c>
      <c r="L101">
        <f>AVERAGE(H101:H102)</f>
        <v>42.5</v>
      </c>
      <c r="M101" cm="1">
        <f t="array" ref="M101">STOWA2024_JAARROND_T(B101*60,L101,J101,"L","")</f>
        <v>9.9039717706252084E-2</v>
      </c>
      <c r="N101">
        <f>1/M101</f>
        <v>10.096959312484723</v>
      </c>
    </row>
    <row r="102" spans="1:14" x14ac:dyDescent="0.3">
      <c r="A102">
        <f t="shared" si="24"/>
        <v>2681</v>
      </c>
      <c r="B102">
        <v>192</v>
      </c>
      <c r="C102">
        <f t="shared" ref="C102:C124" si="34">N101-N102</f>
        <v>2.6756241143107555</v>
      </c>
      <c r="D102">
        <f t="shared" si="30"/>
        <v>2.6756241143107555</v>
      </c>
      <c r="E102" t="s">
        <v>26</v>
      </c>
      <c r="F102" t="s">
        <v>21</v>
      </c>
      <c r="G102">
        <v>1</v>
      </c>
      <c r="H102">
        <f t="shared" ref="H102:H125" si="35">H101+5</f>
        <v>45</v>
      </c>
      <c r="J102">
        <v>2033</v>
      </c>
      <c r="K102" t="s">
        <v>25</v>
      </c>
      <c r="L102">
        <f t="shared" ref="L102:L124" si="36">AVERAGE(H102:H103)</f>
        <v>47.5</v>
      </c>
      <c r="M102" cm="1">
        <f t="array" ref="M102">STOWA2024_JAARROND_T(B102*60,L102,J102,"L","")</f>
        <v>0.13474664238937109</v>
      </c>
      <c r="N102">
        <f t="shared" ref="N102:N124" si="37">1/M102</f>
        <v>7.421335198173967</v>
      </c>
    </row>
    <row r="103" spans="1:14" x14ac:dyDescent="0.3">
      <c r="A103">
        <f t="shared" si="24"/>
        <v>2682</v>
      </c>
      <c r="B103">
        <v>192</v>
      </c>
      <c r="C103">
        <f t="shared" si="34"/>
        <v>1.9687218453202986</v>
      </c>
      <c r="D103">
        <f t="shared" si="30"/>
        <v>1.9687218453202986</v>
      </c>
      <c r="E103" t="s">
        <v>26</v>
      </c>
      <c r="F103" t="s">
        <v>21</v>
      </c>
      <c r="G103">
        <v>1</v>
      </c>
      <c r="H103">
        <f t="shared" si="35"/>
        <v>50</v>
      </c>
      <c r="J103">
        <v>2033</v>
      </c>
      <c r="K103" t="s">
        <v>25</v>
      </c>
      <c r="L103">
        <f t="shared" si="36"/>
        <v>52.5</v>
      </c>
      <c r="M103" cm="1">
        <f t="array" ref="M103">STOWA2024_JAARROND_T(B103*60,L103,J103,"L","")</f>
        <v>0.18339829642911359</v>
      </c>
      <c r="N103">
        <f t="shared" si="37"/>
        <v>5.4526133528536684</v>
      </c>
    </row>
    <row r="104" spans="1:14" x14ac:dyDescent="0.3">
      <c r="A104">
        <f t="shared" si="24"/>
        <v>2683</v>
      </c>
      <c r="B104">
        <v>192</v>
      </c>
      <c r="C104">
        <f t="shared" si="34"/>
        <v>1.4480885140663107</v>
      </c>
      <c r="D104">
        <f t="shared" si="30"/>
        <v>1.4480885140663107</v>
      </c>
      <c r="E104" t="s">
        <v>26</v>
      </c>
      <c r="F104" t="s">
        <v>21</v>
      </c>
      <c r="G104">
        <v>1</v>
      </c>
      <c r="H104">
        <f t="shared" si="35"/>
        <v>55</v>
      </c>
      <c r="J104">
        <v>2033</v>
      </c>
      <c r="K104" t="s">
        <v>25</v>
      </c>
      <c r="L104">
        <f t="shared" si="36"/>
        <v>57.5</v>
      </c>
      <c r="M104" cm="1">
        <f t="array" ref="M104">STOWA2024_JAARROND_T(B104*60,L104,J104,"L","")</f>
        <v>0.24971751712315959</v>
      </c>
      <c r="N104">
        <f t="shared" si="37"/>
        <v>4.0045248387873578</v>
      </c>
    </row>
    <row r="105" spans="1:14" x14ac:dyDescent="0.3">
      <c r="A105">
        <f t="shared" si="24"/>
        <v>2684</v>
      </c>
      <c r="B105">
        <v>192</v>
      </c>
      <c r="C105">
        <f t="shared" si="34"/>
        <v>1.064735569218191</v>
      </c>
      <c r="D105">
        <f t="shared" si="30"/>
        <v>1.064735569218191</v>
      </c>
      <c r="E105" t="s">
        <v>26</v>
      </c>
      <c r="F105" t="s">
        <v>21</v>
      </c>
      <c r="G105">
        <v>1</v>
      </c>
      <c r="H105">
        <f t="shared" si="35"/>
        <v>60</v>
      </c>
      <c r="J105">
        <v>2033</v>
      </c>
      <c r="K105" t="s">
        <v>25</v>
      </c>
      <c r="L105">
        <f t="shared" si="36"/>
        <v>62.5</v>
      </c>
      <c r="M105" cm="1">
        <f t="array" ref="M105">STOWA2024_JAARROND_T(B105*60,L105,J105,"L","")</f>
        <v>0.34016043610722901</v>
      </c>
      <c r="N105">
        <f t="shared" si="37"/>
        <v>2.9397892695691668</v>
      </c>
    </row>
    <row r="106" spans="1:14" x14ac:dyDescent="0.3">
      <c r="A106">
        <f t="shared" si="24"/>
        <v>2685</v>
      </c>
      <c r="B106">
        <v>192</v>
      </c>
      <c r="C106">
        <f t="shared" si="34"/>
        <v>0.78253725175177147</v>
      </c>
      <c r="D106">
        <f t="shared" si="30"/>
        <v>0.78253725175177147</v>
      </c>
      <c r="E106" t="s">
        <v>26</v>
      </c>
      <c r="F106" t="s">
        <v>21</v>
      </c>
      <c r="G106">
        <v>1</v>
      </c>
      <c r="H106">
        <f t="shared" si="35"/>
        <v>65</v>
      </c>
      <c r="J106">
        <v>2033</v>
      </c>
      <c r="K106" t="s">
        <v>25</v>
      </c>
      <c r="L106">
        <f t="shared" si="36"/>
        <v>67.5</v>
      </c>
      <c r="M106" cm="1">
        <f t="array" ref="M106">STOWA2024_JAARROND_T(B106*60,L106,J106,"L","")</f>
        <v>0.46355270118683317</v>
      </c>
      <c r="N106">
        <f t="shared" si="37"/>
        <v>2.1572520178173953</v>
      </c>
    </row>
    <row r="107" spans="1:14" x14ac:dyDescent="0.3">
      <c r="A107">
        <f t="shared" si="24"/>
        <v>2686</v>
      </c>
      <c r="B107">
        <v>192</v>
      </c>
      <c r="C107">
        <f t="shared" si="34"/>
        <v>0.57486768617792694</v>
      </c>
      <c r="D107">
        <f t="shared" si="30"/>
        <v>0.57486768617792694</v>
      </c>
      <c r="E107" t="s">
        <v>26</v>
      </c>
      <c r="F107" t="s">
        <v>21</v>
      </c>
      <c r="G107">
        <v>1</v>
      </c>
      <c r="H107">
        <f t="shared" si="35"/>
        <v>70</v>
      </c>
      <c r="J107">
        <v>2033</v>
      </c>
      <c r="K107" t="s">
        <v>25</v>
      </c>
      <c r="L107">
        <f t="shared" si="36"/>
        <v>72.5</v>
      </c>
      <c r="M107" cm="1">
        <f t="array" ref="M107">STOWA2024_JAARROND_T(B107*60,L107,J107,"L","")</f>
        <v>0.63195772354743007</v>
      </c>
      <c r="N107">
        <f t="shared" si="37"/>
        <v>1.5823843316394683</v>
      </c>
    </row>
    <row r="108" spans="1:14" x14ac:dyDescent="0.3">
      <c r="A108">
        <f t="shared" si="24"/>
        <v>2687</v>
      </c>
      <c r="B108">
        <v>192</v>
      </c>
      <c r="C108">
        <f t="shared" si="34"/>
        <v>0.42215512050920245</v>
      </c>
      <c r="D108">
        <f t="shared" si="30"/>
        <v>0.42215512050920245</v>
      </c>
      <c r="E108" t="s">
        <v>26</v>
      </c>
      <c r="F108" t="s">
        <v>21</v>
      </c>
      <c r="G108">
        <v>1</v>
      </c>
      <c r="H108">
        <f t="shared" si="35"/>
        <v>75</v>
      </c>
      <c r="J108">
        <v>2033</v>
      </c>
      <c r="K108" t="s">
        <v>25</v>
      </c>
      <c r="L108">
        <f t="shared" si="36"/>
        <v>77.5</v>
      </c>
      <c r="M108" cm="1">
        <f t="array" ref="M108">STOWA2024_JAARROND_T(B108*60,L108,J108,"L","")</f>
        <v>0.86189865796071907</v>
      </c>
      <c r="N108">
        <f t="shared" si="37"/>
        <v>1.1602292111302659</v>
      </c>
    </row>
    <row r="109" spans="1:14" x14ac:dyDescent="0.3">
      <c r="A109">
        <f t="shared" si="24"/>
        <v>2688</v>
      </c>
      <c r="B109">
        <v>192</v>
      </c>
      <c r="C109">
        <f t="shared" si="34"/>
        <v>0.30980995337676964</v>
      </c>
      <c r="D109">
        <f t="shared" si="30"/>
        <v>0.30980995337676964</v>
      </c>
      <c r="E109" t="s">
        <v>26</v>
      </c>
      <c r="F109" t="s">
        <v>21</v>
      </c>
      <c r="G109">
        <v>1</v>
      </c>
      <c r="H109">
        <f t="shared" si="35"/>
        <v>80</v>
      </c>
      <c r="J109">
        <v>2033</v>
      </c>
      <c r="K109" t="s">
        <v>25</v>
      </c>
      <c r="L109">
        <f t="shared" si="36"/>
        <v>82.5</v>
      </c>
      <c r="M109" cm="1">
        <f t="array" ref="M109">STOWA2024_JAARROND_T(B109*60,L109,J109,"L","")</f>
        <v>1.1758905867696865</v>
      </c>
      <c r="N109">
        <f t="shared" si="37"/>
        <v>0.85041925775349625</v>
      </c>
    </row>
    <row r="110" spans="1:14" x14ac:dyDescent="0.3">
      <c r="A110">
        <f t="shared" si="24"/>
        <v>2689</v>
      </c>
      <c r="B110">
        <v>192</v>
      </c>
      <c r="C110">
        <f t="shared" si="34"/>
        <v>0.22739026465996404</v>
      </c>
      <c r="D110">
        <f t="shared" si="30"/>
        <v>0.22739026465996404</v>
      </c>
      <c r="E110" t="s">
        <v>26</v>
      </c>
      <c r="F110" t="s">
        <v>21</v>
      </c>
      <c r="G110">
        <v>1</v>
      </c>
      <c r="H110">
        <f t="shared" si="35"/>
        <v>85</v>
      </c>
      <c r="J110">
        <v>2033</v>
      </c>
      <c r="K110" t="s">
        <v>25</v>
      </c>
      <c r="L110">
        <f t="shared" si="36"/>
        <v>87.5</v>
      </c>
      <c r="M110" cm="1">
        <f t="array" ref="M110">STOWA2024_JAARROND_T(B110*60,L110,J110,"L","")</f>
        <v>1.6050617404411467</v>
      </c>
      <c r="N110">
        <f t="shared" si="37"/>
        <v>0.62302899309353221</v>
      </c>
    </row>
    <row r="111" spans="1:14" x14ac:dyDescent="0.3">
      <c r="A111">
        <f t="shared" si="24"/>
        <v>2690</v>
      </c>
      <c r="B111">
        <v>192</v>
      </c>
      <c r="C111">
        <f t="shared" si="34"/>
        <v>0.16678424422203209</v>
      </c>
      <c r="D111">
        <f t="shared" si="30"/>
        <v>0.16678424422203209</v>
      </c>
      <c r="E111" t="s">
        <v>26</v>
      </c>
      <c r="F111" t="s">
        <v>21</v>
      </c>
      <c r="G111">
        <v>1</v>
      </c>
      <c r="H111">
        <f t="shared" si="35"/>
        <v>90</v>
      </c>
      <c r="J111">
        <v>2033</v>
      </c>
      <c r="K111" t="s">
        <v>25</v>
      </c>
      <c r="L111">
        <f t="shared" si="36"/>
        <v>92.5</v>
      </c>
      <c r="M111" cm="1">
        <f t="array" ref="M111">STOWA2024_JAARROND_T(B111*60,L111,J111,"L","")</f>
        <v>2.1918060481209984</v>
      </c>
      <c r="N111">
        <f t="shared" si="37"/>
        <v>0.45624474887150013</v>
      </c>
    </row>
    <row r="112" spans="1:14" x14ac:dyDescent="0.3">
      <c r="A112">
        <f t="shared" si="24"/>
        <v>2691</v>
      </c>
      <c r="B112">
        <v>192</v>
      </c>
      <c r="C112">
        <f t="shared" si="34"/>
        <v>0.122271303095913</v>
      </c>
      <c r="D112">
        <f t="shared" si="30"/>
        <v>0.122271303095913</v>
      </c>
      <c r="E112" t="s">
        <v>26</v>
      </c>
      <c r="F112" t="s">
        <v>21</v>
      </c>
      <c r="G112">
        <v>1</v>
      </c>
      <c r="H112">
        <f t="shared" si="35"/>
        <v>95</v>
      </c>
      <c r="J112">
        <v>2033</v>
      </c>
      <c r="K112" t="s">
        <v>25</v>
      </c>
      <c r="L112">
        <f t="shared" si="36"/>
        <v>97.5</v>
      </c>
      <c r="M112" cm="1">
        <f t="array" ref="M112">STOWA2024_JAARROND_T(B112*60,L112,J112,"L","")</f>
        <v>2.9942500299019228</v>
      </c>
      <c r="N112">
        <f t="shared" si="37"/>
        <v>0.33397344577558713</v>
      </c>
    </row>
    <row r="113" spans="1:14" x14ac:dyDescent="0.3">
      <c r="A113">
        <f t="shared" si="24"/>
        <v>2692</v>
      </c>
      <c r="B113">
        <v>192</v>
      </c>
      <c r="C113">
        <f t="shared" si="34"/>
        <v>8.9607955448361365E-2</v>
      </c>
      <c r="D113">
        <f t="shared" si="30"/>
        <v>8.9607955448361365E-2</v>
      </c>
      <c r="E113" t="s">
        <v>26</v>
      </c>
      <c r="F113" t="s">
        <v>21</v>
      </c>
      <c r="G113">
        <v>1</v>
      </c>
      <c r="H113">
        <f t="shared" si="35"/>
        <v>100</v>
      </c>
      <c r="J113">
        <v>2033</v>
      </c>
      <c r="K113" t="s">
        <v>25</v>
      </c>
      <c r="L113">
        <f t="shared" si="36"/>
        <v>102.5</v>
      </c>
      <c r="M113" cm="1">
        <f t="array" ref="M113">STOWA2024_JAARROND_T(B113*60,L113,J113,"L","")</f>
        <v>4.0922308573969124</v>
      </c>
      <c r="N113">
        <f t="shared" si="37"/>
        <v>0.24436549032722577</v>
      </c>
    </row>
    <row r="114" spans="1:14" x14ac:dyDescent="0.3">
      <c r="A114">
        <f t="shared" si="24"/>
        <v>2693</v>
      </c>
      <c r="B114">
        <v>192</v>
      </c>
      <c r="C114">
        <f t="shared" si="34"/>
        <v>6.5638934842028845E-2</v>
      </c>
      <c r="D114">
        <f t="shared" si="30"/>
        <v>6.5638934842028845E-2</v>
      </c>
      <c r="E114" t="s">
        <v>26</v>
      </c>
      <c r="F114" t="s">
        <v>21</v>
      </c>
      <c r="G114">
        <v>1</v>
      </c>
      <c r="H114">
        <f t="shared" si="35"/>
        <v>105</v>
      </c>
      <c r="J114">
        <v>2033</v>
      </c>
      <c r="K114" t="s">
        <v>25</v>
      </c>
      <c r="L114">
        <f t="shared" si="36"/>
        <v>107.5</v>
      </c>
      <c r="M114" cm="1">
        <f t="array" ref="M114">STOWA2024_JAARROND_T(B114*60,L114,J114,"L","")</f>
        <v>5.5951394424027008</v>
      </c>
      <c r="N114">
        <f t="shared" si="37"/>
        <v>0.17872655548519692</v>
      </c>
    </row>
    <row r="115" spans="1:14" x14ac:dyDescent="0.3">
      <c r="A115">
        <f t="shared" si="24"/>
        <v>2694</v>
      </c>
      <c r="B115">
        <v>192</v>
      </c>
      <c r="C115">
        <f t="shared" si="34"/>
        <v>4.8062640219157404E-2</v>
      </c>
      <c r="D115">
        <f t="shared" si="30"/>
        <v>4.8062640219157404E-2</v>
      </c>
      <c r="E115" t="s">
        <v>26</v>
      </c>
      <c r="F115" t="s">
        <v>21</v>
      </c>
      <c r="G115">
        <v>1</v>
      </c>
      <c r="H115">
        <f t="shared" si="35"/>
        <v>110</v>
      </c>
      <c r="J115">
        <v>2033</v>
      </c>
      <c r="K115" t="s">
        <v>25</v>
      </c>
      <c r="L115">
        <f t="shared" si="36"/>
        <v>112.5</v>
      </c>
      <c r="M115" cm="1">
        <f t="array" ref="M115">STOWA2024_JAARROND_T(B115*60,L115,J115,"L","")</f>
        <v>7.6532223756187037</v>
      </c>
      <c r="N115">
        <f t="shared" si="37"/>
        <v>0.13066391526603952</v>
      </c>
    </row>
    <row r="116" spans="1:14" x14ac:dyDescent="0.3">
      <c r="A116">
        <f t="shared" si="24"/>
        <v>2695</v>
      </c>
      <c r="B116">
        <v>192</v>
      </c>
      <c r="C116">
        <f t="shared" si="34"/>
        <v>3.517801372543268E-2</v>
      </c>
      <c r="D116">
        <f t="shared" si="30"/>
        <v>3.517801372543268E-2</v>
      </c>
      <c r="E116" t="s">
        <v>26</v>
      </c>
      <c r="F116" t="s">
        <v>21</v>
      </c>
      <c r="G116">
        <v>1</v>
      </c>
      <c r="H116">
        <f t="shared" si="35"/>
        <v>115</v>
      </c>
      <c r="J116">
        <v>2033</v>
      </c>
      <c r="K116" t="s">
        <v>25</v>
      </c>
      <c r="L116">
        <f t="shared" si="36"/>
        <v>117.5</v>
      </c>
      <c r="M116" cm="1">
        <f t="array" ref="M116">STOWA2024_JAARROND_T(B116*60,L116,J116,"L","")</f>
        <v>10.472750258054953</v>
      </c>
      <c r="N116">
        <f t="shared" si="37"/>
        <v>9.5485901540606835E-2</v>
      </c>
    </row>
    <row r="117" spans="1:14" x14ac:dyDescent="0.3">
      <c r="A117">
        <f t="shared" si="24"/>
        <v>2696</v>
      </c>
      <c r="B117">
        <v>192</v>
      </c>
      <c r="C117">
        <f t="shared" si="34"/>
        <v>2.5737168355335308E-2</v>
      </c>
      <c r="D117">
        <f t="shared" si="30"/>
        <v>2.5737168355335308E-2</v>
      </c>
      <c r="E117" t="s">
        <v>26</v>
      </c>
      <c r="F117" t="s">
        <v>21</v>
      </c>
      <c r="G117">
        <v>1</v>
      </c>
      <c r="H117">
        <f t="shared" si="35"/>
        <v>120</v>
      </c>
      <c r="J117">
        <v>2033</v>
      </c>
      <c r="K117" t="s">
        <v>25</v>
      </c>
      <c r="L117">
        <f t="shared" si="36"/>
        <v>122.5</v>
      </c>
      <c r="M117" cm="1">
        <f t="array" ref="M117">STOWA2024_JAARROND_T(B117*60,L117,J117,"L","")</f>
        <v>14.337177957680307</v>
      </c>
      <c r="N117">
        <f t="shared" si="37"/>
        <v>6.9748733185271528E-2</v>
      </c>
    </row>
    <row r="118" spans="1:14" x14ac:dyDescent="0.3">
      <c r="A118">
        <f t="shared" si="24"/>
        <v>2697</v>
      </c>
      <c r="B118">
        <v>192</v>
      </c>
      <c r="C118">
        <f t="shared" si="34"/>
        <v>1.8821192401615373E-2</v>
      </c>
      <c r="D118">
        <f t="shared" si="30"/>
        <v>1.8821192401615373E-2</v>
      </c>
      <c r="E118" t="s">
        <v>26</v>
      </c>
      <c r="F118" t="s">
        <v>21</v>
      </c>
      <c r="G118">
        <v>1</v>
      </c>
      <c r="H118">
        <f t="shared" si="35"/>
        <v>125</v>
      </c>
      <c r="J118">
        <v>2033</v>
      </c>
      <c r="K118" t="s">
        <v>25</v>
      </c>
      <c r="L118">
        <f t="shared" si="36"/>
        <v>127.5</v>
      </c>
      <c r="M118" cm="1">
        <f t="array" ref="M118">STOWA2024_JAARROND_T(B118*60,L118,J118,"L","")</f>
        <v>19.635740988320478</v>
      </c>
      <c r="N118">
        <f t="shared" si="37"/>
        <v>5.0927540783656154E-2</v>
      </c>
    </row>
    <row r="119" spans="1:14" x14ac:dyDescent="0.3">
      <c r="A119">
        <f t="shared" si="24"/>
        <v>2698</v>
      </c>
      <c r="B119">
        <v>192</v>
      </c>
      <c r="C119">
        <f t="shared" si="34"/>
        <v>1.3758207336953078E-2</v>
      </c>
      <c r="D119">
        <f t="shared" si="30"/>
        <v>1.3758207336953078E-2</v>
      </c>
      <c r="E119" t="s">
        <v>26</v>
      </c>
      <c r="F119" t="s">
        <v>21</v>
      </c>
      <c r="G119">
        <v>1</v>
      </c>
      <c r="H119">
        <f t="shared" si="35"/>
        <v>130</v>
      </c>
      <c r="J119">
        <v>2033</v>
      </c>
      <c r="K119" t="s">
        <v>25</v>
      </c>
      <c r="L119">
        <f t="shared" si="36"/>
        <v>132.5</v>
      </c>
      <c r="M119" cm="1">
        <f t="array" ref="M119">STOWA2024_JAARROND_T(B119*60,L119,J119,"L","")</f>
        <v>26.90389918974186</v>
      </c>
      <c r="N119">
        <f t="shared" si="37"/>
        <v>3.7169333446703076E-2</v>
      </c>
    </row>
    <row r="120" spans="1:14" x14ac:dyDescent="0.3">
      <c r="A120">
        <f t="shared" si="24"/>
        <v>2699</v>
      </c>
      <c r="B120">
        <v>192</v>
      </c>
      <c r="C120">
        <f t="shared" si="34"/>
        <v>1.0052932338506959E-2</v>
      </c>
      <c r="D120">
        <f t="shared" si="30"/>
        <v>1.0052932338506959E-2</v>
      </c>
      <c r="E120" t="s">
        <v>26</v>
      </c>
      <c r="F120" t="s">
        <v>21</v>
      </c>
      <c r="G120">
        <v>1</v>
      </c>
      <c r="H120">
        <f t="shared" si="35"/>
        <v>135</v>
      </c>
      <c r="J120">
        <v>2033</v>
      </c>
      <c r="K120" t="s">
        <v>25</v>
      </c>
      <c r="L120">
        <f t="shared" si="36"/>
        <v>137.5</v>
      </c>
      <c r="M120" cm="1">
        <f t="array" ref="M120">STOWA2024_JAARROND_T(B120*60,L120,J120,"L","")</f>
        <v>36.878050151638419</v>
      </c>
      <c r="N120">
        <f t="shared" si="37"/>
        <v>2.7116401108196117E-2</v>
      </c>
    </row>
    <row r="121" spans="1:14" x14ac:dyDescent="0.3">
      <c r="A121">
        <f t="shared" si="24"/>
        <v>2700</v>
      </c>
      <c r="B121">
        <v>192</v>
      </c>
      <c r="C121">
        <f t="shared" si="34"/>
        <v>7.3424230289472481E-3</v>
      </c>
      <c r="D121">
        <f t="shared" si="30"/>
        <v>7.3424230289472481E-3</v>
      </c>
      <c r="E121" t="s">
        <v>26</v>
      </c>
      <c r="F121" t="s">
        <v>21</v>
      </c>
      <c r="G121">
        <v>1</v>
      </c>
      <c r="H121">
        <f t="shared" si="35"/>
        <v>140</v>
      </c>
      <c r="J121">
        <v>2033</v>
      </c>
      <c r="K121" t="s">
        <v>25</v>
      </c>
      <c r="L121">
        <f t="shared" si="36"/>
        <v>142.5</v>
      </c>
      <c r="M121" cm="1">
        <f t="array" ref="M121">STOWA2024_JAARROND_T(B121*60,L121,J121,"L","")</f>
        <v>50.571513531180464</v>
      </c>
      <c r="N121">
        <f t="shared" si="37"/>
        <v>1.9773978079248869E-2</v>
      </c>
    </row>
    <row r="122" spans="1:14" x14ac:dyDescent="0.3">
      <c r="A122">
        <f t="shared" si="24"/>
        <v>2701</v>
      </c>
      <c r="B122">
        <v>192</v>
      </c>
      <c r="C122">
        <f t="shared" si="34"/>
        <v>5.3604506865628926E-3</v>
      </c>
      <c r="D122">
        <f t="shared" si="30"/>
        <v>5.3604506865628926E-3</v>
      </c>
      <c r="E122" t="s">
        <v>26</v>
      </c>
      <c r="F122" t="s">
        <v>21</v>
      </c>
      <c r="G122">
        <v>1</v>
      </c>
      <c r="H122">
        <f t="shared" si="35"/>
        <v>145</v>
      </c>
      <c r="J122">
        <v>2033</v>
      </c>
      <c r="K122" t="s">
        <v>25</v>
      </c>
      <c r="L122">
        <f t="shared" si="36"/>
        <v>147.5</v>
      </c>
      <c r="M122" cm="1">
        <f t="array" ref="M122">STOWA2024_JAARROND_T(B122*60,L122,J122,"L","")</f>
        <v>69.379269401287686</v>
      </c>
      <c r="N122">
        <f t="shared" si="37"/>
        <v>1.4413527392685976E-2</v>
      </c>
    </row>
    <row r="123" spans="1:14" x14ac:dyDescent="0.3">
      <c r="A123">
        <f t="shared" si="24"/>
        <v>2702</v>
      </c>
      <c r="B123">
        <v>192</v>
      </c>
      <c r="C123">
        <f t="shared" si="34"/>
        <v>3.9118120845327755E-3</v>
      </c>
      <c r="D123">
        <f t="shared" si="30"/>
        <v>3.9118120845327755E-3</v>
      </c>
      <c r="E123" t="s">
        <v>26</v>
      </c>
      <c r="F123" t="s">
        <v>21</v>
      </c>
      <c r="G123">
        <v>1</v>
      </c>
      <c r="H123">
        <f t="shared" si="35"/>
        <v>150</v>
      </c>
      <c r="J123">
        <v>2033</v>
      </c>
      <c r="K123" t="s">
        <v>25</v>
      </c>
      <c r="L123">
        <f t="shared" si="36"/>
        <v>152.5</v>
      </c>
      <c r="M123" cm="1">
        <f t="array" ref="M123">STOWA2024_JAARROND_T(B123*60,L123,J123,"L","")</f>
        <v>95.222539428738031</v>
      </c>
      <c r="N123">
        <f t="shared" si="37"/>
        <v>1.0501715308153201E-2</v>
      </c>
    </row>
    <row r="124" spans="1:14" x14ac:dyDescent="0.3">
      <c r="A124">
        <f t="shared" si="24"/>
        <v>2703</v>
      </c>
      <c r="B124">
        <v>192</v>
      </c>
      <c r="C124">
        <f t="shared" si="34"/>
        <v>2.8534413393092178E-3</v>
      </c>
      <c r="D124">
        <f t="shared" si="30"/>
        <v>2.8534413393092178E-3</v>
      </c>
      <c r="E124" t="s">
        <v>26</v>
      </c>
      <c r="F124" t="s">
        <v>21</v>
      </c>
      <c r="G124">
        <v>1</v>
      </c>
      <c r="H124">
        <f t="shared" si="35"/>
        <v>155</v>
      </c>
      <c r="J124">
        <v>2033</v>
      </c>
      <c r="K124" t="s">
        <v>25</v>
      </c>
      <c r="L124">
        <f t="shared" si="36"/>
        <v>157.5</v>
      </c>
      <c r="M124" cm="1">
        <f t="array" ref="M124">STOWA2024_JAARROND_T(B124*60,L124,J124,"L","")</f>
        <v>130.74845436677623</v>
      </c>
      <c r="N124">
        <f t="shared" si="37"/>
        <v>7.648273968843983E-3</v>
      </c>
    </row>
    <row r="125" spans="1:14" x14ac:dyDescent="0.3">
      <c r="A125">
        <f t="shared" si="24"/>
        <v>2704</v>
      </c>
      <c r="B125">
        <v>192</v>
      </c>
      <c r="C125" s="1">
        <f>N124</f>
        <v>7.648273968843983E-3</v>
      </c>
      <c r="D125">
        <f t="shared" si="30"/>
        <v>7.648273968843983E-3</v>
      </c>
      <c r="E125" t="s">
        <v>26</v>
      </c>
      <c r="F125" t="s">
        <v>21</v>
      </c>
      <c r="G125">
        <v>1</v>
      </c>
      <c r="H125">
        <f t="shared" si="35"/>
        <v>160</v>
      </c>
      <c r="J125">
        <v>2033</v>
      </c>
      <c r="K125" t="s">
        <v>25</v>
      </c>
      <c r="L125">
        <f>AVERAGE(H125:H126)</f>
        <v>85</v>
      </c>
      <c r="M125" cm="1">
        <f t="array" ref="M125">STOWA2024_JAARROND_T(B125*60,L125,J125,"L","")</f>
        <v>1.3737463142493385</v>
      </c>
      <c r="N125">
        <f>1/M125</f>
        <v>0.72793643893882543</v>
      </c>
    </row>
    <row r="126" spans="1:14" x14ac:dyDescent="0.3">
      <c r="A126">
        <f t="shared" si="24"/>
        <v>2705</v>
      </c>
      <c r="B126">
        <v>216</v>
      </c>
      <c r="C126" s="1">
        <f>365.25*24/B126 - N126</f>
        <v>-15.567720877382385</v>
      </c>
      <c r="D126">
        <f>C126</f>
        <v>-15.567720877382385</v>
      </c>
      <c r="E126" t="s">
        <v>26</v>
      </c>
      <c r="F126" t="s">
        <v>21</v>
      </c>
      <c r="G126">
        <v>1</v>
      </c>
      <c r="H126">
        <v>10</v>
      </c>
      <c r="J126">
        <v>2033</v>
      </c>
      <c r="K126" t="s">
        <v>25</v>
      </c>
      <c r="L126">
        <f>AVERAGE(H126:H128)</f>
        <v>15</v>
      </c>
      <c r="M126" cm="1">
        <f t="array" ref="M126">STOWA2024_JAARROND_T(B126*60,L126,J126,"L","")</f>
        <v>1.7809104638487137E-2</v>
      </c>
      <c r="N126">
        <f>1/M126</f>
        <v>56.151054210715721</v>
      </c>
    </row>
    <row r="127" spans="1:14" x14ac:dyDescent="0.3">
      <c r="A127">
        <f t="shared" si="24"/>
        <v>2706</v>
      </c>
      <c r="B127">
        <v>216</v>
      </c>
      <c r="C127">
        <f t="shared" ref="C127:C131" si="38">N126-N127</f>
        <v>7.3853597685578265</v>
      </c>
      <c r="D127">
        <f t="shared" ref="D127:D156" si="39">C127</f>
        <v>7.3853597685578265</v>
      </c>
      <c r="E127" t="s">
        <v>26</v>
      </c>
      <c r="F127" t="s">
        <v>21</v>
      </c>
      <c r="G127">
        <v>1</v>
      </c>
      <c r="H127">
        <f t="shared" ref="H127:H131" si="40">H126+5</f>
        <v>15</v>
      </c>
      <c r="J127">
        <v>2033</v>
      </c>
      <c r="K127" t="s">
        <v>25</v>
      </c>
      <c r="L127">
        <f t="shared" ref="L127:L131" si="41">AVERAGE(H127:H128)</f>
        <v>17.5</v>
      </c>
      <c r="M127" cm="1">
        <f t="array" ref="M127">STOWA2024_JAARROND_T(B127*60,L127,J127,"L","")</f>
        <v>2.0506218796619884E-2</v>
      </c>
      <c r="N127">
        <f t="shared" ref="N127:N131" si="42">1/M127</f>
        <v>48.765694442157894</v>
      </c>
    </row>
    <row r="128" spans="1:14" x14ac:dyDescent="0.3">
      <c r="A128">
        <f t="shared" si="24"/>
        <v>2707</v>
      </c>
      <c r="B128">
        <v>216</v>
      </c>
      <c r="C128">
        <f t="shared" si="38"/>
        <v>12.018175875731899</v>
      </c>
      <c r="D128">
        <f t="shared" si="39"/>
        <v>12.018175875731899</v>
      </c>
      <c r="E128" t="s">
        <v>26</v>
      </c>
      <c r="F128" t="s">
        <v>21</v>
      </c>
      <c r="G128">
        <v>1</v>
      </c>
      <c r="H128">
        <f t="shared" si="40"/>
        <v>20</v>
      </c>
      <c r="J128">
        <v>2033</v>
      </c>
      <c r="K128" t="s">
        <v>25</v>
      </c>
      <c r="L128">
        <f t="shared" si="41"/>
        <v>22.5</v>
      </c>
      <c r="M128" cm="1">
        <f t="array" ref="M128">STOWA2024_JAARROND_T(B128*60,L128,J128,"L","")</f>
        <v>2.7212721811198434E-2</v>
      </c>
      <c r="N128">
        <f t="shared" si="42"/>
        <v>36.747518566425995</v>
      </c>
    </row>
    <row r="129" spans="1:14" x14ac:dyDescent="0.3">
      <c r="A129">
        <f t="shared" si="24"/>
        <v>2708</v>
      </c>
      <c r="B129">
        <v>216</v>
      </c>
      <c r="C129">
        <f t="shared" si="38"/>
        <v>9.0902330427578129</v>
      </c>
      <c r="D129">
        <f t="shared" si="39"/>
        <v>9.0902330427578129</v>
      </c>
      <c r="E129" t="s">
        <v>26</v>
      </c>
      <c r="F129" t="s">
        <v>21</v>
      </c>
      <c r="G129">
        <v>1</v>
      </c>
      <c r="H129">
        <f t="shared" si="40"/>
        <v>25</v>
      </c>
      <c r="J129">
        <v>2033</v>
      </c>
      <c r="K129" t="s">
        <v>25</v>
      </c>
      <c r="L129">
        <f t="shared" si="41"/>
        <v>27.5</v>
      </c>
      <c r="M129" cm="1">
        <f t="array" ref="M129">STOWA2024_JAARROND_T(B129*60,L129,J129,"L","")</f>
        <v>3.6156838282058928E-2</v>
      </c>
      <c r="N129">
        <f t="shared" si="42"/>
        <v>27.657285523668182</v>
      </c>
    </row>
    <row r="130" spans="1:14" x14ac:dyDescent="0.3">
      <c r="A130">
        <f t="shared" si="24"/>
        <v>2709</v>
      </c>
      <c r="B130">
        <v>216</v>
      </c>
      <c r="C130">
        <f t="shared" si="38"/>
        <v>6.8671189207239287</v>
      </c>
      <c r="D130">
        <f t="shared" si="39"/>
        <v>6.8671189207239287</v>
      </c>
      <c r="E130" t="s">
        <v>26</v>
      </c>
      <c r="F130" t="s">
        <v>21</v>
      </c>
      <c r="G130">
        <v>1</v>
      </c>
      <c r="H130">
        <f t="shared" si="40"/>
        <v>30</v>
      </c>
      <c r="J130">
        <v>2033</v>
      </c>
      <c r="K130" t="s">
        <v>25</v>
      </c>
      <c r="L130">
        <f t="shared" si="41"/>
        <v>32.5</v>
      </c>
      <c r="M130" cm="1">
        <f t="array" ref="M130">STOWA2024_JAARROND_T(B130*60,L130,J130,"L","")</f>
        <v>4.8099662648128198E-2</v>
      </c>
      <c r="N130">
        <f t="shared" si="42"/>
        <v>20.790166602944254</v>
      </c>
    </row>
    <row r="131" spans="1:14" x14ac:dyDescent="0.3">
      <c r="A131">
        <f t="shared" si="24"/>
        <v>2710</v>
      </c>
      <c r="B131">
        <v>216</v>
      </c>
      <c r="C131">
        <f t="shared" si="38"/>
        <v>5.1814027818603119</v>
      </c>
      <c r="D131">
        <f t="shared" si="39"/>
        <v>5.1814027818603119</v>
      </c>
      <c r="E131" t="s">
        <v>26</v>
      </c>
      <c r="F131" t="s">
        <v>21</v>
      </c>
      <c r="G131">
        <v>1</v>
      </c>
      <c r="H131">
        <f t="shared" si="40"/>
        <v>35</v>
      </c>
      <c r="J131">
        <v>2033</v>
      </c>
      <c r="K131" t="s">
        <v>25</v>
      </c>
      <c r="L131">
        <f t="shared" si="41"/>
        <v>37.5</v>
      </c>
      <c r="M131" cm="1">
        <f t="array" ref="M131">STOWA2024_JAARROND_T(B131*60,L131,J131,"L","")</f>
        <v>6.406657256542149E-2</v>
      </c>
      <c r="N131">
        <f t="shared" si="42"/>
        <v>15.608763821083942</v>
      </c>
    </row>
    <row r="132" spans="1:14" x14ac:dyDescent="0.3">
      <c r="A132">
        <f t="shared" ref="A132:A156" si="43">A131+1</f>
        <v>2711</v>
      </c>
      <c r="B132">
        <v>216</v>
      </c>
      <c r="C132">
        <f>N131-N132</f>
        <v>3.9047168747170833</v>
      </c>
      <c r="D132">
        <f t="shared" si="39"/>
        <v>3.9047168747170833</v>
      </c>
      <c r="E132" t="s">
        <v>26</v>
      </c>
      <c r="F132" t="s">
        <v>21</v>
      </c>
      <c r="G132">
        <v>1</v>
      </c>
      <c r="H132">
        <f>H131+5</f>
        <v>40</v>
      </c>
      <c r="J132">
        <v>2033</v>
      </c>
      <c r="K132" t="s">
        <v>25</v>
      </c>
      <c r="L132">
        <f>AVERAGE(H132:H133)</f>
        <v>42.5</v>
      </c>
      <c r="M132" cm="1">
        <f t="array" ref="M132">STOWA2024_JAARROND_T(B132*60,L132,J132,"L","")</f>
        <v>8.5440532200737412E-2</v>
      </c>
      <c r="N132">
        <f>1/M132</f>
        <v>11.704046946366859</v>
      </c>
    </row>
    <row r="133" spans="1:14" x14ac:dyDescent="0.3">
      <c r="A133">
        <f t="shared" si="43"/>
        <v>2712</v>
      </c>
      <c r="B133">
        <v>216</v>
      </c>
      <c r="C133">
        <f t="shared" ref="C133:C155" si="44">N132-N133</f>
        <v>2.9389736700838256</v>
      </c>
      <c r="D133">
        <f t="shared" si="39"/>
        <v>2.9389736700838256</v>
      </c>
      <c r="E133" t="s">
        <v>26</v>
      </c>
      <c r="F133" t="s">
        <v>21</v>
      </c>
      <c r="G133">
        <v>1</v>
      </c>
      <c r="H133">
        <f t="shared" ref="H133:H156" si="45">H132+5</f>
        <v>45</v>
      </c>
      <c r="J133">
        <v>2033</v>
      </c>
      <c r="K133" t="s">
        <v>25</v>
      </c>
      <c r="L133">
        <f t="shared" ref="L133:L155" si="46">AVERAGE(H133:H134)</f>
        <v>47.5</v>
      </c>
      <c r="M133" cm="1">
        <f t="array" ref="M133">STOWA2024_JAARROND_T(B133*60,L133,J133,"L","")</f>
        <v>0.11408917740663381</v>
      </c>
      <c r="N133">
        <f t="shared" ref="N133:N155" si="47">1/M133</f>
        <v>8.765073276283033</v>
      </c>
    </row>
    <row r="134" spans="1:14" x14ac:dyDescent="0.3">
      <c r="A134">
        <f t="shared" si="43"/>
        <v>2713</v>
      </c>
      <c r="B134">
        <v>216</v>
      </c>
      <c r="C134">
        <f t="shared" si="44"/>
        <v>2.2093292566690543</v>
      </c>
      <c r="D134">
        <f t="shared" si="39"/>
        <v>2.2093292566690543</v>
      </c>
      <c r="E134" t="s">
        <v>26</v>
      </c>
      <c r="F134" t="s">
        <v>21</v>
      </c>
      <c r="G134">
        <v>1</v>
      </c>
      <c r="H134">
        <f t="shared" si="45"/>
        <v>50</v>
      </c>
      <c r="J134">
        <v>2033</v>
      </c>
      <c r="K134" t="s">
        <v>25</v>
      </c>
      <c r="L134">
        <f t="shared" si="46"/>
        <v>52.5</v>
      </c>
      <c r="M134" cm="1">
        <f t="array" ref="M134">STOWA2024_JAARROND_T(B134*60,L134,J134,"L","")</f>
        <v>0.15253798760417173</v>
      </c>
      <c r="N134">
        <f t="shared" si="47"/>
        <v>6.5557440196139787</v>
      </c>
    </row>
    <row r="135" spans="1:14" x14ac:dyDescent="0.3">
      <c r="A135">
        <f t="shared" si="43"/>
        <v>2714</v>
      </c>
      <c r="B135">
        <v>216</v>
      </c>
      <c r="C135">
        <f t="shared" si="44"/>
        <v>1.6587982043570131</v>
      </c>
      <c r="D135">
        <f t="shared" si="39"/>
        <v>1.6587982043570131</v>
      </c>
      <c r="E135" t="s">
        <v>26</v>
      </c>
      <c r="F135" t="s">
        <v>21</v>
      </c>
      <c r="G135">
        <v>1</v>
      </c>
      <c r="H135">
        <f t="shared" si="45"/>
        <v>55</v>
      </c>
      <c r="J135">
        <v>2033</v>
      </c>
      <c r="K135" t="s">
        <v>25</v>
      </c>
      <c r="L135">
        <f t="shared" si="46"/>
        <v>57.5</v>
      </c>
      <c r="M135" cm="1">
        <f t="array" ref="M135">STOWA2024_JAARROND_T(B135*60,L135,J135,"L","")</f>
        <v>0.20420891668525135</v>
      </c>
      <c r="N135">
        <f t="shared" si="47"/>
        <v>4.8969458152569656</v>
      </c>
    </row>
    <row r="136" spans="1:14" x14ac:dyDescent="0.3">
      <c r="A136">
        <f t="shared" si="43"/>
        <v>2715</v>
      </c>
      <c r="B136">
        <v>216</v>
      </c>
      <c r="C136">
        <f t="shared" si="44"/>
        <v>1.2437605813332406</v>
      </c>
      <c r="D136">
        <f t="shared" si="39"/>
        <v>1.2437605813332406</v>
      </c>
      <c r="E136" t="s">
        <v>26</v>
      </c>
      <c r="F136" t="s">
        <v>21</v>
      </c>
      <c r="G136">
        <v>1</v>
      </c>
      <c r="H136">
        <f t="shared" si="45"/>
        <v>60</v>
      </c>
      <c r="J136">
        <v>2033</v>
      </c>
      <c r="K136" t="s">
        <v>25</v>
      </c>
      <c r="L136">
        <f t="shared" si="46"/>
        <v>62.5</v>
      </c>
      <c r="M136" cm="1">
        <f t="array" ref="M136">STOWA2024_JAARROND_T(B136*60,L136,J136,"L","")</f>
        <v>0.27373372439862409</v>
      </c>
      <c r="N136">
        <f t="shared" si="47"/>
        <v>3.653185233923725</v>
      </c>
    </row>
    <row r="137" spans="1:14" x14ac:dyDescent="0.3">
      <c r="A137">
        <f t="shared" si="43"/>
        <v>2716</v>
      </c>
      <c r="B137">
        <v>216</v>
      </c>
      <c r="C137">
        <f t="shared" si="44"/>
        <v>0.9314497451965762</v>
      </c>
      <c r="D137">
        <f t="shared" si="39"/>
        <v>0.9314497451965762</v>
      </c>
      <c r="E137" t="s">
        <v>26</v>
      </c>
      <c r="F137" t="s">
        <v>21</v>
      </c>
      <c r="G137">
        <v>1</v>
      </c>
      <c r="H137">
        <f t="shared" si="45"/>
        <v>65</v>
      </c>
      <c r="J137">
        <v>2033</v>
      </c>
      <c r="K137" t="s">
        <v>25</v>
      </c>
      <c r="L137">
        <f t="shared" si="46"/>
        <v>67.5</v>
      </c>
      <c r="M137" cm="1">
        <f t="array" ref="M137">STOWA2024_JAARROND_T(B137*60,L137,J137,"L","")</f>
        <v>0.36741263217597298</v>
      </c>
      <c r="N137">
        <f t="shared" si="47"/>
        <v>2.7217354887271488</v>
      </c>
    </row>
    <row r="138" spans="1:14" x14ac:dyDescent="0.3">
      <c r="A138">
        <f t="shared" si="43"/>
        <v>2717</v>
      </c>
      <c r="B138">
        <v>216</v>
      </c>
      <c r="C138">
        <f t="shared" si="44"/>
        <v>0.69664606347446378</v>
      </c>
      <c r="D138">
        <f t="shared" si="39"/>
        <v>0.69664606347446378</v>
      </c>
      <c r="E138" t="s">
        <v>26</v>
      </c>
      <c r="F138" t="s">
        <v>21</v>
      </c>
      <c r="G138">
        <v>1</v>
      </c>
      <c r="H138">
        <f t="shared" si="45"/>
        <v>70</v>
      </c>
      <c r="J138">
        <v>2033</v>
      </c>
      <c r="K138" t="s">
        <v>25</v>
      </c>
      <c r="L138">
        <f t="shared" si="46"/>
        <v>72.5</v>
      </c>
      <c r="M138" cm="1">
        <f t="array" ref="M138">STOWA2024_JAARROND_T(B138*60,L138,J138,"L","")</f>
        <v>0.49380535374393297</v>
      </c>
      <c r="N138">
        <f t="shared" si="47"/>
        <v>2.025089425252685</v>
      </c>
    </row>
    <row r="139" spans="1:14" x14ac:dyDescent="0.3">
      <c r="A139">
        <f t="shared" si="43"/>
        <v>2718</v>
      </c>
      <c r="B139">
        <v>216</v>
      </c>
      <c r="C139">
        <f t="shared" si="44"/>
        <v>0.52032505953559371</v>
      </c>
      <c r="D139">
        <f t="shared" si="39"/>
        <v>0.52032505953559371</v>
      </c>
      <c r="E139" t="s">
        <v>26</v>
      </c>
      <c r="F139" t="s">
        <v>21</v>
      </c>
      <c r="G139">
        <v>1</v>
      </c>
      <c r="H139">
        <f t="shared" si="45"/>
        <v>75</v>
      </c>
      <c r="J139">
        <v>2033</v>
      </c>
      <c r="K139" t="s">
        <v>25</v>
      </c>
      <c r="L139">
        <f t="shared" si="46"/>
        <v>77.5</v>
      </c>
      <c r="M139" cm="1">
        <f t="array" ref="M139">STOWA2024_JAARROND_T(B139*60,L139,J139,"L","")</f>
        <v>0.66455587518079806</v>
      </c>
      <c r="N139">
        <f t="shared" si="47"/>
        <v>1.5047643657170913</v>
      </c>
    </row>
    <row r="140" spans="1:14" x14ac:dyDescent="0.3">
      <c r="A140">
        <f t="shared" si="43"/>
        <v>2719</v>
      </c>
      <c r="B140">
        <v>216</v>
      </c>
      <c r="C140">
        <f t="shared" si="44"/>
        <v>0.38813956836250707</v>
      </c>
      <c r="D140">
        <f t="shared" si="39"/>
        <v>0.38813956836250707</v>
      </c>
      <c r="E140" t="s">
        <v>26</v>
      </c>
      <c r="F140" t="s">
        <v>21</v>
      </c>
      <c r="G140">
        <v>1</v>
      </c>
      <c r="H140">
        <f t="shared" si="45"/>
        <v>80</v>
      </c>
      <c r="J140">
        <v>2033</v>
      </c>
      <c r="K140" t="s">
        <v>25</v>
      </c>
      <c r="L140">
        <f t="shared" si="46"/>
        <v>82.5</v>
      </c>
      <c r="M140" cm="1">
        <f t="array" ref="M140">STOWA2024_JAARROND_T(B140*60,L140,J140,"L","")</f>
        <v>0.89555596684680283</v>
      </c>
      <c r="N140">
        <f t="shared" si="47"/>
        <v>1.1166247973545842</v>
      </c>
    </row>
    <row r="141" spans="1:14" x14ac:dyDescent="0.3">
      <c r="A141">
        <f t="shared" si="43"/>
        <v>2720</v>
      </c>
      <c r="B141">
        <v>216</v>
      </c>
      <c r="C141">
        <f t="shared" si="44"/>
        <v>0.28907992447762132</v>
      </c>
      <c r="D141">
        <f t="shared" si="39"/>
        <v>0.28907992447762132</v>
      </c>
      <c r="E141" t="s">
        <v>26</v>
      </c>
      <c r="F141" t="s">
        <v>21</v>
      </c>
      <c r="G141">
        <v>1</v>
      </c>
      <c r="H141">
        <f t="shared" si="45"/>
        <v>85</v>
      </c>
      <c r="J141">
        <v>2033</v>
      </c>
      <c r="K141" t="s">
        <v>25</v>
      </c>
      <c r="L141">
        <f t="shared" si="46"/>
        <v>87.5</v>
      </c>
      <c r="M141" cm="1">
        <f t="array" ref="M141">STOWA2024_JAARROND_T(B141*60,L141,J141,"L","")</f>
        <v>1.2083936868867258</v>
      </c>
      <c r="N141">
        <f t="shared" si="47"/>
        <v>0.82754487287696288</v>
      </c>
    </row>
    <row r="142" spans="1:14" x14ac:dyDescent="0.3">
      <c r="A142">
        <f t="shared" si="43"/>
        <v>2721</v>
      </c>
      <c r="B142">
        <v>216</v>
      </c>
      <c r="C142">
        <f t="shared" si="44"/>
        <v>0.21512727891931271</v>
      </c>
      <c r="D142">
        <f t="shared" si="39"/>
        <v>0.21512727891931271</v>
      </c>
      <c r="E142" t="s">
        <v>26</v>
      </c>
      <c r="F142" t="s">
        <v>21</v>
      </c>
      <c r="G142">
        <v>1</v>
      </c>
      <c r="H142">
        <f t="shared" si="45"/>
        <v>90</v>
      </c>
      <c r="J142">
        <v>2033</v>
      </c>
      <c r="K142" t="s">
        <v>25</v>
      </c>
      <c r="L142">
        <f t="shared" si="46"/>
        <v>92.5</v>
      </c>
      <c r="M142" cm="1">
        <f t="array" ref="M142">STOWA2024_JAARROND_T(B142*60,L142,J142,"L","")</f>
        <v>1.6328727487034802</v>
      </c>
      <c r="N142">
        <f t="shared" si="47"/>
        <v>0.61241759395765016</v>
      </c>
    </row>
    <row r="143" spans="1:14" x14ac:dyDescent="0.3">
      <c r="A143">
        <f t="shared" si="43"/>
        <v>2722</v>
      </c>
      <c r="B143">
        <v>216</v>
      </c>
      <c r="C143">
        <f t="shared" si="44"/>
        <v>0.15982872313359242</v>
      </c>
      <c r="D143">
        <f t="shared" si="39"/>
        <v>0.15982872313359242</v>
      </c>
      <c r="E143" t="s">
        <v>26</v>
      </c>
      <c r="F143" t="s">
        <v>21</v>
      </c>
      <c r="G143">
        <v>1</v>
      </c>
      <c r="H143">
        <f t="shared" si="45"/>
        <v>95</v>
      </c>
      <c r="J143">
        <v>2033</v>
      </c>
      <c r="K143" t="s">
        <v>25</v>
      </c>
      <c r="L143">
        <f t="shared" si="46"/>
        <v>97.5</v>
      </c>
      <c r="M143" cm="1">
        <f t="array" ref="M143">STOWA2024_JAARROND_T(B143*60,L143,J143,"L","")</f>
        <v>2.2095108043183553</v>
      </c>
      <c r="N143">
        <f t="shared" si="47"/>
        <v>0.45258887082405774</v>
      </c>
    </row>
    <row r="144" spans="1:14" x14ac:dyDescent="0.3">
      <c r="A144">
        <f t="shared" si="43"/>
        <v>2723</v>
      </c>
      <c r="B144">
        <v>216</v>
      </c>
      <c r="C144">
        <f t="shared" si="44"/>
        <v>0.1185844418726863</v>
      </c>
      <c r="D144">
        <f t="shared" si="39"/>
        <v>0.1185844418726863</v>
      </c>
      <c r="E144" t="s">
        <v>26</v>
      </c>
      <c r="F144" t="s">
        <v>21</v>
      </c>
      <c r="G144">
        <v>1</v>
      </c>
      <c r="H144">
        <f t="shared" si="45"/>
        <v>100</v>
      </c>
      <c r="J144">
        <v>2033</v>
      </c>
      <c r="K144" t="s">
        <v>25</v>
      </c>
      <c r="L144">
        <f t="shared" si="46"/>
        <v>102.5</v>
      </c>
      <c r="M144" cm="1">
        <f t="array" ref="M144">STOWA2024_JAARROND_T(B144*60,L144,J144,"L","")</f>
        <v>2.9939722749772057</v>
      </c>
      <c r="N144">
        <f t="shared" si="47"/>
        <v>0.33400442895137145</v>
      </c>
    </row>
    <row r="145" spans="1:14" x14ac:dyDescent="0.3">
      <c r="A145">
        <f t="shared" si="43"/>
        <v>2724</v>
      </c>
      <c r="B145">
        <v>216</v>
      </c>
      <c r="C145">
        <f t="shared" si="44"/>
        <v>8.7858909191658702E-2</v>
      </c>
      <c r="D145">
        <f t="shared" si="39"/>
        <v>8.7858909191658702E-2</v>
      </c>
      <c r="E145" t="s">
        <v>26</v>
      </c>
      <c r="F145" t="s">
        <v>21</v>
      </c>
      <c r="G145">
        <v>1</v>
      </c>
      <c r="H145">
        <f t="shared" si="45"/>
        <v>105</v>
      </c>
      <c r="J145">
        <v>2033</v>
      </c>
      <c r="K145" t="s">
        <v>25</v>
      </c>
      <c r="L145">
        <f t="shared" si="46"/>
        <v>107.5</v>
      </c>
      <c r="M145" cm="1">
        <f t="array" ref="M145">STOWA2024_JAARROND_T(B145*60,L145,J145,"L","")</f>
        <v>4.0626374226766346</v>
      </c>
      <c r="N145">
        <f t="shared" si="47"/>
        <v>0.24614551975971274</v>
      </c>
    </row>
    <row r="146" spans="1:14" x14ac:dyDescent="0.3">
      <c r="A146">
        <f t="shared" si="43"/>
        <v>2725</v>
      </c>
      <c r="B146">
        <v>216</v>
      </c>
      <c r="C146">
        <f t="shared" si="44"/>
        <v>6.5007094358816214E-2</v>
      </c>
      <c r="D146">
        <f t="shared" si="39"/>
        <v>6.5007094358816214E-2</v>
      </c>
      <c r="E146" t="s">
        <v>26</v>
      </c>
      <c r="F146" t="s">
        <v>21</v>
      </c>
      <c r="G146">
        <v>1</v>
      </c>
      <c r="H146">
        <f t="shared" si="45"/>
        <v>110</v>
      </c>
      <c r="J146">
        <v>2033</v>
      </c>
      <c r="K146" t="s">
        <v>25</v>
      </c>
      <c r="L146">
        <f t="shared" si="46"/>
        <v>112.5</v>
      </c>
      <c r="M146" cm="1">
        <f t="array" ref="M146">STOWA2024_JAARROND_T(B146*60,L146,J146,"L","")</f>
        <v>5.520639796811718</v>
      </c>
      <c r="N146">
        <f t="shared" si="47"/>
        <v>0.18113842540089653</v>
      </c>
    </row>
    <row r="147" spans="1:14" x14ac:dyDescent="0.3">
      <c r="A147">
        <f t="shared" si="43"/>
        <v>2726</v>
      </c>
      <c r="B147">
        <v>216</v>
      </c>
      <c r="C147">
        <f t="shared" si="44"/>
        <v>4.8028746530110494E-2</v>
      </c>
      <c r="D147">
        <f t="shared" si="39"/>
        <v>4.8028746530110494E-2</v>
      </c>
      <c r="E147" t="s">
        <v>26</v>
      </c>
      <c r="F147" t="s">
        <v>21</v>
      </c>
      <c r="G147">
        <v>1</v>
      </c>
      <c r="H147">
        <f t="shared" si="45"/>
        <v>115</v>
      </c>
      <c r="J147">
        <v>2033</v>
      </c>
      <c r="K147" t="s">
        <v>25</v>
      </c>
      <c r="L147">
        <f t="shared" si="46"/>
        <v>117.5</v>
      </c>
      <c r="M147" cm="1">
        <f t="array" ref="M147">STOWA2024_JAARROND_T(B147*60,L147,J147,"L","")</f>
        <v>7.5126017017194755</v>
      </c>
      <c r="N147">
        <f t="shared" si="47"/>
        <v>0.13310967887078604</v>
      </c>
    </row>
    <row r="148" spans="1:14" x14ac:dyDescent="0.3">
      <c r="A148">
        <f t="shared" si="43"/>
        <v>2727</v>
      </c>
      <c r="B148">
        <v>216</v>
      </c>
      <c r="C148">
        <f t="shared" si="44"/>
        <v>3.5436188589359319E-2</v>
      </c>
      <c r="D148">
        <f t="shared" si="39"/>
        <v>3.5436188589359319E-2</v>
      </c>
      <c r="E148" t="s">
        <v>26</v>
      </c>
      <c r="F148" t="s">
        <v>21</v>
      </c>
      <c r="G148">
        <v>1</v>
      </c>
      <c r="H148">
        <f t="shared" si="45"/>
        <v>120</v>
      </c>
      <c r="J148">
        <v>2033</v>
      </c>
      <c r="K148" t="s">
        <v>25</v>
      </c>
      <c r="L148">
        <f t="shared" si="46"/>
        <v>122.5</v>
      </c>
      <c r="M148" cm="1">
        <f t="array" ref="M148">STOWA2024_JAARROND_T(B148*60,L148,J148,"L","")</f>
        <v>10.238192544555325</v>
      </c>
      <c r="N148">
        <f t="shared" si="47"/>
        <v>9.7673490281426717E-2</v>
      </c>
    </row>
    <row r="149" spans="1:14" x14ac:dyDescent="0.3">
      <c r="A149">
        <f t="shared" si="43"/>
        <v>2728</v>
      </c>
      <c r="B149">
        <v>216</v>
      </c>
      <c r="C149">
        <f t="shared" si="44"/>
        <v>2.6106584549684217E-2</v>
      </c>
      <c r="D149">
        <f t="shared" si="39"/>
        <v>2.6106584549684217E-2</v>
      </c>
      <c r="E149" t="s">
        <v>26</v>
      </c>
      <c r="F149" t="s">
        <v>21</v>
      </c>
      <c r="G149">
        <v>1</v>
      </c>
      <c r="H149">
        <f t="shared" si="45"/>
        <v>125</v>
      </c>
      <c r="J149">
        <v>2033</v>
      </c>
      <c r="K149" t="s">
        <v>25</v>
      </c>
      <c r="L149">
        <f t="shared" si="46"/>
        <v>127.5</v>
      </c>
      <c r="M149" cm="1">
        <f t="array" ref="M149">STOWA2024_JAARROND_T(B149*60,L149,J149,"L","")</f>
        <v>13.972938885304693</v>
      </c>
      <c r="N149">
        <f t="shared" si="47"/>
        <v>7.15669057317425E-2</v>
      </c>
    </row>
    <row r="150" spans="1:14" x14ac:dyDescent="0.3">
      <c r="A150">
        <f t="shared" si="43"/>
        <v>2729</v>
      </c>
      <c r="B150">
        <v>216</v>
      </c>
      <c r="C150">
        <f t="shared" si="44"/>
        <v>1.9206001963788223E-2</v>
      </c>
      <c r="D150">
        <f t="shared" si="39"/>
        <v>1.9206001963788223E-2</v>
      </c>
      <c r="E150" t="s">
        <v>26</v>
      </c>
      <c r="F150" t="s">
        <v>21</v>
      </c>
      <c r="G150">
        <v>1</v>
      </c>
      <c r="H150">
        <f t="shared" si="45"/>
        <v>130</v>
      </c>
      <c r="J150">
        <v>2033</v>
      </c>
      <c r="K150" t="s">
        <v>25</v>
      </c>
      <c r="L150">
        <f t="shared" si="46"/>
        <v>132.5</v>
      </c>
      <c r="M150" cm="1">
        <f t="array" ref="M150">STOWA2024_JAARROND_T(B150*60,L150,J150,"L","")</f>
        <v>19.098218862524988</v>
      </c>
      <c r="N150">
        <f t="shared" si="47"/>
        <v>5.2360903767954277E-2</v>
      </c>
    </row>
    <row r="151" spans="1:14" x14ac:dyDescent="0.3">
      <c r="A151">
        <f t="shared" si="43"/>
        <v>2730</v>
      </c>
      <c r="B151">
        <v>216</v>
      </c>
      <c r="C151">
        <f t="shared" si="44"/>
        <v>1.4109058667176863E-2</v>
      </c>
      <c r="D151">
        <f t="shared" si="39"/>
        <v>1.4109058667176863E-2</v>
      </c>
      <c r="E151" t="s">
        <v>26</v>
      </c>
      <c r="F151" t="s">
        <v>21</v>
      </c>
      <c r="G151">
        <v>1</v>
      </c>
      <c r="H151">
        <f t="shared" si="45"/>
        <v>135</v>
      </c>
      <c r="J151">
        <v>2033</v>
      </c>
      <c r="K151" t="s">
        <v>25</v>
      </c>
      <c r="L151">
        <f t="shared" si="46"/>
        <v>137.5</v>
      </c>
      <c r="M151" cm="1">
        <f t="array" ref="M151">STOWA2024_JAARROND_T(B151*60,L151,J151,"L","")</f>
        <v>26.142529788182074</v>
      </c>
      <c r="N151">
        <f t="shared" si="47"/>
        <v>3.8251845100777414E-2</v>
      </c>
    </row>
    <row r="152" spans="1:14" x14ac:dyDescent="0.3">
      <c r="A152">
        <f t="shared" si="43"/>
        <v>2731</v>
      </c>
      <c r="B152">
        <v>216</v>
      </c>
      <c r="C152">
        <f t="shared" si="44"/>
        <v>1.0349055642199519E-2</v>
      </c>
      <c r="D152">
        <f t="shared" si="39"/>
        <v>1.0349055642199519E-2</v>
      </c>
      <c r="E152" t="s">
        <v>26</v>
      </c>
      <c r="F152" t="s">
        <v>21</v>
      </c>
      <c r="G152">
        <v>1</v>
      </c>
      <c r="H152">
        <f t="shared" si="45"/>
        <v>140</v>
      </c>
      <c r="J152">
        <v>2033</v>
      </c>
      <c r="K152" t="s">
        <v>25</v>
      </c>
      <c r="L152">
        <f t="shared" si="46"/>
        <v>142.5</v>
      </c>
      <c r="M152" cm="1">
        <f t="array" ref="M152">STOWA2024_JAARROND_T(B152*60,L152,J152,"L","")</f>
        <v>35.838710731216132</v>
      </c>
      <c r="N152">
        <f t="shared" si="47"/>
        <v>2.7902789458577895E-2</v>
      </c>
    </row>
    <row r="153" spans="1:14" x14ac:dyDescent="0.3">
      <c r="A153">
        <f t="shared" si="43"/>
        <v>2732</v>
      </c>
      <c r="B153">
        <v>216</v>
      </c>
      <c r="C153">
        <f t="shared" si="44"/>
        <v>7.5801087765233512E-3</v>
      </c>
      <c r="D153">
        <f t="shared" si="39"/>
        <v>7.5801087765233512E-3</v>
      </c>
      <c r="E153" t="s">
        <v>26</v>
      </c>
      <c r="F153" t="s">
        <v>21</v>
      </c>
      <c r="G153">
        <v>1</v>
      </c>
      <c r="H153">
        <f t="shared" si="45"/>
        <v>145</v>
      </c>
      <c r="J153">
        <v>2033</v>
      </c>
      <c r="K153" t="s">
        <v>25</v>
      </c>
      <c r="L153">
        <f t="shared" si="46"/>
        <v>147.5</v>
      </c>
      <c r="M153" cm="1">
        <f t="array" ref="M153">STOWA2024_JAARROND_T(B153*60,L153,J153,"L","")</f>
        <v>49.206106991732938</v>
      </c>
      <c r="N153">
        <f t="shared" si="47"/>
        <v>2.0322680682054544E-2</v>
      </c>
    </row>
    <row r="154" spans="1:14" x14ac:dyDescent="0.3">
      <c r="A154">
        <f t="shared" si="43"/>
        <v>2733</v>
      </c>
      <c r="B154">
        <v>216</v>
      </c>
      <c r="C154">
        <f t="shared" si="44"/>
        <v>5.5434616728956554E-3</v>
      </c>
      <c r="D154">
        <f t="shared" si="39"/>
        <v>5.5434616728956554E-3</v>
      </c>
      <c r="E154" t="s">
        <v>26</v>
      </c>
      <c r="F154" t="s">
        <v>21</v>
      </c>
      <c r="G154">
        <v>1</v>
      </c>
      <c r="H154">
        <f t="shared" si="45"/>
        <v>150</v>
      </c>
      <c r="J154">
        <v>2033</v>
      </c>
      <c r="K154" t="s">
        <v>25</v>
      </c>
      <c r="L154">
        <f t="shared" si="46"/>
        <v>152.5</v>
      </c>
      <c r="M154" cm="1">
        <f t="array" ref="M154">STOWA2024_JAARROND_T(B154*60,L154,J154,"L","")</f>
        <v>67.662574008835378</v>
      </c>
      <c r="N154">
        <f t="shared" si="47"/>
        <v>1.4779219009158889E-2</v>
      </c>
    </row>
    <row r="155" spans="1:14" x14ac:dyDescent="0.3">
      <c r="A155">
        <f t="shared" si="43"/>
        <v>2734</v>
      </c>
      <c r="B155">
        <v>216</v>
      </c>
      <c r="C155">
        <f t="shared" si="44"/>
        <v>4.0480398992285144E-3</v>
      </c>
      <c r="D155">
        <f t="shared" si="39"/>
        <v>4.0480398992285144E-3</v>
      </c>
      <c r="E155" t="s">
        <v>26</v>
      </c>
      <c r="F155" t="s">
        <v>21</v>
      </c>
      <c r="G155">
        <v>1</v>
      </c>
      <c r="H155">
        <f t="shared" si="45"/>
        <v>155</v>
      </c>
      <c r="J155">
        <v>2033</v>
      </c>
      <c r="K155" t="s">
        <v>25</v>
      </c>
      <c r="L155">
        <f t="shared" si="46"/>
        <v>157.5</v>
      </c>
      <c r="M155" cm="1">
        <f t="array" ref="M155">STOWA2024_JAARROND_T(B155*60,L155,J155,"L","")</f>
        <v>93.186404751610581</v>
      </c>
      <c r="N155">
        <f t="shared" si="47"/>
        <v>1.0731179109930374E-2</v>
      </c>
    </row>
    <row r="156" spans="1:14" x14ac:dyDescent="0.3">
      <c r="A156">
        <f t="shared" si="43"/>
        <v>2735</v>
      </c>
      <c r="B156">
        <v>216</v>
      </c>
      <c r="C156" s="1">
        <f>N155</f>
        <v>1.0731179109930374E-2</v>
      </c>
      <c r="D156">
        <f t="shared" si="39"/>
        <v>1.0731179109930374E-2</v>
      </c>
      <c r="E156" t="s">
        <v>26</v>
      </c>
      <c r="F156" t="s">
        <v>21</v>
      </c>
      <c r="G156">
        <v>1</v>
      </c>
      <c r="H156">
        <f t="shared" si="45"/>
        <v>160</v>
      </c>
      <c r="J156">
        <v>2033</v>
      </c>
      <c r="K156" t="s">
        <v>25</v>
      </c>
      <c r="L156">
        <f>AVERAGE(H156:H157)</f>
        <v>160</v>
      </c>
      <c r="M156" cm="1">
        <f t="array" ref="M156">STOWA2024_JAARROND_T(B156*60,L156,J156,"L","")</f>
        <v>109.42268630196806</v>
      </c>
      <c r="N156">
        <f>1/M156</f>
        <v>9.1388726944644037E-3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B64DB1-93AB-4A06-A1F6-A5FAB751D072}">
  <sheetPr codeName="Blad4">
    <tabColor theme="7" tint="0.79998168889431442"/>
  </sheetPr>
  <dimension ref="A1:N156"/>
  <sheetViews>
    <sheetView workbookViewId="0">
      <selection activeCell="F1" sqref="F1"/>
    </sheetView>
  </sheetViews>
  <sheetFormatPr defaultRowHeight="14.4" x14ac:dyDescent="0.3"/>
  <cols>
    <col min="4" max="4" width="12" bestFit="1" customWidth="1"/>
    <col min="5" max="5" width="17.21875" bestFit="1" customWidth="1"/>
    <col min="9" max="9" width="11.2187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JAAR'!A156+1</f>
        <v>2736</v>
      </c>
      <c r="B2">
        <v>24</v>
      </c>
      <c r="C2" s="1">
        <f>365.25*24/B2 - N2</f>
        <v>358.29914719615846</v>
      </c>
      <c r="D2">
        <f>C2</f>
        <v>358.29914719615846</v>
      </c>
      <c r="E2" t="s">
        <v>26</v>
      </c>
      <c r="F2" t="s">
        <v>19</v>
      </c>
      <c r="G2">
        <v>1</v>
      </c>
      <c r="H2">
        <v>10</v>
      </c>
      <c r="J2">
        <v>2033</v>
      </c>
      <c r="K2" t="s">
        <v>25</v>
      </c>
      <c r="L2">
        <f>AVERAGE(H2:H4)</f>
        <v>15</v>
      </c>
      <c r="M2" cm="1">
        <f t="array" ref="M2">STOWA2024_NDJF_T(B2*60,L2,J2,K2,"")</f>
        <v>0.1438672387721012</v>
      </c>
      <c r="N2">
        <f>1/M2</f>
        <v>6.9508528038415403</v>
      </c>
    </row>
    <row r="3" spans="1:14" x14ac:dyDescent="0.3">
      <c r="A3">
        <f>A2+1</f>
        <v>2737</v>
      </c>
      <c r="B3">
        <v>24</v>
      </c>
      <c r="C3">
        <f t="shared" ref="C3:C7" si="0">N2-N3</f>
        <v>2.5866589169792276</v>
      </c>
      <c r="D3">
        <f t="shared" ref="D3:D32" si="1">C3</f>
        <v>2.5866589169792276</v>
      </c>
      <c r="E3" t="s">
        <v>26</v>
      </c>
      <c r="F3" t="s">
        <v>19</v>
      </c>
      <c r="G3">
        <v>1</v>
      </c>
      <c r="H3">
        <f t="shared" ref="H3:H7" si="2">H2+5</f>
        <v>15</v>
      </c>
      <c r="J3">
        <v>2033</v>
      </c>
      <c r="K3" t="s">
        <v>25</v>
      </c>
      <c r="L3">
        <f t="shared" ref="L3:L7" si="3">AVERAGE(H3:H4)</f>
        <v>17.5</v>
      </c>
      <c r="M3" cm="1">
        <f t="array" ref="M3">STOWA2024_NDJF_T(B3*60,L3,J3,K3,"")</f>
        <v>0.2291373907585397</v>
      </c>
      <c r="N3">
        <f t="shared" ref="N3:N7" si="4">1/M3</f>
        <v>4.3641938868623127</v>
      </c>
    </row>
    <row r="4" spans="1:14" x14ac:dyDescent="0.3">
      <c r="A4">
        <f t="shared" ref="A4:A67" si="5">A3+1</f>
        <v>2738</v>
      </c>
      <c r="B4">
        <v>24</v>
      </c>
      <c r="C4">
        <f t="shared" si="0"/>
        <v>2.5646703108280171</v>
      </c>
      <c r="D4">
        <f t="shared" si="1"/>
        <v>2.5646703108280171</v>
      </c>
      <c r="E4" t="s">
        <v>26</v>
      </c>
      <c r="F4" t="s">
        <v>19</v>
      </c>
      <c r="G4">
        <v>1</v>
      </c>
      <c r="H4">
        <f t="shared" si="2"/>
        <v>20</v>
      </c>
      <c r="J4">
        <v>2033</v>
      </c>
      <c r="K4" t="s">
        <v>25</v>
      </c>
      <c r="L4">
        <f t="shared" si="3"/>
        <v>22.5</v>
      </c>
      <c r="M4" cm="1">
        <f t="array" ref="M4">STOWA2024_NDJF_T(B4*60,L4,J4,K4,"")</f>
        <v>0.55570263891943683</v>
      </c>
      <c r="N4">
        <f t="shared" si="4"/>
        <v>1.7995235760342958</v>
      </c>
    </row>
    <row r="5" spans="1:14" x14ac:dyDescent="0.3">
      <c r="A5">
        <f t="shared" si="5"/>
        <v>2739</v>
      </c>
      <c r="B5">
        <v>24</v>
      </c>
      <c r="C5">
        <f t="shared" si="0"/>
        <v>1.0163432954158198</v>
      </c>
      <c r="D5">
        <f t="shared" si="1"/>
        <v>1.0163432954158198</v>
      </c>
      <c r="E5" t="s">
        <v>26</v>
      </c>
      <c r="F5" t="s">
        <v>19</v>
      </c>
      <c r="G5">
        <v>1</v>
      </c>
      <c r="H5">
        <f t="shared" si="2"/>
        <v>25</v>
      </c>
      <c r="J5">
        <v>2033</v>
      </c>
      <c r="K5" t="s">
        <v>25</v>
      </c>
      <c r="L5">
        <f t="shared" si="3"/>
        <v>27.5</v>
      </c>
      <c r="M5" cm="1">
        <f t="array" ref="M5">STOWA2024_NDJF_T(B5*60,L5,J5,K5,"")</f>
        <v>1.2768452229291343</v>
      </c>
      <c r="N5">
        <f t="shared" si="4"/>
        <v>0.78318028061847611</v>
      </c>
    </row>
    <row r="6" spans="1:14" x14ac:dyDescent="0.3">
      <c r="A6">
        <f t="shared" si="5"/>
        <v>2740</v>
      </c>
      <c r="B6">
        <v>24</v>
      </c>
      <c r="C6">
        <f t="shared" si="0"/>
        <v>0.42574741822155732</v>
      </c>
      <c r="D6">
        <f t="shared" si="1"/>
        <v>0.42574741822155732</v>
      </c>
      <c r="E6" t="s">
        <v>26</v>
      </c>
      <c r="F6" t="s">
        <v>19</v>
      </c>
      <c r="G6">
        <v>1</v>
      </c>
      <c r="H6">
        <f t="shared" si="2"/>
        <v>30</v>
      </c>
      <c r="J6">
        <v>2033</v>
      </c>
      <c r="K6" t="s">
        <v>25</v>
      </c>
      <c r="L6">
        <f t="shared" si="3"/>
        <v>32.5</v>
      </c>
      <c r="M6" cm="1">
        <f t="array" ref="M6">STOWA2024_NDJF_T(B6*60,L6,J6,K6,"")</f>
        <v>2.797728203540303</v>
      </c>
      <c r="N6">
        <f t="shared" si="4"/>
        <v>0.35743286239691879</v>
      </c>
    </row>
    <row r="7" spans="1:14" x14ac:dyDescent="0.3">
      <c r="A7">
        <f t="shared" si="5"/>
        <v>2741</v>
      </c>
      <c r="B7">
        <v>24</v>
      </c>
      <c r="C7">
        <f t="shared" si="0"/>
        <v>0.18722528191881591</v>
      </c>
      <c r="D7">
        <f t="shared" si="1"/>
        <v>0.18722528191881591</v>
      </c>
      <c r="E7" t="s">
        <v>26</v>
      </c>
      <c r="F7" t="s">
        <v>19</v>
      </c>
      <c r="G7">
        <v>1</v>
      </c>
      <c r="H7">
        <f t="shared" si="2"/>
        <v>35</v>
      </c>
      <c r="J7">
        <v>2033</v>
      </c>
      <c r="K7" t="s">
        <v>25</v>
      </c>
      <c r="L7">
        <f t="shared" si="3"/>
        <v>37.5</v>
      </c>
      <c r="M7" cm="1">
        <f t="array" ref="M7">STOWA2024_NDJF_T(B7*60,L7,J7,K7,"")</f>
        <v>5.8751789855132186</v>
      </c>
      <c r="N7">
        <f t="shared" si="4"/>
        <v>0.17020758047810289</v>
      </c>
    </row>
    <row r="8" spans="1:14" x14ac:dyDescent="0.3">
      <c r="A8">
        <f t="shared" si="5"/>
        <v>2742</v>
      </c>
      <c r="B8">
        <v>24</v>
      </c>
      <c r="C8">
        <f>N7-N8</f>
        <v>8.6005733865630915E-2</v>
      </c>
      <c r="D8">
        <f t="shared" si="1"/>
        <v>8.6005733865630915E-2</v>
      </c>
      <c r="E8" t="s">
        <v>26</v>
      </c>
      <c r="F8" t="s">
        <v>19</v>
      </c>
      <c r="G8">
        <v>1</v>
      </c>
      <c r="H8">
        <f>H7+5</f>
        <v>40</v>
      </c>
      <c r="J8">
        <v>2033</v>
      </c>
      <c r="K8" t="s">
        <v>25</v>
      </c>
      <c r="L8">
        <f>AVERAGE(H8:H9)</f>
        <v>42.5</v>
      </c>
      <c r="M8" cm="1">
        <f t="array" ref="M8">STOWA2024_NDJF_T(B8*60,L8,J8,K8,"")</f>
        <v>11.876224099957922</v>
      </c>
      <c r="N8">
        <f>1/M8</f>
        <v>8.4201846612471973E-2</v>
      </c>
    </row>
    <row r="9" spans="1:14" x14ac:dyDescent="0.3">
      <c r="A9">
        <f t="shared" si="5"/>
        <v>2743</v>
      </c>
      <c r="B9">
        <v>24</v>
      </c>
      <c r="C9">
        <f t="shared" ref="C9:C31" si="6">N8-N9</f>
        <v>4.1089060552587459E-2</v>
      </c>
      <c r="D9">
        <f t="shared" si="1"/>
        <v>4.1089060552587459E-2</v>
      </c>
      <c r="E9" t="s">
        <v>26</v>
      </c>
      <c r="F9" t="s">
        <v>19</v>
      </c>
      <c r="G9">
        <v>1</v>
      </c>
      <c r="H9">
        <f t="shared" ref="H9:H32" si="7">H8+5</f>
        <v>45</v>
      </c>
      <c r="J9">
        <v>2033</v>
      </c>
      <c r="K9" t="s">
        <v>25</v>
      </c>
      <c r="L9">
        <f t="shared" ref="L9:L31" si="8">AVERAGE(H9:H10)</f>
        <v>47.5</v>
      </c>
      <c r="M9" cm="1">
        <f t="array" ref="M9">STOWA2024_NDJF_T(B9*60,L9,J9,K9,"")</f>
        <v>23.19497511970069</v>
      </c>
      <c r="N9">
        <f t="shared" ref="N9:N31" si="9">1/M9</f>
        <v>4.3112786059884514E-2</v>
      </c>
    </row>
    <row r="10" spans="1:14" x14ac:dyDescent="0.3">
      <c r="A10">
        <f t="shared" si="5"/>
        <v>2744</v>
      </c>
      <c r="B10">
        <v>24</v>
      </c>
      <c r="C10">
        <f t="shared" si="6"/>
        <v>2.03387287232232E-2</v>
      </c>
      <c r="D10">
        <f t="shared" si="1"/>
        <v>2.03387287232232E-2</v>
      </c>
      <c r="E10" t="s">
        <v>26</v>
      </c>
      <c r="F10" t="s">
        <v>19</v>
      </c>
      <c r="G10">
        <v>1</v>
      </c>
      <c r="H10">
        <f t="shared" si="7"/>
        <v>50</v>
      </c>
      <c r="J10">
        <v>2033</v>
      </c>
      <c r="K10" t="s">
        <v>25</v>
      </c>
      <c r="L10">
        <f t="shared" si="8"/>
        <v>52.5</v>
      </c>
      <c r="M10" cm="1">
        <f t="array" ref="M10">STOWA2024_NDJF_T(B10*60,L10,J10,K10,"")</f>
        <v>43.909611063910688</v>
      </c>
      <c r="N10">
        <f t="shared" si="9"/>
        <v>2.2774057336661314E-2</v>
      </c>
    </row>
    <row r="11" spans="1:14" x14ac:dyDescent="0.3">
      <c r="A11">
        <f t="shared" si="5"/>
        <v>2745</v>
      </c>
      <c r="B11">
        <v>24</v>
      </c>
      <c r="C11">
        <f t="shared" si="6"/>
        <v>1.039731292296388E-2</v>
      </c>
      <c r="D11">
        <f t="shared" si="1"/>
        <v>1.039731292296388E-2</v>
      </c>
      <c r="E11" t="s">
        <v>26</v>
      </c>
      <c r="F11" t="s">
        <v>19</v>
      </c>
      <c r="G11">
        <v>1</v>
      </c>
      <c r="H11">
        <f t="shared" si="7"/>
        <v>55</v>
      </c>
      <c r="J11">
        <v>2033</v>
      </c>
      <c r="K11" t="s">
        <v>25</v>
      </c>
      <c r="L11">
        <f t="shared" si="8"/>
        <v>57.5</v>
      </c>
      <c r="M11" cm="1">
        <f t="array" ref="M11">STOWA2024_NDJF_T(B11*60,L11,J11,K11,"")</f>
        <v>80.796691486437467</v>
      </c>
      <c r="N11">
        <f t="shared" si="9"/>
        <v>1.2376744413697434E-2</v>
      </c>
    </row>
    <row r="12" spans="1:14" x14ac:dyDescent="0.3">
      <c r="A12">
        <f t="shared" si="5"/>
        <v>2746</v>
      </c>
      <c r="B12">
        <v>24</v>
      </c>
      <c r="C12">
        <f t="shared" si="6"/>
        <v>5.4733178310781517E-3</v>
      </c>
      <c r="D12">
        <f t="shared" si="1"/>
        <v>5.4733178310781517E-3</v>
      </c>
      <c r="E12" t="s">
        <v>26</v>
      </c>
      <c r="F12" t="s">
        <v>19</v>
      </c>
      <c r="G12">
        <v>1</v>
      </c>
      <c r="H12">
        <f t="shared" si="7"/>
        <v>60</v>
      </c>
      <c r="J12">
        <v>2033</v>
      </c>
      <c r="K12" t="s">
        <v>25</v>
      </c>
      <c r="L12">
        <f t="shared" si="8"/>
        <v>62.5</v>
      </c>
      <c r="M12" cm="1">
        <f t="array" ref="M12">STOWA2024_NDJF_T(B12*60,L12,J12,K12,"")</f>
        <v>144.85560004617045</v>
      </c>
      <c r="N12">
        <f t="shared" si="9"/>
        <v>6.9034265826192825E-3</v>
      </c>
    </row>
    <row r="13" spans="1:14" x14ac:dyDescent="0.3">
      <c r="A13">
        <f t="shared" si="5"/>
        <v>2747</v>
      </c>
      <c r="B13">
        <v>24</v>
      </c>
      <c r="C13">
        <f t="shared" si="6"/>
        <v>2.9598822397667052E-3</v>
      </c>
      <c r="D13">
        <f t="shared" si="1"/>
        <v>2.9598822397667052E-3</v>
      </c>
      <c r="E13" t="s">
        <v>26</v>
      </c>
      <c r="F13" t="s">
        <v>19</v>
      </c>
      <c r="G13">
        <v>1</v>
      </c>
      <c r="H13">
        <f t="shared" si="7"/>
        <v>65</v>
      </c>
      <c r="J13">
        <v>2033</v>
      </c>
      <c r="K13" t="s">
        <v>25</v>
      </c>
      <c r="L13">
        <f t="shared" si="8"/>
        <v>67.5</v>
      </c>
      <c r="M13" cm="1">
        <f t="array" ref="M13">STOWA2024_NDJF_T(B13*60,L13,J13,K13,"")</f>
        <v>253.57899216029767</v>
      </c>
      <c r="N13">
        <f t="shared" si="9"/>
        <v>3.9435443428525773E-3</v>
      </c>
    </row>
    <row r="14" spans="1:14" x14ac:dyDescent="0.3">
      <c r="A14">
        <f t="shared" si="5"/>
        <v>2748</v>
      </c>
      <c r="B14">
        <v>24</v>
      </c>
      <c r="C14">
        <f t="shared" si="6"/>
        <v>1.6407086021351818E-3</v>
      </c>
      <c r="D14">
        <f t="shared" si="1"/>
        <v>1.6407086021351818E-3</v>
      </c>
      <c r="E14" t="s">
        <v>26</v>
      </c>
      <c r="F14" t="s">
        <v>19</v>
      </c>
      <c r="G14">
        <v>1</v>
      </c>
      <c r="H14">
        <f t="shared" si="7"/>
        <v>70</v>
      </c>
      <c r="J14">
        <v>2033</v>
      </c>
      <c r="K14" t="s">
        <v>25</v>
      </c>
      <c r="L14">
        <f t="shared" si="8"/>
        <v>72.5</v>
      </c>
      <c r="M14" cm="1">
        <f t="array" ref="M14">STOWA2024_NDJF_T(B14*60,L14,J14,K14,"")</f>
        <v>434.24721195636516</v>
      </c>
      <c r="N14">
        <f t="shared" si="9"/>
        <v>2.3028357407173954E-3</v>
      </c>
    </row>
    <row r="15" spans="1:14" x14ac:dyDescent="0.3">
      <c r="A15">
        <f t="shared" si="5"/>
        <v>2749</v>
      </c>
      <c r="B15">
        <v>24</v>
      </c>
      <c r="C15">
        <f t="shared" si="6"/>
        <v>9.3047937381578248E-4</v>
      </c>
      <c r="D15">
        <f t="shared" si="1"/>
        <v>9.3047937381578248E-4</v>
      </c>
      <c r="E15" t="s">
        <v>26</v>
      </c>
      <c r="F15" t="s">
        <v>19</v>
      </c>
      <c r="G15">
        <v>1</v>
      </c>
      <c r="H15">
        <f t="shared" si="7"/>
        <v>75</v>
      </c>
      <c r="J15">
        <v>2033</v>
      </c>
      <c r="K15" t="s">
        <v>25</v>
      </c>
      <c r="L15">
        <f t="shared" si="8"/>
        <v>77.5</v>
      </c>
      <c r="M15" cm="1">
        <f t="array" ref="M15">STOWA2024_NDJF_T(B15*60,L15,J15,K15,"")</f>
        <v>728.67370612905245</v>
      </c>
      <c r="N15">
        <f t="shared" si="9"/>
        <v>1.372356366901613E-3</v>
      </c>
    </row>
    <row r="16" spans="1:14" x14ac:dyDescent="0.3">
      <c r="A16">
        <f t="shared" si="5"/>
        <v>2750</v>
      </c>
      <c r="B16">
        <v>24</v>
      </c>
      <c r="C16">
        <f t="shared" si="6"/>
        <v>5.3895219263101464E-4</v>
      </c>
      <c r="D16">
        <f t="shared" si="1"/>
        <v>5.3895219263101464E-4</v>
      </c>
      <c r="E16" t="s">
        <v>26</v>
      </c>
      <c r="F16" t="s">
        <v>19</v>
      </c>
      <c r="G16">
        <v>1</v>
      </c>
      <c r="H16">
        <f t="shared" si="7"/>
        <v>80</v>
      </c>
      <c r="J16">
        <v>2033</v>
      </c>
      <c r="K16" t="s">
        <v>25</v>
      </c>
      <c r="L16">
        <f t="shared" si="8"/>
        <v>82.5</v>
      </c>
      <c r="M16" cm="1">
        <f t="array" ref="M16">STOWA2024_NDJF_T(B16*60,L16,J16,K16,"")</f>
        <v>1199.8979977214628</v>
      </c>
      <c r="N16">
        <f t="shared" si="9"/>
        <v>8.3340417427059832E-4</v>
      </c>
    </row>
    <row r="17" spans="1:14" x14ac:dyDescent="0.3">
      <c r="A17">
        <f t="shared" si="5"/>
        <v>2751</v>
      </c>
      <c r="B17">
        <v>24</v>
      </c>
      <c r="C17">
        <f t="shared" si="6"/>
        <v>3.1834846054399268E-4</v>
      </c>
      <c r="D17">
        <f t="shared" si="1"/>
        <v>3.1834846054399268E-4</v>
      </c>
      <c r="E17" t="s">
        <v>26</v>
      </c>
      <c r="F17" t="s">
        <v>19</v>
      </c>
      <c r="G17">
        <v>1</v>
      </c>
      <c r="H17">
        <f t="shared" si="7"/>
        <v>85</v>
      </c>
      <c r="J17">
        <v>2033</v>
      </c>
      <c r="K17" t="s">
        <v>25</v>
      </c>
      <c r="L17">
        <f t="shared" si="8"/>
        <v>87.5</v>
      </c>
      <c r="M17" cm="1">
        <f t="array" ref="M17">STOWA2024_NDJF_T(B17*60,L17,J17,K17,"")</f>
        <v>1941.5375334148907</v>
      </c>
      <c r="N17">
        <f t="shared" si="9"/>
        <v>5.1505571372660564E-4</v>
      </c>
    </row>
    <row r="18" spans="1:14" x14ac:dyDescent="0.3">
      <c r="A18">
        <f t="shared" si="5"/>
        <v>2752</v>
      </c>
      <c r="B18">
        <v>24</v>
      </c>
      <c r="C18">
        <f t="shared" si="6"/>
        <v>1.9150226231106417E-4</v>
      </c>
      <c r="D18">
        <f t="shared" si="1"/>
        <v>1.9150226231106417E-4</v>
      </c>
      <c r="E18" t="s">
        <v>26</v>
      </c>
      <c r="F18" t="s">
        <v>19</v>
      </c>
      <c r="G18">
        <v>1</v>
      </c>
      <c r="H18">
        <f t="shared" si="7"/>
        <v>90</v>
      </c>
      <c r="J18">
        <v>2033</v>
      </c>
      <c r="K18" t="s">
        <v>25</v>
      </c>
      <c r="L18">
        <f t="shared" si="8"/>
        <v>92.5</v>
      </c>
      <c r="M18" cm="1">
        <f t="array" ref="M18">STOWA2024_NDJF_T(B18*60,L18,J18,K18,"")</f>
        <v>3090.6794399040255</v>
      </c>
      <c r="N18">
        <f t="shared" si="9"/>
        <v>3.2355345141554147E-4</v>
      </c>
    </row>
    <row r="19" spans="1:14" x14ac:dyDescent="0.3">
      <c r="A19">
        <f t="shared" si="5"/>
        <v>2753</v>
      </c>
      <c r="B19">
        <v>24</v>
      </c>
      <c r="C19">
        <f t="shared" si="6"/>
        <v>1.1717275944665516E-4</v>
      </c>
      <c r="D19">
        <f t="shared" si="1"/>
        <v>1.1717275944665516E-4</v>
      </c>
      <c r="E19" t="s">
        <v>26</v>
      </c>
      <c r="F19" t="s">
        <v>19</v>
      </c>
      <c r="G19">
        <v>1</v>
      </c>
      <c r="H19">
        <f t="shared" si="7"/>
        <v>95</v>
      </c>
      <c r="J19">
        <v>2033</v>
      </c>
      <c r="K19" t="s">
        <v>25</v>
      </c>
      <c r="L19">
        <f t="shared" si="8"/>
        <v>97.5</v>
      </c>
      <c r="M19" cm="1">
        <f t="array" ref="M19">STOWA2024_NDJF_T(B19*60,L19,J19,K19,"")</f>
        <v>4845.4145126655485</v>
      </c>
      <c r="N19">
        <f t="shared" si="9"/>
        <v>2.0638069196888631E-4</v>
      </c>
    </row>
    <row r="20" spans="1:14" x14ac:dyDescent="0.3">
      <c r="A20">
        <f t="shared" si="5"/>
        <v>2754</v>
      </c>
      <c r="B20">
        <v>24</v>
      </c>
      <c r="C20">
        <f t="shared" si="6"/>
        <v>7.2845826899213176E-5</v>
      </c>
      <c r="D20">
        <f t="shared" si="1"/>
        <v>7.2845826899213176E-5</v>
      </c>
      <c r="E20" t="s">
        <v>26</v>
      </c>
      <c r="F20" t="s">
        <v>19</v>
      </c>
      <c r="G20">
        <v>1</v>
      </c>
      <c r="H20">
        <f t="shared" si="7"/>
        <v>100</v>
      </c>
      <c r="J20">
        <v>2033</v>
      </c>
      <c r="K20" t="s">
        <v>25</v>
      </c>
      <c r="L20">
        <f t="shared" si="8"/>
        <v>102.5</v>
      </c>
      <c r="M20" cm="1">
        <f t="array" ref="M20">STOWA2024_NDJF_T(B20*60,L20,J20,K20,"")</f>
        <v>7488.6809484417436</v>
      </c>
      <c r="N20">
        <f t="shared" si="9"/>
        <v>1.3353486506967313E-4</v>
      </c>
    </row>
    <row r="21" spans="1:14" x14ac:dyDescent="0.3">
      <c r="A21">
        <f t="shared" si="5"/>
        <v>2755</v>
      </c>
      <c r="B21">
        <v>24</v>
      </c>
      <c r="C21">
        <f t="shared" si="6"/>
        <v>4.5966428476101672E-5</v>
      </c>
      <c r="D21">
        <f t="shared" si="1"/>
        <v>4.5966428476101672E-5</v>
      </c>
      <c r="E21" t="s">
        <v>26</v>
      </c>
      <c r="F21" t="s">
        <v>19</v>
      </c>
      <c r="G21">
        <v>1</v>
      </c>
      <c r="H21">
        <f t="shared" si="7"/>
        <v>105</v>
      </c>
      <c r="J21">
        <v>2033</v>
      </c>
      <c r="K21" t="s">
        <v>25</v>
      </c>
      <c r="L21">
        <f t="shared" si="8"/>
        <v>107.5</v>
      </c>
      <c r="M21" cm="1">
        <f t="array" ref="M21">STOWA2024_NDJF_T(B21*60,L21,J21,K21,"")</f>
        <v>11419.639757202329</v>
      </c>
      <c r="N21">
        <f t="shared" si="9"/>
        <v>8.7568436593571462E-5</v>
      </c>
    </row>
    <row r="22" spans="1:14" x14ac:dyDescent="0.3">
      <c r="A22">
        <f t="shared" si="5"/>
        <v>2756</v>
      </c>
      <c r="B22">
        <v>24</v>
      </c>
      <c r="C22">
        <f t="shared" si="6"/>
        <v>2.9414885972020222E-5</v>
      </c>
      <c r="D22">
        <f t="shared" si="1"/>
        <v>2.9414885972020222E-5</v>
      </c>
      <c r="E22" t="s">
        <v>26</v>
      </c>
      <c r="F22" t="s">
        <v>19</v>
      </c>
      <c r="G22">
        <v>1</v>
      </c>
      <c r="H22">
        <f t="shared" si="7"/>
        <v>110</v>
      </c>
      <c r="J22">
        <v>2033</v>
      </c>
      <c r="K22" t="s">
        <v>25</v>
      </c>
      <c r="L22">
        <f t="shared" si="8"/>
        <v>112.5</v>
      </c>
      <c r="M22" cm="1">
        <f t="array" ref="M22">STOWA2024_NDJF_T(B22*60,L22,J22,K22,"")</f>
        <v>17195.854583458709</v>
      </c>
      <c r="N22">
        <f t="shared" si="9"/>
        <v>5.815355062155124E-5</v>
      </c>
    </row>
    <row r="23" spans="1:14" x14ac:dyDescent="0.3">
      <c r="A23">
        <f t="shared" si="5"/>
        <v>2757</v>
      </c>
      <c r="B23">
        <v>24</v>
      </c>
      <c r="C23">
        <f t="shared" si="6"/>
        <v>1.907307657192229E-5</v>
      </c>
      <c r="D23">
        <f t="shared" si="1"/>
        <v>1.907307657192229E-5</v>
      </c>
      <c r="E23" t="s">
        <v>26</v>
      </c>
      <c r="F23" t="s">
        <v>19</v>
      </c>
      <c r="G23">
        <v>1</v>
      </c>
      <c r="H23">
        <f t="shared" si="7"/>
        <v>115</v>
      </c>
      <c r="J23">
        <v>2033</v>
      </c>
      <c r="K23" t="s">
        <v>25</v>
      </c>
      <c r="L23">
        <f t="shared" si="8"/>
        <v>117.5</v>
      </c>
      <c r="M23" cm="1">
        <f t="array" ref="M23">STOWA2024_NDJF_T(B23*60,L23,J23,K23,"")</f>
        <v>25588.225944498095</v>
      </c>
      <c r="N23">
        <f t="shared" si="9"/>
        <v>3.908047404962895E-5</v>
      </c>
    </row>
    <row r="24" spans="1:14" x14ac:dyDescent="0.3">
      <c r="A24">
        <f t="shared" si="5"/>
        <v>2758</v>
      </c>
      <c r="B24">
        <v>24</v>
      </c>
      <c r="C24">
        <f t="shared" si="6"/>
        <v>1.2521359516602433E-5</v>
      </c>
      <c r="D24">
        <f t="shared" si="1"/>
        <v>1.2521359516602433E-5</v>
      </c>
      <c r="E24" t="s">
        <v>26</v>
      </c>
      <c r="F24" t="s">
        <v>19</v>
      </c>
      <c r="G24">
        <v>1</v>
      </c>
      <c r="H24">
        <f t="shared" si="7"/>
        <v>120</v>
      </c>
      <c r="J24">
        <v>2033</v>
      </c>
      <c r="K24" t="s">
        <v>25</v>
      </c>
      <c r="L24">
        <f t="shared" si="8"/>
        <v>122.5</v>
      </c>
      <c r="M24" cm="1">
        <f t="array" ref="M24">STOWA2024_NDJF_T(B24*60,L24,J24,K24,"")</f>
        <v>37651.857661010887</v>
      </c>
      <c r="N24">
        <f t="shared" si="9"/>
        <v>2.6559114533026517E-5</v>
      </c>
    </row>
    <row r="25" spans="1:14" x14ac:dyDescent="0.3">
      <c r="A25">
        <f t="shared" si="5"/>
        <v>2759</v>
      </c>
      <c r="B25">
        <v>24</v>
      </c>
      <c r="C25">
        <f t="shared" si="6"/>
        <v>8.3173218380018785E-6</v>
      </c>
      <c r="D25">
        <f t="shared" si="1"/>
        <v>8.3173218380018785E-6</v>
      </c>
      <c r="E25" t="s">
        <v>26</v>
      </c>
      <c r="F25" t="s">
        <v>19</v>
      </c>
      <c r="G25">
        <v>1</v>
      </c>
      <c r="H25">
        <f t="shared" si="7"/>
        <v>125</v>
      </c>
      <c r="J25">
        <v>2033</v>
      </c>
      <c r="K25" t="s">
        <v>25</v>
      </c>
      <c r="L25">
        <f t="shared" si="8"/>
        <v>127.5</v>
      </c>
      <c r="M25" cm="1">
        <f t="array" ref="M25">STOWA2024_NDJF_T(B25*60,L25,J25,K25,"")</f>
        <v>54819.173571287502</v>
      </c>
      <c r="N25">
        <f t="shared" si="9"/>
        <v>1.8241792695024638E-5</v>
      </c>
    </row>
    <row r="26" spans="1:14" x14ac:dyDescent="0.3">
      <c r="A26">
        <f t="shared" si="5"/>
        <v>2760</v>
      </c>
      <c r="B26">
        <v>24</v>
      </c>
      <c r="C26">
        <f t="shared" si="6"/>
        <v>5.5863116951223954E-6</v>
      </c>
      <c r="D26">
        <f t="shared" si="1"/>
        <v>5.5863116951223954E-6</v>
      </c>
      <c r="E26" t="s">
        <v>26</v>
      </c>
      <c r="F26" t="s">
        <v>19</v>
      </c>
      <c r="G26">
        <v>1</v>
      </c>
      <c r="H26">
        <f t="shared" si="7"/>
        <v>130</v>
      </c>
      <c r="J26">
        <v>2033</v>
      </c>
      <c r="K26" t="s">
        <v>25</v>
      </c>
      <c r="L26">
        <f t="shared" si="8"/>
        <v>132.5</v>
      </c>
      <c r="M26" cm="1">
        <f t="array" ref="M26">STOWA2024_NDJF_T(B26*60,L26,J26,K26,"")</f>
        <v>79017.146800483082</v>
      </c>
      <c r="N26">
        <f t="shared" si="9"/>
        <v>1.2655480999902243E-5</v>
      </c>
    </row>
    <row r="27" spans="1:14" x14ac:dyDescent="0.3">
      <c r="A27">
        <f t="shared" si="5"/>
        <v>2761</v>
      </c>
      <c r="B27">
        <v>24</v>
      </c>
      <c r="C27">
        <f t="shared" si="6"/>
        <v>3.7917777282449386E-6</v>
      </c>
      <c r="D27">
        <f t="shared" si="1"/>
        <v>3.7917777282449386E-6</v>
      </c>
      <c r="E27" t="s">
        <v>26</v>
      </c>
      <c r="F27" t="s">
        <v>19</v>
      </c>
      <c r="G27">
        <v>1</v>
      </c>
      <c r="H27">
        <f t="shared" si="7"/>
        <v>135</v>
      </c>
      <c r="J27">
        <v>2033</v>
      </c>
      <c r="K27" t="s">
        <v>25</v>
      </c>
      <c r="L27">
        <f t="shared" si="8"/>
        <v>137.5</v>
      </c>
      <c r="M27" cm="1">
        <f t="array" ref="M27">STOWA2024_NDJF_T(B27*60,L27,J27,K27,"")</f>
        <v>112819.66119033039</v>
      </c>
      <c r="N27">
        <f t="shared" si="9"/>
        <v>8.8637032716573044E-6</v>
      </c>
    </row>
    <row r="28" spans="1:14" x14ac:dyDescent="0.3">
      <c r="A28">
        <f t="shared" si="5"/>
        <v>2762</v>
      </c>
      <c r="B28">
        <v>24</v>
      </c>
      <c r="C28">
        <f t="shared" si="6"/>
        <v>2.5994292305343469E-6</v>
      </c>
      <c r="D28">
        <f t="shared" si="1"/>
        <v>2.5994292305343469E-6</v>
      </c>
      <c r="E28" t="s">
        <v>26</v>
      </c>
      <c r="F28" t="s">
        <v>19</v>
      </c>
      <c r="G28">
        <v>1</v>
      </c>
      <c r="H28">
        <f t="shared" si="7"/>
        <v>140</v>
      </c>
      <c r="J28">
        <v>2033</v>
      </c>
      <c r="K28" t="s">
        <v>25</v>
      </c>
      <c r="L28">
        <f t="shared" si="8"/>
        <v>142.5</v>
      </c>
      <c r="M28" cm="1">
        <f t="array" ref="M28">STOWA2024_NDJF_T(B28*60,L28,J28,K28,"")</f>
        <v>159635.41719843665</v>
      </c>
      <c r="N28">
        <f t="shared" si="9"/>
        <v>6.2642740411229575E-6</v>
      </c>
    </row>
    <row r="29" spans="1:14" x14ac:dyDescent="0.3">
      <c r="A29">
        <f t="shared" si="5"/>
        <v>2763</v>
      </c>
      <c r="B29">
        <v>24</v>
      </c>
      <c r="C29">
        <f t="shared" si="6"/>
        <v>1.798939600160043E-6</v>
      </c>
      <c r="D29">
        <f t="shared" si="1"/>
        <v>1.798939600160043E-6</v>
      </c>
      <c r="E29" t="s">
        <v>26</v>
      </c>
      <c r="F29" t="s">
        <v>19</v>
      </c>
      <c r="G29">
        <v>1</v>
      </c>
      <c r="H29">
        <f t="shared" si="7"/>
        <v>145</v>
      </c>
      <c r="J29">
        <v>2033</v>
      </c>
      <c r="K29" t="s">
        <v>25</v>
      </c>
      <c r="L29">
        <f t="shared" si="8"/>
        <v>147.5</v>
      </c>
      <c r="M29" cm="1">
        <f t="array" ref="M29">STOWA2024_NDJF_T(B29*60,L29,J29,K29,"")</f>
        <v>223947.39144877082</v>
      </c>
      <c r="N29">
        <f t="shared" si="9"/>
        <v>4.4653344409629145E-6</v>
      </c>
    </row>
    <row r="30" spans="1:14" x14ac:dyDescent="0.3">
      <c r="A30">
        <f t="shared" si="5"/>
        <v>2764</v>
      </c>
      <c r="B30">
        <v>24</v>
      </c>
      <c r="C30">
        <f t="shared" si="6"/>
        <v>1.2562562800785559E-6</v>
      </c>
      <c r="D30">
        <f t="shared" si="1"/>
        <v>1.2562562800785559E-6</v>
      </c>
      <c r="E30" t="s">
        <v>26</v>
      </c>
      <c r="F30" t="s">
        <v>19</v>
      </c>
      <c r="G30">
        <v>1</v>
      </c>
      <c r="H30">
        <f t="shared" si="7"/>
        <v>150</v>
      </c>
      <c r="J30">
        <v>2033</v>
      </c>
      <c r="K30" t="s">
        <v>25</v>
      </c>
      <c r="L30">
        <f t="shared" si="8"/>
        <v>152.5</v>
      </c>
      <c r="M30" cm="1">
        <f t="array" ref="M30">STOWA2024_NDJF_T(B30*60,L30,J30,K30,"")</f>
        <v>311615.96878164529</v>
      </c>
      <c r="N30">
        <f t="shared" si="9"/>
        <v>3.2090781608843586E-6</v>
      </c>
    </row>
    <row r="31" spans="1:14" x14ac:dyDescent="0.3">
      <c r="A31">
        <f t="shared" si="5"/>
        <v>2765</v>
      </c>
      <c r="B31">
        <v>24</v>
      </c>
      <c r="C31">
        <f t="shared" si="6"/>
        <v>8.8481520657049774E-7</v>
      </c>
      <c r="D31">
        <f t="shared" si="1"/>
        <v>8.8481520657049774E-7</v>
      </c>
      <c r="E31" t="s">
        <v>26</v>
      </c>
      <c r="F31" t="s">
        <v>19</v>
      </c>
      <c r="G31">
        <v>1</v>
      </c>
      <c r="H31">
        <f t="shared" si="7"/>
        <v>155</v>
      </c>
      <c r="J31">
        <v>2033</v>
      </c>
      <c r="K31" t="s">
        <v>25</v>
      </c>
      <c r="L31">
        <f t="shared" si="8"/>
        <v>157.5</v>
      </c>
      <c r="M31" cm="1">
        <f t="array" ref="M31">STOWA2024_NDJF_T(B31*60,L31,J31,K31,"")</f>
        <v>430243.91803173028</v>
      </c>
      <c r="N31">
        <f t="shared" si="9"/>
        <v>2.3242629543138609E-6</v>
      </c>
    </row>
    <row r="32" spans="1:14" x14ac:dyDescent="0.3">
      <c r="A32">
        <f t="shared" si="5"/>
        <v>2766</v>
      </c>
      <c r="B32">
        <v>24</v>
      </c>
      <c r="C32" s="1">
        <f>N31</f>
        <v>2.3242629543138609E-6</v>
      </c>
      <c r="D32">
        <f t="shared" si="1"/>
        <v>2.3242629543138609E-6</v>
      </c>
      <c r="E32" t="s">
        <v>26</v>
      </c>
      <c r="F32" t="s">
        <v>19</v>
      </c>
      <c r="G32">
        <v>1</v>
      </c>
      <c r="H32">
        <f t="shared" si="7"/>
        <v>160</v>
      </c>
      <c r="J32">
        <v>2033</v>
      </c>
      <c r="K32" t="s">
        <v>25</v>
      </c>
      <c r="L32">
        <f>AVERAGE(H32:H33)</f>
        <v>85</v>
      </c>
      <c r="M32" cm="1">
        <f t="array" ref="M32">STOWA2024_NDJF_T(B32*60,L32,J32,K32,"")</f>
        <v>1529.5536612228009</v>
      </c>
      <c r="N32">
        <f>1/M32</f>
        <v>6.5378549661379679E-4</v>
      </c>
    </row>
    <row r="33" spans="1:14" x14ac:dyDescent="0.3">
      <c r="A33">
        <f t="shared" si="5"/>
        <v>2767</v>
      </c>
      <c r="B33">
        <v>48</v>
      </c>
      <c r="C33" s="1">
        <f>365.25*24/B33 - N33</f>
        <v>168.93407314549526</v>
      </c>
      <c r="D33">
        <f>C33</f>
        <v>168.93407314549526</v>
      </c>
      <c r="E33" t="s">
        <v>26</v>
      </c>
      <c r="F33" t="s">
        <v>19</v>
      </c>
      <c r="G33">
        <v>1</v>
      </c>
      <c r="H33">
        <v>10</v>
      </c>
      <c r="J33">
        <v>2033</v>
      </c>
      <c r="K33" t="s">
        <v>25</v>
      </c>
      <c r="L33">
        <f>AVERAGE(H33:H35)</f>
        <v>15</v>
      </c>
      <c r="M33" cm="1">
        <f t="array" ref="M33">STOWA2024_NDJF_T(B33*60,L33,J33,K33,"")</f>
        <v>7.3041073889819841E-2</v>
      </c>
      <c r="N33">
        <f>1/M33</f>
        <v>13.690926854504747</v>
      </c>
    </row>
    <row r="34" spans="1:14" x14ac:dyDescent="0.3">
      <c r="A34">
        <f t="shared" si="5"/>
        <v>2768</v>
      </c>
      <c r="B34">
        <v>48</v>
      </c>
      <c r="C34">
        <f t="shared" ref="C34:C38" si="10">N33-N34</f>
        <v>4.0573093373195466</v>
      </c>
      <c r="D34">
        <f t="shared" ref="D34:D63" si="11">C34</f>
        <v>4.0573093373195466</v>
      </c>
      <c r="E34" t="s">
        <v>26</v>
      </c>
      <c r="F34" t="s">
        <v>19</v>
      </c>
      <c r="G34">
        <v>1</v>
      </c>
      <c r="H34">
        <f t="shared" ref="H34:H38" si="12">H33+5</f>
        <v>15</v>
      </c>
      <c r="J34">
        <v>2033</v>
      </c>
      <c r="K34" t="s">
        <v>25</v>
      </c>
      <c r="L34">
        <f t="shared" ref="L34:L38" si="13">AVERAGE(H34:H35)</f>
        <v>17.5</v>
      </c>
      <c r="M34" cm="1">
        <f t="array" ref="M34">STOWA2024_NDJF_T(B34*60,L34,J34,K34,"")</f>
        <v>0.10380316617471284</v>
      </c>
      <c r="N34">
        <f t="shared" ref="N34:N38" si="14">1/M34</f>
        <v>9.6336175171852005</v>
      </c>
    </row>
    <row r="35" spans="1:14" x14ac:dyDescent="0.3">
      <c r="A35">
        <f t="shared" si="5"/>
        <v>2769</v>
      </c>
      <c r="B35">
        <v>48</v>
      </c>
      <c r="C35">
        <f t="shared" si="10"/>
        <v>4.7670705238062947</v>
      </c>
      <c r="D35">
        <f t="shared" si="11"/>
        <v>4.7670705238062947</v>
      </c>
      <c r="E35" t="s">
        <v>26</v>
      </c>
      <c r="F35" t="s">
        <v>19</v>
      </c>
      <c r="G35">
        <v>1</v>
      </c>
      <c r="H35">
        <f t="shared" si="12"/>
        <v>20</v>
      </c>
      <c r="J35">
        <v>2033</v>
      </c>
      <c r="K35" t="s">
        <v>25</v>
      </c>
      <c r="L35">
        <f t="shared" si="13"/>
        <v>22.5</v>
      </c>
      <c r="M35" cm="1">
        <f t="array" ref="M35">STOWA2024_NDJF_T(B35*60,L35,J35,K35,"")</f>
        <v>0.205484505001294</v>
      </c>
      <c r="N35">
        <f t="shared" si="14"/>
        <v>4.8665469933789058</v>
      </c>
    </row>
    <row r="36" spans="1:14" x14ac:dyDescent="0.3">
      <c r="A36">
        <f t="shared" si="5"/>
        <v>2770</v>
      </c>
      <c r="B36">
        <v>48</v>
      </c>
      <c r="C36">
        <f t="shared" si="10"/>
        <v>2.3454474074048339</v>
      </c>
      <c r="D36">
        <f t="shared" si="11"/>
        <v>2.3454474074048339</v>
      </c>
      <c r="E36" t="s">
        <v>26</v>
      </c>
      <c r="F36" t="s">
        <v>19</v>
      </c>
      <c r="G36">
        <v>1</v>
      </c>
      <c r="H36">
        <f t="shared" si="12"/>
        <v>25</v>
      </c>
      <c r="J36">
        <v>2033</v>
      </c>
      <c r="K36" t="s">
        <v>25</v>
      </c>
      <c r="L36">
        <f t="shared" si="13"/>
        <v>27.5</v>
      </c>
      <c r="M36" cm="1">
        <f t="array" ref="M36">STOWA2024_NDJF_T(B36*60,L36,J36,K36,"")</f>
        <v>0.39665232010802626</v>
      </c>
      <c r="N36">
        <f t="shared" si="14"/>
        <v>2.5210995859740719</v>
      </c>
    </row>
    <row r="37" spans="1:14" x14ac:dyDescent="0.3">
      <c r="A37">
        <f t="shared" si="5"/>
        <v>2771</v>
      </c>
      <c r="B37">
        <v>48</v>
      </c>
      <c r="C37">
        <f t="shared" si="10"/>
        <v>1.184198040190616</v>
      </c>
      <c r="D37">
        <f t="shared" si="11"/>
        <v>1.184198040190616</v>
      </c>
      <c r="E37" t="s">
        <v>26</v>
      </c>
      <c r="F37" t="s">
        <v>19</v>
      </c>
      <c r="G37">
        <v>1</v>
      </c>
      <c r="H37">
        <f t="shared" si="12"/>
        <v>30</v>
      </c>
      <c r="J37">
        <v>2033</v>
      </c>
      <c r="K37" t="s">
        <v>25</v>
      </c>
      <c r="L37">
        <f t="shared" si="13"/>
        <v>32.5</v>
      </c>
      <c r="M37" cm="1">
        <f t="array" ref="M37">STOWA2024_NDJF_T(B37*60,L37,J37,K37,"")</f>
        <v>0.74799823753212613</v>
      </c>
      <c r="N37">
        <f t="shared" si="14"/>
        <v>1.3369015457834559</v>
      </c>
    </row>
    <row r="38" spans="1:14" x14ac:dyDescent="0.3">
      <c r="A38">
        <f t="shared" si="5"/>
        <v>2772</v>
      </c>
      <c r="B38">
        <v>48</v>
      </c>
      <c r="C38">
        <f t="shared" si="10"/>
        <v>0.6122694563961576</v>
      </c>
      <c r="D38">
        <f t="shared" si="11"/>
        <v>0.6122694563961576</v>
      </c>
      <c r="E38" t="s">
        <v>26</v>
      </c>
      <c r="F38" t="s">
        <v>19</v>
      </c>
      <c r="G38">
        <v>1</v>
      </c>
      <c r="H38">
        <f t="shared" si="12"/>
        <v>35</v>
      </c>
      <c r="J38">
        <v>2033</v>
      </c>
      <c r="K38" t="s">
        <v>25</v>
      </c>
      <c r="L38">
        <f t="shared" si="13"/>
        <v>37.5</v>
      </c>
      <c r="M38" cm="1">
        <f t="array" ref="M38">STOWA2024_NDJF_T(B38*60,L38,J38,K38,"")</f>
        <v>1.3800106490530042</v>
      </c>
      <c r="N38">
        <f t="shared" si="14"/>
        <v>0.72463208938729828</v>
      </c>
    </row>
    <row r="39" spans="1:14" x14ac:dyDescent="0.3">
      <c r="A39">
        <f t="shared" si="5"/>
        <v>2773</v>
      </c>
      <c r="B39">
        <v>48</v>
      </c>
      <c r="C39">
        <f>N38-N39</f>
        <v>0.32385128938795493</v>
      </c>
      <c r="D39">
        <f t="shared" si="11"/>
        <v>0.32385128938795493</v>
      </c>
      <c r="E39" t="s">
        <v>26</v>
      </c>
      <c r="F39" t="s">
        <v>19</v>
      </c>
      <c r="G39">
        <v>1</v>
      </c>
      <c r="H39">
        <f>H38+5</f>
        <v>40</v>
      </c>
      <c r="J39">
        <v>2033</v>
      </c>
      <c r="K39" t="s">
        <v>25</v>
      </c>
      <c r="L39">
        <f>AVERAGE(H39:H40)</f>
        <v>42.5</v>
      </c>
      <c r="M39" cm="1">
        <f t="array" ref="M39">STOWA2024_NDJF_T(B39*60,L39,J39,K39,"")</f>
        <v>2.49512950720603</v>
      </c>
      <c r="N39">
        <f>1/M39</f>
        <v>0.40078079999934335</v>
      </c>
    </row>
    <row r="40" spans="1:14" x14ac:dyDescent="0.3">
      <c r="A40">
        <f t="shared" si="5"/>
        <v>2774</v>
      </c>
      <c r="B40">
        <v>48</v>
      </c>
      <c r="C40">
        <f t="shared" ref="C40:C62" si="15">N39-N40</f>
        <v>0.17486149256760541</v>
      </c>
      <c r="D40">
        <f t="shared" si="11"/>
        <v>0.17486149256760541</v>
      </c>
      <c r="E40" t="s">
        <v>26</v>
      </c>
      <c r="F40" t="s">
        <v>19</v>
      </c>
      <c r="G40">
        <v>1</v>
      </c>
      <c r="H40">
        <f t="shared" ref="H40:H63" si="16">H39+5</f>
        <v>45</v>
      </c>
      <c r="J40">
        <v>2033</v>
      </c>
      <c r="K40" t="s">
        <v>25</v>
      </c>
      <c r="L40">
        <f t="shared" ref="L40:L62" si="17">AVERAGE(H40:H41)</f>
        <v>47.5</v>
      </c>
      <c r="M40" cm="1">
        <f t="array" ref="M40">STOWA2024_NDJF_T(B40*60,L40,J40,K40,"")</f>
        <v>4.4263591782749794</v>
      </c>
      <c r="N40">
        <f t="shared" ref="N40:N62" si="18">1/M40</f>
        <v>0.22591930743173794</v>
      </c>
    </row>
    <row r="41" spans="1:14" x14ac:dyDescent="0.3">
      <c r="A41">
        <f t="shared" si="5"/>
        <v>2775</v>
      </c>
      <c r="B41">
        <v>48</v>
      </c>
      <c r="C41">
        <f t="shared" si="15"/>
        <v>9.6277514371173933E-2</v>
      </c>
      <c r="D41">
        <f t="shared" si="11"/>
        <v>9.6277514371173933E-2</v>
      </c>
      <c r="E41" t="s">
        <v>26</v>
      </c>
      <c r="F41" t="s">
        <v>19</v>
      </c>
      <c r="G41">
        <v>1</v>
      </c>
      <c r="H41">
        <f t="shared" si="16"/>
        <v>50</v>
      </c>
      <c r="J41">
        <v>2033</v>
      </c>
      <c r="K41" t="s">
        <v>25</v>
      </c>
      <c r="L41">
        <f t="shared" si="17"/>
        <v>52.5</v>
      </c>
      <c r="M41" cm="1">
        <f t="array" ref="M41">STOWA2024_NDJF_T(B41*60,L41,J41,K41,"")</f>
        <v>7.7135619339423647</v>
      </c>
      <c r="N41">
        <f t="shared" si="18"/>
        <v>0.129641793060564</v>
      </c>
    </row>
    <row r="42" spans="1:14" x14ac:dyDescent="0.3">
      <c r="A42">
        <f t="shared" si="5"/>
        <v>2776</v>
      </c>
      <c r="B42">
        <v>48</v>
      </c>
      <c r="C42">
        <f t="shared" si="15"/>
        <v>5.3991488755061115E-2</v>
      </c>
      <c r="D42">
        <f t="shared" si="11"/>
        <v>5.3991488755061115E-2</v>
      </c>
      <c r="E42" t="s">
        <v>26</v>
      </c>
      <c r="F42" t="s">
        <v>19</v>
      </c>
      <c r="G42">
        <v>1</v>
      </c>
      <c r="H42">
        <f t="shared" si="16"/>
        <v>55</v>
      </c>
      <c r="J42">
        <v>2033</v>
      </c>
      <c r="K42" t="s">
        <v>25</v>
      </c>
      <c r="L42">
        <f t="shared" si="17"/>
        <v>57.5</v>
      </c>
      <c r="M42" cm="1">
        <f t="array" ref="M42">STOWA2024_NDJF_T(B42*60,L42,J42,K42,"")</f>
        <v>13.218717481447841</v>
      </c>
      <c r="N42">
        <f t="shared" si="18"/>
        <v>7.5650304305502888E-2</v>
      </c>
    </row>
    <row r="43" spans="1:14" x14ac:dyDescent="0.3">
      <c r="A43">
        <f t="shared" si="5"/>
        <v>2777</v>
      </c>
      <c r="B43">
        <v>48</v>
      </c>
      <c r="C43">
        <f t="shared" si="15"/>
        <v>3.0803637950319873E-2</v>
      </c>
      <c r="D43">
        <f t="shared" si="11"/>
        <v>3.0803637950319873E-2</v>
      </c>
      <c r="E43" t="s">
        <v>26</v>
      </c>
      <c r="F43" t="s">
        <v>19</v>
      </c>
      <c r="G43">
        <v>1</v>
      </c>
      <c r="H43">
        <f t="shared" si="16"/>
        <v>60</v>
      </c>
      <c r="J43">
        <v>2033</v>
      </c>
      <c r="K43" t="s">
        <v>25</v>
      </c>
      <c r="L43">
        <f t="shared" si="17"/>
        <v>62.5</v>
      </c>
      <c r="M43" cm="1">
        <f t="array" ref="M43">STOWA2024_NDJF_T(B43*60,L43,J43,K43,"")</f>
        <v>22.298201433302925</v>
      </c>
      <c r="N43">
        <f t="shared" si="18"/>
        <v>4.4846666355183015E-2</v>
      </c>
    </row>
    <row r="44" spans="1:14" x14ac:dyDescent="0.3">
      <c r="A44">
        <f t="shared" si="5"/>
        <v>2778</v>
      </c>
      <c r="B44">
        <v>48</v>
      </c>
      <c r="C44">
        <f t="shared" si="15"/>
        <v>1.7862824035930737E-2</v>
      </c>
      <c r="D44">
        <f t="shared" si="11"/>
        <v>1.7862824035930737E-2</v>
      </c>
      <c r="E44" t="s">
        <v>26</v>
      </c>
      <c r="F44" t="s">
        <v>19</v>
      </c>
      <c r="G44">
        <v>1</v>
      </c>
      <c r="H44">
        <f t="shared" si="16"/>
        <v>65</v>
      </c>
      <c r="J44">
        <v>2033</v>
      </c>
      <c r="K44" t="s">
        <v>25</v>
      </c>
      <c r="L44">
        <f t="shared" si="17"/>
        <v>67.5</v>
      </c>
      <c r="M44" cm="1">
        <f t="array" ref="M44">STOWA2024_NDJF_T(B44*60,L44,J44,K44,"")</f>
        <v>37.059214479863961</v>
      </c>
      <c r="N44">
        <f t="shared" si="18"/>
        <v>2.6983842319252278E-2</v>
      </c>
    </row>
    <row r="45" spans="1:14" x14ac:dyDescent="0.3">
      <c r="A45">
        <f t="shared" si="5"/>
        <v>2779</v>
      </c>
      <c r="B45">
        <v>48</v>
      </c>
      <c r="C45">
        <f t="shared" si="15"/>
        <v>1.0517986321054953E-2</v>
      </c>
      <c r="D45">
        <f t="shared" si="11"/>
        <v>1.0517986321054953E-2</v>
      </c>
      <c r="E45" t="s">
        <v>26</v>
      </c>
      <c r="F45" t="s">
        <v>19</v>
      </c>
      <c r="G45">
        <v>1</v>
      </c>
      <c r="H45">
        <f t="shared" si="16"/>
        <v>70</v>
      </c>
      <c r="J45">
        <v>2033</v>
      </c>
      <c r="K45" t="s">
        <v>25</v>
      </c>
      <c r="L45">
        <f t="shared" si="17"/>
        <v>72.5</v>
      </c>
      <c r="M45" cm="1">
        <f t="array" ref="M45">STOWA2024_NDJF_T(B45*60,L45,J45,K45,"")</f>
        <v>60.731734815941522</v>
      </c>
      <c r="N45">
        <f t="shared" si="18"/>
        <v>1.6465855998197325E-2</v>
      </c>
    </row>
    <row r="46" spans="1:14" x14ac:dyDescent="0.3">
      <c r="A46">
        <f t="shared" si="5"/>
        <v>2780</v>
      </c>
      <c r="B46">
        <v>48</v>
      </c>
      <c r="C46">
        <f t="shared" si="15"/>
        <v>6.2837299728626447E-3</v>
      </c>
      <c r="D46">
        <f t="shared" si="11"/>
        <v>6.2837299728626447E-3</v>
      </c>
      <c r="E46" t="s">
        <v>26</v>
      </c>
      <c r="F46" t="s">
        <v>19</v>
      </c>
      <c r="G46">
        <v>1</v>
      </c>
      <c r="H46">
        <f t="shared" si="16"/>
        <v>75</v>
      </c>
      <c r="J46">
        <v>2033</v>
      </c>
      <c r="K46" t="s">
        <v>25</v>
      </c>
      <c r="L46">
        <f t="shared" si="17"/>
        <v>77.5</v>
      </c>
      <c r="M46" cm="1">
        <f t="array" ref="M46">STOWA2024_NDJF_T(B46*60,L46,J46,K46,"")</f>
        <v>98.211316331368096</v>
      </c>
      <c r="N46">
        <f t="shared" si="18"/>
        <v>1.018212602533468E-2</v>
      </c>
    </row>
    <row r="47" spans="1:14" x14ac:dyDescent="0.3">
      <c r="A47">
        <f t="shared" si="5"/>
        <v>2781</v>
      </c>
      <c r="B47">
        <v>48</v>
      </c>
      <c r="C47">
        <f t="shared" si="15"/>
        <v>3.8058422791343791E-3</v>
      </c>
      <c r="D47">
        <f t="shared" si="11"/>
        <v>3.8058422791343791E-3</v>
      </c>
      <c r="E47" t="s">
        <v>26</v>
      </c>
      <c r="F47" t="s">
        <v>19</v>
      </c>
      <c r="G47">
        <v>1</v>
      </c>
      <c r="H47">
        <f t="shared" si="16"/>
        <v>80</v>
      </c>
      <c r="J47">
        <v>2033</v>
      </c>
      <c r="K47" t="s">
        <v>25</v>
      </c>
      <c r="L47">
        <f t="shared" si="17"/>
        <v>82.5</v>
      </c>
      <c r="M47" cm="1">
        <f t="array" ref="M47">STOWA2024_NDJF_T(B47*60,L47,J47,K47,"")</f>
        <v>156.83116370031544</v>
      </c>
      <c r="N47">
        <f t="shared" si="18"/>
        <v>6.3762837462003012E-3</v>
      </c>
    </row>
    <row r="48" spans="1:14" x14ac:dyDescent="0.3">
      <c r="A48">
        <f t="shared" si="5"/>
        <v>2782</v>
      </c>
      <c r="B48">
        <v>48</v>
      </c>
      <c r="C48">
        <f t="shared" si="15"/>
        <v>2.3353260932039372E-3</v>
      </c>
      <c r="D48">
        <f t="shared" si="11"/>
        <v>2.3353260932039372E-3</v>
      </c>
      <c r="E48" t="s">
        <v>26</v>
      </c>
      <c r="F48" t="s">
        <v>19</v>
      </c>
      <c r="G48">
        <v>1</v>
      </c>
      <c r="H48">
        <f t="shared" si="16"/>
        <v>85</v>
      </c>
      <c r="J48">
        <v>2033</v>
      </c>
      <c r="K48" t="s">
        <v>25</v>
      </c>
      <c r="L48">
        <f t="shared" si="17"/>
        <v>87.5</v>
      </c>
      <c r="M48" cm="1">
        <f t="array" ref="M48">STOWA2024_NDJF_T(B48*60,L48,J48,K48,"")</f>
        <v>247.46609241462889</v>
      </c>
      <c r="N48">
        <f t="shared" si="18"/>
        <v>4.040957652996364E-3</v>
      </c>
    </row>
    <row r="49" spans="1:14" x14ac:dyDescent="0.3">
      <c r="A49">
        <f t="shared" si="5"/>
        <v>2783</v>
      </c>
      <c r="B49">
        <v>48</v>
      </c>
      <c r="C49">
        <f t="shared" si="15"/>
        <v>1.4507309620581678E-3</v>
      </c>
      <c r="D49">
        <f t="shared" si="11"/>
        <v>1.4507309620581678E-3</v>
      </c>
      <c r="E49" t="s">
        <v>26</v>
      </c>
      <c r="F49" t="s">
        <v>19</v>
      </c>
      <c r="G49">
        <v>1</v>
      </c>
      <c r="H49">
        <f t="shared" si="16"/>
        <v>90</v>
      </c>
      <c r="J49">
        <v>2033</v>
      </c>
      <c r="K49" t="s">
        <v>25</v>
      </c>
      <c r="L49">
        <f t="shared" si="17"/>
        <v>92.5</v>
      </c>
      <c r="M49" cm="1">
        <f t="array" ref="M49">STOWA2024_NDJF_T(B49*60,L49,J49,K49,"")</f>
        <v>386.06659544450673</v>
      </c>
      <c r="N49">
        <f t="shared" si="18"/>
        <v>2.5902266909381961E-3</v>
      </c>
    </row>
    <row r="50" spans="1:14" x14ac:dyDescent="0.3">
      <c r="A50">
        <f t="shared" si="5"/>
        <v>2784</v>
      </c>
      <c r="B50">
        <v>48</v>
      </c>
      <c r="C50">
        <f t="shared" si="15"/>
        <v>9.1186938903721135E-4</v>
      </c>
      <c r="D50">
        <f t="shared" si="11"/>
        <v>9.1186938903721135E-4</v>
      </c>
      <c r="E50" t="s">
        <v>26</v>
      </c>
      <c r="F50" t="s">
        <v>19</v>
      </c>
      <c r="G50">
        <v>1</v>
      </c>
      <c r="H50">
        <f t="shared" si="16"/>
        <v>95</v>
      </c>
      <c r="J50">
        <v>2033</v>
      </c>
      <c r="K50" t="s">
        <v>25</v>
      </c>
      <c r="L50">
        <f t="shared" si="17"/>
        <v>97.5</v>
      </c>
      <c r="M50" cm="1">
        <f t="array" ref="M50">STOWA2024_NDJF_T(B50*60,L50,J50,K50,"")</f>
        <v>595.82068661265032</v>
      </c>
      <c r="N50">
        <f t="shared" si="18"/>
        <v>1.6783573019009848E-3</v>
      </c>
    </row>
    <row r="51" spans="1:14" x14ac:dyDescent="0.3">
      <c r="A51">
        <f t="shared" si="5"/>
        <v>2785</v>
      </c>
      <c r="B51">
        <v>48</v>
      </c>
      <c r="C51">
        <f t="shared" si="15"/>
        <v>5.7960896491836126E-4</v>
      </c>
      <c r="D51">
        <f t="shared" si="11"/>
        <v>5.7960896491836126E-4</v>
      </c>
      <c r="E51" t="s">
        <v>26</v>
      </c>
      <c r="F51" t="s">
        <v>19</v>
      </c>
      <c r="G51">
        <v>1</v>
      </c>
      <c r="H51">
        <f t="shared" si="16"/>
        <v>100</v>
      </c>
      <c r="J51">
        <v>2033</v>
      </c>
      <c r="K51" t="s">
        <v>25</v>
      </c>
      <c r="L51">
        <f t="shared" si="17"/>
        <v>102.5</v>
      </c>
      <c r="M51" cm="1">
        <f t="array" ref="M51">STOWA2024_NDJF_T(B51*60,L51,J51,K51,"")</f>
        <v>910.12651973262086</v>
      </c>
      <c r="N51">
        <f t="shared" si="18"/>
        <v>1.0987483369826235E-3</v>
      </c>
    </row>
    <row r="52" spans="1:14" x14ac:dyDescent="0.3">
      <c r="A52">
        <f t="shared" si="5"/>
        <v>2786</v>
      </c>
      <c r="B52">
        <v>48</v>
      </c>
      <c r="C52">
        <f t="shared" si="15"/>
        <v>3.7234325447064846E-4</v>
      </c>
      <c r="D52">
        <f t="shared" si="11"/>
        <v>3.7234325447064846E-4</v>
      </c>
      <c r="E52" t="s">
        <v>26</v>
      </c>
      <c r="F52" t="s">
        <v>19</v>
      </c>
      <c r="G52">
        <v>1</v>
      </c>
      <c r="H52">
        <f t="shared" si="16"/>
        <v>105</v>
      </c>
      <c r="J52">
        <v>2033</v>
      </c>
      <c r="K52" t="s">
        <v>25</v>
      </c>
      <c r="L52">
        <f t="shared" si="17"/>
        <v>107.5</v>
      </c>
      <c r="M52" cm="1">
        <f t="array" ref="M52">STOWA2024_NDJF_T(B52*60,L52,J52,K52,"")</f>
        <v>1376.6423502185705</v>
      </c>
      <c r="N52">
        <f t="shared" si="18"/>
        <v>7.2640508251197507E-4</v>
      </c>
    </row>
    <row r="53" spans="1:14" x14ac:dyDescent="0.3">
      <c r="A53">
        <f t="shared" si="5"/>
        <v>2787</v>
      </c>
      <c r="B53">
        <v>48</v>
      </c>
      <c r="C53">
        <f t="shared" si="15"/>
        <v>2.4163829019648687E-4</v>
      </c>
      <c r="D53">
        <f t="shared" si="11"/>
        <v>2.4163829019648687E-4</v>
      </c>
      <c r="E53" t="s">
        <v>26</v>
      </c>
      <c r="F53" t="s">
        <v>19</v>
      </c>
      <c r="G53">
        <v>1</v>
      </c>
      <c r="H53">
        <f t="shared" si="16"/>
        <v>110</v>
      </c>
      <c r="J53">
        <v>2033</v>
      </c>
      <c r="K53" t="s">
        <v>25</v>
      </c>
      <c r="L53">
        <f t="shared" si="17"/>
        <v>112.5</v>
      </c>
      <c r="M53" cm="1">
        <f t="array" ref="M53">STOWA2024_NDJF_T(B53*60,L53,J53,K53,"")</f>
        <v>2062.8475709392155</v>
      </c>
      <c r="N53">
        <f t="shared" si="18"/>
        <v>4.847667923154882E-4</v>
      </c>
    </row>
    <row r="54" spans="1:14" x14ac:dyDescent="0.3">
      <c r="A54">
        <f t="shared" si="5"/>
        <v>2788</v>
      </c>
      <c r="B54">
        <v>48</v>
      </c>
      <c r="C54">
        <f t="shared" si="15"/>
        <v>1.5834912181736995E-4</v>
      </c>
      <c r="D54">
        <f t="shared" si="11"/>
        <v>1.5834912181736995E-4</v>
      </c>
      <c r="E54" t="s">
        <v>26</v>
      </c>
      <c r="F54" t="s">
        <v>19</v>
      </c>
      <c r="G54">
        <v>1</v>
      </c>
      <c r="H54">
        <f t="shared" si="16"/>
        <v>115</v>
      </c>
      <c r="J54">
        <v>2033</v>
      </c>
      <c r="K54" t="s">
        <v>25</v>
      </c>
      <c r="L54">
        <f t="shared" si="17"/>
        <v>117.5</v>
      </c>
      <c r="M54" cm="1">
        <f t="array" ref="M54">STOWA2024_NDJF_T(B54*60,L54,J54,K54,"")</f>
        <v>3063.5596365661977</v>
      </c>
      <c r="N54">
        <f t="shared" si="18"/>
        <v>3.2641767049811825E-4</v>
      </c>
    </row>
    <row r="55" spans="1:14" x14ac:dyDescent="0.3">
      <c r="A55">
        <f t="shared" si="5"/>
        <v>2789</v>
      </c>
      <c r="B55">
        <v>48</v>
      </c>
      <c r="C55">
        <f t="shared" si="15"/>
        <v>1.0473284959331338E-4</v>
      </c>
      <c r="D55">
        <f t="shared" si="11"/>
        <v>1.0473284959331338E-4</v>
      </c>
      <c r="E55" t="s">
        <v>26</v>
      </c>
      <c r="F55" t="s">
        <v>19</v>
      </c>
      <c r="G55">
        <v>1</v>
      </c>
      <c r="H55">
        <f t="shared" si="16"/>
        <v>120</v>
      </c>
      <c r="J55">
        <v>2033</v>
      </c>
      <c r="K55" t="s">
        <v>25</v>
      </c>
      <c r="L55">
        <f t="shared" si="17"/>
        <v>122.5</v>
      </c>
      <c r="M55" cm="1">
        <f t="array" ref="M55">STOWA2024_NDJF_T(B55*60,L55,J55,K55,"")</f>
        <v>4510.9087573903698</v>
      </c>
      <c r="N55">
        <f t="shared" si="18"/>
        <v>2.2168482090480487E-4</v>
      </c>
    </row>
    <row r="56" spans="1:14" x14ac:dyDescent="0.3">
      <c r="A56">
        <f t="shared" si="5"/>
        <v>2790</v>
      </c>
      <c r="B56">
        <v>48</v>
      </c>
      <c r="C56">
        <f t="shared" si="15"/>
        <v>6.9887297083515046E-5</v>
      </c>
      <c r="D56">
        <f t="shared" si="11"/>
        <v>6.9887297083515046E-5</v>
      </c>
      <c r="E56" t="s">
        <v>26</v>
      </c>
      <c r="F56" t="s">
        <v>19</v>
      </c>
      <c r="G56">
        <v>1</v>
      </c>
      <c r="H56">
        <f t="shared" si="16"/>
        <v>125</v>
      </c>
      <c r="J56">
        <v>2033</v>
      </c>
      <c r="K56" t="s">
        <v>25</v>
      </c>
      <c r="L56">
        <f t="shared" si="17"/>
        <v>127.5</v>
      </c>
      <c r="M56" cm="1">
        <f t="array" ref="M56">STOWA2024_NDJF_T(B56*60,L56,J56,K56,"")</f>
        <v>6587.7227429433769</v>
      </c>
      <c r="N56">
        <f t="shared" si="18"/>
        <v>1.5179752382128982E-4</v>
      </c>
    </row>
    <row r="57" spans="1:14" x14ac:dyDescent="0.3">
      <c r="A57">
        <f t="shared" si="5"/>
        <v>2791</v>
      </c>
      <c r="B57">
        <v>48</v>
      </c>
      <c r="C57">
        <f t="shared" si="15"/>
        <v>4.7034951666019722E-5</v>
      </c>
      <c r="D57">
        <f t="shared" si="11"/>
        <v>4.7034951666019722E-5</v>
      </c>
      <c r="E57" t="s">
        <v>26</v>
      </c>
      <c r="F57" t="s">
        <v>19</v>
      </c>
      <c r="G57">
        <v>1</v>
      </c>
      <c r="H57">
        <f t="shared" si="16"/>
        <v>130</v>
      </c>
      <c r="J57">
        <v>2033</v>
      </c>
      <c r="K57" t="s">
        <v>25</v>
      </c>
      <c r="L57">
        <f t="shared" si="17"/>
        <v>132.5</v>
      </c>
      <c r="M57" cm="1">
        <f t="array" ref="M57">STOWA2024_NDJF_T(B57*60,L57,J57,K57,"")</f>
        <v>9545.3937358266248</v>
      </c>
      <c r="N57">
        <f t="shared" si="18"/>
        <v>1.047625721552701E-4</v>
      </c>
    </row>
    <row r="58" spans="1:14" x14ac:dyDescent="0.3">
      <c r="A58">
        <f t="shared" si="5"/>
        <v>2792</v>
      </c>
      <c r="B58">
        <v>48</v>
      </c>
      <c r="C58">
        <f t="shared" si="15"/>
        <v>3.1913013189997804E-5</v>
      </c>
      <c r="D58">
        <f t="shared" si="11"/>
        <v>3.1913013189997804E-5</v>
      </c>
      <c r="E58" t="s">
        <v>26</v>
      </c>
      <c r="F58" t="s">
        <v>19</v>
      </c>
      <c r="G58">
        <v>1</v>
      </c>
      <c r="H58">
        <f t="shared" si="16"/>
        <v>135</v>
      </c>
      <c r="J58">
        <v>2033</v>
      </c>
      <c r="K58" t="s">
        <v>25</v>
      </c>
      <c r="L58">
        <f t="shared" si="17"/>
        <v>137.5</v>
      </c>
      <c r="M58" cm="1">
        <f t="array" ref="M58">STOWA2024_NDJF_T(B58*60,L58,J58,K58,"")</f>
        <v>13726.919067234221</v>
      </c>
      <c r="N58">
        <f t="shared" si="18"/>
        <v>7.2849558965272295E-5</v>
      </c>
    </row>
    <row r="59" spans="1:14" x14ac:dyDescent="0.3">
      <c r="A59">
        <f t="shared" si="5"/>
        <v>2793</v>
      </c>
      <c r="B59">
        <v>48</v>
      </c>
      <c r="C59">
        <f t="shared" si="15"/>
        <v>2.1823616109743245E-5</v>
      </c>
      <c r="D59">
        <f t="shared" si="11"/>
        <v>2.1823616109743245E-5</v>
      </c>
      <c r="E59" t="s">
        <v>26</v>
      </c>
      <c r="F59" t="s">
        <v>19</v>
      </c>
      <c r="G59">
        <v>1</v>
      </c>
      <c r="H59">
        <f t="shared" si="16"/>
        <v>140</v>
      </c>
      <c r="J59">
        <v>2033</v>
      </c>
      <c r="K59" t="s">
        <v>25</v>
      </c>
      <c r="L59">
        <f t="shared" si="17"/>
        <v>142.5</v>
      </c>
      <c r="M59" cm="1">
        <f t="array" ref="M59">STOWA2024_NDJF_T(B59*60,L59,J59,K59,"")</f>
        <v>19597.874023245851</v>
      </c>
      <c r="N59">
        <f t="shared" si="18"/>
        <v>5.1025942855529051E-5</v>
      </c>
    </row>
    <row r="60" spans="1:14" x14ac:dyDescent="0.3">
      <c r="A60">
        <f t="shared" si="5"/>
        <v>2794</v>
      </c>
      <c r="B60">
        <v>48</v>
      </c>
      <c r="C60">
        <f t="shared" si="15"/>
        <v>1.5036046568124522E-5</v>
      </c>
      <c r="D60">
        <f t="shared" si="11"/>
        <v>1.5036046568124522E-5</v>
      </c>
      <c r="E60" t="s">
        <v>26</v>
      </c>
      <c r="F60" t="s">
        <v>19</v>
      </c>
      <c r="G60">
        <v>1</v>
      </c>
      <c r="H60">
        <f t="shared" si="16"/>
        <v>145</v>
      </c>
      <c r="J60">
        <v>2033</v>
      </c>
      <c r="K60" t="s">
        <v>25</v>
      </c>
      <c r="L60">
        <f t="shared" si="17"/>
        <v>147.5</v>
      </c>
      <c r="M60" cm="1">
        <f t="array" ref="M60">STOWA2024_NDJF_T(B60*60,L60,J60,K60,"")</f>
        <v>27785.576040961598</v>
      </c>
      <c r="N60">
        <f t="shared" si="18"/>
        <v>3.5989896287404528E-5</v>
      </c>
    </row>
    <row r="61" spans="1:14" x14ac:dyDescent="0.3">
      <c r="A61">
        <f t="shared" si="5"/>
        <v>2795</v>
      </c>
      <c r="B61">
        <v>48</v>
      </c>
      <c r="C61">
        <f t="shared" si="15"/>
        <v>1.0434823216402207E-5</v>
      </c>
      <c r="D61">
        <f t="shared" si="11"/>
        <v>1.0434823216402207E-5</v>
      </c>
      <c r="E61" t="s">
        <v>26</v>
      </c>
      <c r="F61" t="s">
        <v>19</v>
      </c>
      <c r="G61">
        <v>1</v>
      </c>
      <c r="H61">
        <f t="shared" si="16"/>
        <v>150</v>
      </c>
      <c r="J61">
        <v>2033</v>
      </c>
      <c r="K61" t="s">
        <v>25</v>
      </c>
      <c r="L61">
        <f t="shared" si="17"/>
        <v>152.5</v>
      </c>
      <c r="M61" cm="1">
        <f t="array" ref="M61">STOWA2024_NDJF_T(B61*60,L61,J61,K61,"")</f>
        <v>39131.173572526903</v>
      </c>
      <c r="N61">
        <f t="shared" si="18"/>
        <v>2.5555073071002321E-5</v>
      </c>
    </row>
    <row r="62" spans="1:14" x14ac:dyDescent="0.3">
      <c r="A62">
        <f t="shared" si="5"/>
        <v>2796</v>
      </c>
      <c r="B62">
        <v>48</v>
      </c>
      <c r="C62">
        <f t="shared" si="15"/>
        <v>7.2921094809787064E-6</v>
      </c>
      <c r="D62">
        <f t="shared" si="11"/>
        <v>7.2921094809787064E-6</v>
      </c>
      <c r="E62" t="s">
        <v>26</v>
      </c>
      <c r="F62" t="s">
        <v>19</v>
      </c>
      <c r="G62">
        <v>1</v>
      </c>
      <c r="H62">
        <f t="shared" si="16"/>
        <v>155</v>
      </c>
      <c r="J62">
        <v>2033</v>
      </c>
      <c r="K62" t="s">
        <v>25</v>
      </c>
      <c r="L62">
        <f t="shared" si="17"/>
        <v>157.5</v>
      </c>
      <c r="M62" cm="1">
        <f t="array" ref="M62">STOWA2024_NDJF_T(B62*60,L62,J62,K62,"")</f>
        <v>54755.625781692041</v>
      </c>
      <c r="N62">
        <f t="shared" si="18"/>
        <v>1.8262963590023615E-5</v>
      </c>
    </row>
    <row r="63" spans="1:14" x14ac:dyDescent="0.3">
      <c r="A63">
        <f t="shared" si="5"/>
        <v>2797</v>
      </c>
      <c r="B63">
        <v>48</v>
      </c>
      <c r="C63" s="1">
        <f>N62</f>
        <v>1.8262963590023615E-5</v>
      </c>
      <c r="D63">
        <f t="shared" si="11"/>
        <v>1.8262963590023615E-5</v>
      </c>
      <c r="E63" t="s">
        <v>26</v>
      </c>
      <c r="F63" t="s">
        <v>19</v>
      </c>
      <c r="G63">
        <v>1</v>
      </c>
      <c r="H63">
        <f t="shared" si="16"/>
        <v>160</v>
      </c>
      <c r="J63">
        <v>2033</v>
      </c>
      <c r="K63" t="s">
        <v>25</v>
      </c>
      <c r="L63">
        <f>AVERAGE(H63:H64)</f>
        <v>85</v>
      </c>
      <c r="M63" cm="1">
        <f t="array" ref="M63">STOWA2024_NDJF_T(B63*60,L63,J63,K63,"")</f>
        <v>197.2905973267406</v>
      </c>
      <c r="N63">
        <f>1/M63</f>
        <v>5.0686652762465985E-3</v>
      </c>
    </row>
    <row r="64" spans="1:14" x14ac:dyDescent="0.3">
      <c r="A64">
        <f t="shared" si="5"/>
        <v>2798</v>
      </c>
      <c r="B64">
        <v>96</v>
      </c>
      <c r="C64" s="1">
        <f>365.25*24/B64 - N64</f>
        <v>70.754605608238492</v>
      </c>
      <c r="D64">
        <f>C64</f>
        <v>70.754605608238492</v>
      </c>
      <c r="E64" t="s">
        <v>26</v>
      </c>
      <c r="F64" t="s">
        <v>19</v>
      </c>
      <c r="G64">
        <v>1</v>
      </c>
      <c r="H64">
        <v>10</v>
      </c>
      <c r="J64">
        <v>2033</v>
      </c>
      <c r="K64" t="s">
        <v>25</v>
      </c>
      <c r="L64">
        <f>AVERAGE(H64:H66)</f>
        <v>15</v>
      </c>
      <c r="M64" cm="1">
        <f t="array" ref="M64">STOWA2024_NDJF_T(B64*60,L64,J64,K64,"")</f>
        <v>4.864311397575552E-2</v>
      </c>
      <c r="N64">
        <f>1/M64</f>
        <v>20.557894391761504</v>
      </c>
    </row>
    <row r="65" spans="1:14" x14ac:dyDescent="0.3">
      <c r="A65">
        <f t="shared" si="5"/>
        <v>2799</v>
      </c>
      <c r="B65">
        <v>96</v>
      </c>
      <c r="C65">
        <f t="shared" ref="C65:C69" si="19">N64-N65</f>
        <v>4.3800297921267237</v>
      </c>
      <c r="D65">
        <f t="shared" ref="D65:D94" si="20">C65</f>
        <v>4.3800297921267237</v>
      </c>
      <c r="E65" t="s">
        <v>26</v>
      </c>
      <c r="F65" t="s">
        <v>19</v>
      </c>
      <c r="G65">
        <v>1</v>
      </c>
      <c r="H65">
        <f t="shared" ref="H65:H69" si="21">H64+5</f>
        <v>15</v>
      </c>
      <c r="J65">
        <v>2033</v>
      </c>
      <c r="K65" t="s">
        <v>25</v>
      </c>
      <c r="L65">
        <f t="shared" ref="L65:L69" si="22">AVERAGE(H65:H66)</f>
        <v>17.5</v>
      </c>
      <c r="M65" cm="1">
        <f t="array" ref="M65">STOWA2024_NDJF_T(B65*60,L65,J65,K65,"")</f>
        <v>6.1812855079932817E-2</v>
      </c>
      <c r="N65">
        <f t="shared" ref="N65:N69" si="23">1/M65</f>
        <v>16.177864599634781</v>
      </c>
    </row>
    <row r="66" spans="1:14" x14ac:dyDescent="0.3">
      <c r="A66">
        <f t="shared" si="5"/>
        <v>2800</v>
      </c>
      <c r="B66">
        <v>96</v>
      </c>
      <c r="C66">
        <f t="shared" si="19"/>
        <v>6.1214254923651801</v>
      </c>
      <c r="D66">
        <f t="shared" si="20"/>
        <v>6.1214254923651801</v>
      </c>
      <c r="E66" t="s">
        <v>26</v>
      </c>
      <c r="F66" t="s">
        <v>19</v>
      </c>
      <c r="G66">
        <v>1</v>
      </c>
      <c r="H66">
        <f t="shared" si="21"/>
        <v>20</v>
      </c>
      <c r="J66">
        <v>2033</v>
      </c>
      <c r="K66" t="s">
        <v>25</v>
      </c>
      <c r="L66">
        <f t="shared" si="22"/>
        <v>22.5</v>
      </c>
      <c r="M66" cm="1">
        <f t="array" ref="M66">STOWA2024_NDJF_T(B66*60,L66,J66,K66,"")</f>
        <v>9.9438776423070058E-2</v>
      </c>
      <c r="N66">
        <f t="shared" si="23"/>
        <v>10.0564391072696</v>
      </c>
    </row>
    <row r="67" spans="1:14" x14ac:dyDescent="0.3">
      <c r="A67">
        <f t="shared" si="5"/>
        <v>2801</v>
      </c>
      <c r="B67">
        <v>96</v>
      </c>
      <c r="C67">
        <f t="shared" si="19"/>
        <v>3.7743723708087558</v>
      </c>
      <c r="D67">
        <f t="shared" si="20"/>
        <v>3.7743723708087558</v>
      </c>
      <c r="E67" t="s">
        <v>26</v>
      </c>
      <c r="F67" t="s">
        <v>19</v>
      </c>
      <c r="G67">
        <v>1</v>
      </c>
      <c r="H67">
        <f t="shared" si="21"/>
        <v>25</v>
      </c>
      <c r="J67">
        <v>2033</v>
      </c>
      <c r="K67" t="s">
        <v>25</v>
      </c>
      <c r="L67">
        <f t="shared" si="22"/>
        <v>27.5</v>
      </c>
      <c r="M67" cm="1">
        <f t="array" ref="M67">STOWA2024_NDJF_T(B67*60,L67,J67,K67,"")</f>
        <v>0.15918328186423794</v>
      </c>
      <c r="N67">
        <f t="shared" si="23"/>
        <v>6.2820667364608447</v>
      </c>
    </row>
    <row r="68" spans="1:14" x14ac:dyDescent="0.3">
      <c r="A68">
        <f t="shared" ref="A68:A131" si="24">A67+1</f>
        <v>2802</v>
      </c>
      <c r="B68">
        <v>96</v>
      </c>
      <c r="C68">
        <f t="shared" si="19"/>
        <v>2.3388369366513144</v>
      </c>
      <c r="D68">
        <f t="shared" si="20"/>
        <v>2.3388369366513144</v>
      </c>
      <c r="E68" t="s">
        <v>26</v>
      </c>
      <c r="F68" t="s">
        <v>19</v>
      </c>
      <c r="G68">
        <v>1</v>
      </c>
      <c r="H68">
        <f t="shared" si="21"/>
        <v>30</v>
      </c>
      <c r="J68">
        <v>2033</v>
      </c>
      <c r="K68" t="s">
        <v>25</v>
      </c>
      <c r="L68">
        <f t="shared" si="22"/>
        <v>32.5</v>
      </c>
      <c r="M68" cm="1">
        <f t="array" ref="M68">STOWA2024_NDJF_T(B68*60,L68,J68,K68,"")</f>
        <v>0.25359921961644311</v>
      </c>
      <c r="N68">
        <f t="shared" si="23"/>
        <v>3.9432297998095303</v>
      </c>
    </row>
    <row r="69" spans="1:14" x14ac:dyDescent="0.3">
      <c r="A69">
        <f t="shared" si="24"/>
        <v>2803</v>
      </c>
      <c r="B69">
        <v>96</v>
      </c>
      <c r="C69">
        <f t="shared" si="19"/>
        <v>1.4563375343610003</v>
      </c>
      <c r="D69">
        <f t="shared" si="20"/>
        <v>1.4563375343610003</v>
      </c>
      <c r="E69" t="s">
        <v>26</v>
      </c>
      <c r="F69" t="s">
        <v>19</v>
      </c>
      <c r="G69">
        <v>1</v>
      </c>
      <c r="H69">
        <f t="shared" si="21"/>
        <v>35</v>
      </c>
      <c r="J69">
        <v>2033</v>
      </c>
      <c r="K69" t="s">
        <v>25</v>
      </c>
      <c r="L69">
        <f t="shared" si="22"/>
        <v>37.5</v>
      </c>
      <c r="M69" cm="1">
        <f t="array" ref="M69">STOWA2024_NDJF_T(B69*60,L69,J69,K69,"")</f>
        <v>0.4021082914983623</v>
      </c>
      <c r="N69">
        <f t="shared" si="23"/>
        <v>2.4868922654485299</v>
      </c>
    </row>
    <row r="70" spans="1:14" x14ac:dyDescent="0.3">
      <c r="A70">
        <f t="shared" si="24"/>
        <v>2804</v>
      </c>
      <c r="B70">
        <v>96</v>
      </c>
      <c r="C70">
        <f>N69-N70</f>
        <v>0.91121002971324572</v>
      </c>
      <c r="D70">
        <f t="shared" si="20"/>
        <v>0.91121002971324572</v>
      </c>
      <c r="E70" t="s">
        <v>26</v>
      </c>
      <c r="F70" t="s">
        <v>19</v>
      </c>
      <c r="G70">
        <v>1</v>
      </c>
      <c r="H70">
        <f>H69+5</f>
        <v>40</v>
      </c>
      <c r="J70">
        <v>2033</v>
      </c>
      <c r="K70" t="s">
        <v>25</v>
      </c>
      <c r="L70">
        <f>AVERAGE(H70:H71)</f>
        <v>42.5</v>
      </c>
      <c r="M70" cm="1">
        <f t="array" ref="M70">STOWA2024_NDJF_T(B70*60,L70,J70,K70,"")</f>
        <v>0.63464572825710319</v>
      </c>
      <c r="N70">
        <f>1/M70</f>
        <v>1.5756822357352842</v>
      </c>
    </row>
    <row r="71" spans="1:14" x14ac:dyDescent="0.3">
      <c r="A71">
        <f t="shared" si="24"/>
        <v>2805</v>
      </c>
      <c r="B71">
        <v>96</v>
      </c>
      <c r="C71">
        <f t="shared" ref="C71:C93" si="25">N70-N71</f>
        <v>0.57278683965905919</v>
      </c>
      <c r="D71">
        <f t="shared" si="20"/>
        <v>0.57278683965905919</v>
      </c>
      <c r="E71" t="s">
        <v>26</v>
      </c>
      <c r="F71" t="s">
        <v>19</v>
      </c>
      <c r="G71">
        <v>1</v>
      </c>
      <c r="H71">
        <f t="shared" ref="H71:H94" si="26">H70+5</f>
        <v>45</v>
      </c>
      <c r="J71">
        <v>2033</v>
      </c>
      <c r="K71" t="s">
        <v>25</v>
      </c>
      <c r="L71">
        <f t="shared" ref="L71:L93" si="27">AVERAGE(H71:H72)</f>
        <v>47.5</v>
      </c>
      <c r="M71" cm="1">
        <f t="array" ref="M71">STOWA2024_NDJF_T(B71*60,L71,J71,K71,"")</f>
        <v>0.997112963039263</v>
      </c>
      <c r="N71">
        <f t="shared" ref="N71:N93" si="28">1/M71</f>
        <v>1.002895396076225</v>
      </c>
    </row>
    <row r="72" spans="1:14" x14ac:dyDescent="0.3">
      <c r="A72">
        <f t="shared" si="24"/>
        <v>2806</v>
      </c>
      <c r="B72">
        <v>96</v>
      </c>
      <c r="C72">
        <f t="shared" si="25"/>
        <v>0.36167188077823131</v>
      </c>
      <c r="D72">
        <f t="shared" si="20"/>
        <v>0.36167188077823131</v>
      </c>
      <c r="E72" t="s">
        <v>26</v>
      </c>
      <c r="F72" t="s">
        <v>19</v>
      </c>
      <c r="G72">
        <v>1</v>
      </c>
      <c r="H72">
        <f t="shared" si="26"/>
        <v>50</v>
      </c>
      <c r="J72">
        <v>2033</v>
      </c>
      <c r="K72" t="s">
        <v>25</v>
      </c>
      <c r="L72">
        <f t="shared" si="27"/>
        <v>52.5</v>
      </c>
      <c r="M72" cm="1">
        <f t="array" ref="M72">STOWA2024_NDJF_T(B72*60,L72,J72,K72,"")</f>
        <v>1.5595186017706686</v>
      </c>
      <c r="N72">
        <f t="shared" si="28"/>
        <v>0.64122351529799371</v>
      </c>
    </row>
    <row r="73" spans="1:14" x14ac:dyDescent="0.3">
      <c r="A73">
        <f t="shared" si="24"/>
        <v>2807</v>
      </c>
      <c r="B73">
        <v>96</v>
      </c>
      <c r="C73">
        <f t="shared" si="25"/>
        <v>0.22948445752812358</v>
      </c>
      <c r="D73">
        <f t="shared" si="20"/>
        <v>0.22948445752812358</v>
      </c>
      <c r="E73" t="s">
        <v>26</v>
      </c>
      <c r="F73" t="s">
        <v>19</v>
      </c>
      <c r="G73">
        <v>1</v>
      </c>
      <c r="H73">
        <f t="shared" si="26"/>
        <v>55</v>
      </c>
      <c r="J73">
        <v>2033</v>
      </c>
      <c r="K73" t="s">
        <v>25</v>
      </c>
      <c r="L73">
        <f t="shared" si="27"/>
        <v>57.5</v>
      </c>
      <c r="M73" cm="1">
        <f t="array" ref="M73">STOWA2024_NDJF_T(B73*60,L73,J73,K73,"")</f>
        <v>2.4287227095150192</v>
      </c>
      <c r="N73">
        <f t="shared" si="28"/>
        <v>0.41173905776987013</v>
      </c>
    </row>
    <row r="74" spans="1:14" x14ac:dyDescent="0.3">
      <c r="A74">
        <f t="shared" si="24"/>
        <v>2808</v>
      </c>
      <c r="B74">
        <v>96</v>
      </c>
      <c r="C74">
        <f t="shared" si="25"/>
        <v>0.14622245816982599</v>
      </c>
      <c r="D74">
        <f t="shared" si="20"/>
        <v>0.14622245816982599</v>
      </c>
      <c r="E74" t="s">
        <v>26</v>
      </c>
      <c r="F74" t="s">
        <v>19</v>
      </c>
      <c r="G74">
        <v>1</v>
      </c>
      <c r="H74">
        <f t="shared" si="26"/>
        <v>60</v>
      </c>
      <c r="J74">
        <v>2033</v>
      </c>
      <c r="K74" t="s">
        <v>25</v>
      </c>
      <c r="L74">
        <f t="shared" si="27"/>
        <v>62.5</v>
      </c>
      <c r="M74" cm="1">
        <f t="array" ref="M74">STOWA2024_NDJF_T(B74*60,L74,J74,K74,"")</f>
        <v>3.7662428695845418</v>
      </c>
      <c r="N74">
        <f t="shared" si="28"/>
        <v>0.26551659960004415</v>
      </c>
    </row>
    <row r="75" spans="1:14" x14ac:dyDescent="0.3">
      <c r="A75">
        <f t="shared" si="24"/>
        <v>2809</v>
      </c>
      <c r="B75">
        <v>96</v>
      </c>
      <c r="C75">
        <f t="shared" si="25"/>
        <v>9.3575126143297771E-2</v>
      </c>
      <c r="D75">
        <f t="shared" si="20"/>
        <v>9.3575126143297771E-2</v>
      </c>
      <c r="E75" t="s">
        <v>26</v>
      </c>
      <c r="F75" t="s">
        <v>19</v>
      </c>
      <c r="G75">
        <v>1</v>
      </c>
      <c r="H75">
        <f t="shared" si="26"/>
        <v>65</v>
      </c>
      <c r="J75">
        <v>2033</v>
      </c>
      <c r="K75" t="s">
        <v>25</v>
      </c>
      <c r="L75">
        <f t="shared" si="27"/>
        <v>67.5</v>
      </c>
      <c r="M75" cm="1">
        <f t="array" ref="M75">STOWA2024_NDJF_T(B75*60,L75,J75,K75,"")</f>
        <v>5.8159324792081657</v>
      </c>
      <c r="N75">
        <f t="shared" si="28"/>
        <v>0.17194147345674637</v>
      </c>
    </row>
    <row r="76" spans="1:14" x14ac:dyDescent="0.3">
      <c r="A76">
        <f t="shared" si="24"/>
        <v>2810</v>
      </c>
      <c r="B76">
        <v>96</v>
      </c>
      <c r="C76">
        <f t="shared" si="25"/>
        <v>6.013795718384693E-2</v>
      </c>
      <c r="D76">
        <f t="shared" si="20"/>
        <v>6.013795718384693E-2</v>
      </c>
      <c r="E76" t="s">
        <v>26</v>
      </c>
      <c r="F76" t="s">
        <v>19</v>
      </c>
      <c r="G76">
        <v>1</v>
      </c>
      <c r="H76">
        <f t="shared" si="26"/>
        <v>70</v>
      </c>
      <c r="J76">
        <v>2033</v>
      </c>
      <c r="K76" t="s">
        <v>25</v>
      </c>
      <c r="L76">
        <f t="shared" si="27"/>
        <v>72.5</v>
      </c>
      <c r="M76" cm="1">
        <f t="array" ref="M76">STOWA2024_NDJF_T(B76*60,L76,J76,K76,"")</f>
        <v>8.9442625181762239</v>
      </c>
      <c r="N76">
        <f t="shared" si="28"/>
        <v>0.11180351627289944</v>
      </c>
    </row>
    <row r="77" spans="1:14" x14ac:dyDescent="0.3">
      <c r="A77">
        <f t="shared" si="24"/>
        <v>2811</v>
      </c>
      <c r="B77">
        <v>96</v>
      </c>
      <c r="C77">
        <f t="shared" si="25"/>
        <v>3.8810195391118948E-2</v>
      </c>
      <c r="D77">
        <f t="shared" si="20"/>
        <v>3.8810195391118948E-2</v>
      </c>
      <c r="E77" t="s">
        <v>26</v>
      </c>
      <c r="F77" t="s">
        <v>19</v>
      </c>
      <c r="G77">
        <v>1</v>
      </c>
      <c r="H77">
        <f t="shared" si="26"/>
        <v>75</v>
      </c>
      <c r="J77">
        <v>2033</v>
      </c>
      <c r="K77" t="s">
        <v>25</v>
      </c>
      <c r="L77">
        <f t="shared" si="27"/>
        <v>77.5</v>
      </c>
      <c r="M77" cm="1">
        <f t="array" ref="M77">STOWA2024_NDJF_T(B77*60,L77,J77,K77,"")</f>
        <v>13.699883604687523</v>
      </c>
      <c r="N77">
        <f t="shared" si="28"/>
        <v>7.2993320881780496E-2</v>
      </c>
    </row>
    <row r="78" spans="1:14" x14ac:dyDescent="0.3">
      <c r="A78">
        <f t="shared" si="24"/>
        <v>2812</v>
      </c>
      <c r="B78">
        <v>96</v>
      </c>
      <c r="C78">
        <f t="shared" si="25"/>
        <v>2.5148477638405872E-2</v>
      </c>
      <c r="D78">
        <f t="shared" si="20"/>
        <v>2.5148477638405872E-2</v>
      </c>
      <c r="E78" t="s">
        <v>26</v>
      </c>
      <c r="F78" t="s">
        <v>19</v>
      </c>
      <c r="G78">
        <v>1</v>
      </c>
      <c r="H78">
        <f t="shared" si="26"/>
        <v>80</v>
      </c>
      <c r="J78">
        <v>2033</v>
      </c>
      <c r="K78" t="s">
        <v>25</v>
      </c>
      <c r="L78">
        <f t="shared" si="27"/>
        <v>82.5</v>
      </c>
      <c r="M78" cm="1">
        <f t="array" ref="M78">STOWA2024_NDJF_T(B78*60,L78,J78,K78,"")</f>
        <v>20.900894061106079</v>
      </c>
      <c r="N78">
        <f t="shared" si="28"/>
        <v>4.7844843243374624E-2</v>
      </c>
    </row>
    <row r="79" spans="1:14" x14ac:dyDescent="0.3">
      <c r="A79">
        <f t="shared" si="24"/>
        <v>2813</v>
      </c>
      <c r="B79">
        <v>96</v>
      </c>
      <c r="C79">
        <f t="shared" si="25"/>
        <v>1.6362149250916384E-2</v>
      </c>
      <c r="D79">
        <f t="shared" si="20"/>
        <v>1.6362149250916384E-2</v>
      </c>
      <c r="E79" t="s">
        <v>26</v>
      </c>
      <c r="F79" t="s">
        <v>19</v>
      </c>
      <c r="G79">
        <v>1</v>
      </c>
      <c r="H79">
        <f t="shared" si="26"/>
        <v>85</v>
      </c>
      <c r="J79">
        <v>2033</v>
      </c>
      <c r="K79" t="s">
        <v>25</v>
      </c>
      <c r="L79">
        <f t="shared" si="27"/>
        <v>87.5</v>
      </c>
      <c r="M79" cm="1">
        <f t="array" ref="M79">STOWA2024_NDJF_T(B79*60,L79,J79,K79,"")</f>
        <v>31.763482510091183</v>
      </c>
      <c r="N79">
        <f t="shared" si="28"/>
        <v>3.148269399245824E-2</v>
      </c>
    </row>
    <row r="80" spans="1:14" x14ac:dyDescent="0.3">
      <c r="A80">
        <f t="shared" si="24"/>
        <v>2814</v>
      </c>
      <c r="B80">
        <v>96</v>
      </c>
      <c r="C80">
        <f t="shared" si="25"/>
        <v>1.0687145003525821E-2</v>
      </c>
      <c r="D80">
        <f t="shared" si="20"/>
        <v>1.0687145003525821E-2</v>
      </c>
      <c r="E80" t="s">
        <v>26</v>
      </c>
      <c r="F80" t="s">
        <v>19</v>
      </c>
      <c r="G80">
        <v>1</v>
      </c>
      <c r="H80">
        <f t="shared" si="26"/>
        <v>90</v>
      </c>
      <c r="J80">
        <v>2033</v>
      </c>
      <c r="K80" t="s">
        <v>25</v>
      </c>
      <c r="L80">
        <f t="shared" si="27"/>
        <v>92.5</v>
      </c>
      <c r="M80" cm="1">
        <f t="array" ref="M80">STOWA2024_NDJF_T(B80*60,L80,J80,K80,"")</f>
        <v>48.087213303780011</v>
      </c>
      <c r="N80">
        <f t="shared" si="28"/>
        <v>2.0795548988932419E-2</v>
      </c>
    </row>
    <row r="81" spans="1:14" x14ac:dyDescent="0.3">
      <c r="A81">
        <f t="shared" si="24"/>
        <v>2815</v>
      </c>
      <c r="B81">
        <v>96</v>
      </c>
      <c r="C81">
        <f t="shared" si="25"/>
        <v>7.0077986373117806E-3</v>
      </c>
      <c r="D81">
        <f t="shared" si="20"/>
        <v>7.0077986373117806E-3</v>
      </c>
      <c r="E81" t="s">
        <v>26</v>
      </c>
      <c r="F81" t="s">
        <v>19</v>
      </c>
      <c r="G81">
        <v>1</v>
      </c>
      <c r="H81">
        <f t="shared" si="26"/>
        <v>95</v>
      </c>
      <c r="J81">
        <v>2033</v>
      </c>
      <c r="K81" t="s">
        <v>25</v>
      </c>
      <c r="L81">
        <f t="shared" si="27"/>
        <v>97.5</v>
      </c>
      <c r="M81" cm="1">
        <f t="array" ref="M81">STOWA2024_NDJF_T(B81*60,L81,J81,K81,"")</f>
        <v>72.528148138572732</v>
      </c>
      <c r="N81">
        <f t="shared" si="28"/>
        <v>1.3787750351620639E-2</v>
      </c>
    </row>
    <row r="82" spans="1:14" x14ac:dyDescent="0.3">
      <c r="A82">
        <f t="shared" si="24"/>
        <v>2816</v>
      </c>
      <c r="B82">
        <v>96</v>
      </c>
      <c r="C82">
        <f t="shared" si="25"/>
        <v>4.6124831842151281E-3</v>
      </c>
      <c r="D82">
        <f t="shared" si="20"/>
        <v>4.6124831842151281E-3</v>
      </c>
      <c r="E82" t="s">
        <v>26</v>
      </c>
      <c r="F82" t="s">
        <v>19</v>
      </c>
      <c r="G82">
        <v>1</v>
      </c>
      <c r="H82">
        <f t="shared" si="26"/>
        <v>100</v>
      </c>
      <c r="J82">
        <v>2033</v>
      </c>
      <c r="K82" t="s">
        <v>25</v>
      </c>
      <c r="L82">
        <f t="shared" si="27"/>
        <v>102.5</v>
      </c>
      <c r="M82" cm="1">
        <f t="array" ref="M82">STOWA2024_NDJF_T(B82*60,L82,J82,K82,"")</f>
        <v>108.98865196562662</v>
      </c>
      <c r="N82">
        <f t="shared" si="28"/>
        <v>9.1752671674055104E-3</v>
      </c>
    </row>
    <row r="83" spans="1:14" x14ac:dyDescent="0.3">
      <c r="A83">
        <f t="shared" si="24"/>
        <v>2817</v>
      </c>
      <c r="B83">
        <v>96</v>
      </c>
      <c r="C83">
        <f t="shared" si="25"/>
        <v>3.047327279944583E-3</v>
      </c>
      <c r="D83">
        <f t="shared" si="20"/>
        <v>3.047327279944583E-3</v>
      </c>
      <c r="E83" t="s">
        <v>26</v>
      </c>
      <c r="F83" t="s">
        <v>19</v>
      </c>
      <c r="G83">
        <v>1</v>
      </c>
      <c r="H83">
        <f t="shared" si="26"/>
        <v>105</v>
      </c>
      <c r="J83">
        <v>2033</v>
      </c>
      <c r="K83" t="s">
        <v>25</v>
      </c>
      <c r="L83">
        <f t="shared" si="27"/>
        <v>107.5</v>
      </c>
      <c r="M83" cm="1">
        <f t="array" ref="M83">STOWA2024_NDJF_T(B83*60,L83,J83,K83,"")</f>
        <v>163.18697937070391</v>
      </c>
      <c r="N83">
        <f t="shared" si="28"/>
        <v>6.1279398874609274E-3</v>
      </c>
    </row>
    <row r="84" spans="1:14" x14ac:dyDescent="0.3">
      <c r="A84">
        <f t="shared" si="24"/>
        <v>2818</v>
      </c>
      <c r="B84">
        <v>96</v>
      </c>
      <c r="C84">
        <f t="shared" si="25"/>
        <v>2.0206711878047855E-3</v>
      </c>
      <c r="D84">
        <f t="shared" si="20"/>
        <v>2.0206711878047855E-3</v>
      </c>
      <c r="E84" t="s">
        <v>26</v>
      </c>
      <c r="F84" t="s">
        <v>19</v>
      </c>
      <c r="G84">
        <v>1</v>
      </c>
      <c r="H84">
        <f t="shared" si="26"/>
        <v>110</v>
      </c>
      <c r="J84">
        <v>2033</v>
      </c>
      <c r="K84" t="s">
        <v>25</v>
      </c>
      <c r="L84">
        <f t="shared" si="27"/>
        <v>112.5</v>
      </c>
      <c r="M84" cm="1">
        <f t="array" ref="M84">STOWA2024_NDJF_T(B84*60,L84,J84,K84,"")</f>
        <v>243.47080094460813</v>
      </c>
      <c r="N84">
        <f t="shared" si="28"/>
        <v>4.1072686996561419E-3</v>
      </c>
    </row>
    <row r="85" spans="1:14" x14ac:dyDescent="0.3">
      <c r="A85">
        <f t="shared" si="24"/>
        <v>2819</v>
      </c>
      <c r="B85">
        <v>96</v>
      </c>
      <c r="C85">
        <f t="shared" si="25"/>
        <v>1.3447344368690758E-3</v>
      </c>
      <c r="D85">
        <f t="shared" si="20"/>
        <v>1.3447344368690758E-3</v>
      </c>
      <c r="E85" t="s">
        <v>26</v>
      </c>
      <c r="F85" t="s">
        <v>19</v>
      </c>
      <c r="G85">
        <v>1</v>
      </c>
      <c r="H85">
        <f t="shared" si="26"/>
        <v>115</v>
      </c>
      <c r="J85">
        <v>2033</v>
      </c>
      <c r="K85" t="s">
        <v>25</v>
      </c>
      <c r="L85">
        <f t="shared" si="27"/>
        <v>117.5</v>
      </c>
      <c r="M85" cm="1">
        <f t="array" ref="M85">STOWA2024_NDJF_T(B85*60,L85,J85,K85,"")</f>
        <v>361.98646057374862</v>
      </c>
      <c r="N85">
        <f t="shared" si="28"/>
        <v>2.7625342627870661E-3</v>
      </c>
    </row>
    <row r="86" spans="1:14" x14ac:dyDescent="0.3">
      <c r="A86">
        <f t="shared" si="24"/>
        <v>2820</v>
      </c>
      <c r="B86">
        <v>96</v>
      </c>
      <c r="C86">
        <f t="shared" si="25"/>
        <v>8.9807901112613688E-4</v>
      </c>
      <c r="D86">
        <f t="shared" si="20"/>
        <v>8.9807901112613688E-4</v>
      </c>
      <c r="E86" t="s">
        <v>26</v>
      </c>
      <c r="F86" t="s">
        <v>19</v>
      </c>
      <c r="G86">
        <v>1</v>
      </c>
      <c r="H86">
        <f t="shared" si="26"/>
        <v>120</v>
      </c>
      <c r="J86">
        <v>2033</v>
      </c>
      <c r="K86" t="s">
        <v>25</v>
      </c>
      <c r="L86">
        <f t="shared" si="27"/>
        <v>122.5</v>
      </c>
      <c r="M86" cm="1">
        <f t="array" ref="M86">STOWA2024_NDJF_T(B86*60,L86,J86,K86,"")</f>
        <v>536.34969201280705</v>
      </c>
      <c r="N86">
        <f t="shared" si="28"/>
        <v>1.8644552516609292E-3</v>
      </c>
    </row>
    <row r="87" spans="1:14" x14ac:dyDescent="0.3">
      <c r="A87">
        <f t="shared" si="24"/>
        <v>2821</v>
      </c>
      <c r="B87">
        <v>96</v>
      </c>
      <c r="C87">
        <f t="shared" si="25"/>
        <v>6.0187073638973631E-4</v>
      </c>
      <c r="D87">
        <f t="shared" si="20"/>
        <v>6.0187073638973631E-4</v>
      </c>
      <c r="E87" t="s">
        <v>26</v>
      </c>
      <c r="F87" t="s">
        <v>19</v>
      </c>
      <c r="G87">
        <v>1</v>
      </c>
      <c r="H87">
        <f t="shared" si="26"/>
        <v>125</v>
      </c>
      <c r="J87">
        <v>2033</v>
      </c>
      <c r="K87" t="s">
        <v>25</v>
      </c>
      <c r="L87">
        <f t="shared" si="27"/>
        <v>127.5</v>
      </c>
      <c r="M87" cm="1">
        <f t="array" ref="M87">STOWA2024_NDJF_T(B87*60,L87,J87,K87,"")</f>
        <v>792.0261874787908</v>
      </c>
      <c r="N87">
        <f t="shared" si="28"/>
        <v>1.2625845152711929E-3</v>
      </c>
    </row>
    <row r="88" spans="1:14" x14ac:dyDescent="0.3">
      <c r="A88">
        <f t="shared" si="24"/>
        <v>2822</v>
      </c>
      <c r="B88">
        <v>96</v>
      </c>
      <c r="C88">
        <f t="shared" si="25"/>
        <v>4.047405985868795E-4</v>
      </c>
      <c r="D88">
        <f t="shared" si="20"/>
        <v>4.047405985868795E-4</v>
      </c>
      <c r="E88" t="s">
        <v>26</v>
      </c>
      <c r="F88" t="s">
        <v>19</v>
      </c>
      <c r="G88">
        <v>1</v>
      </c>
      <c r="H88">
        <f t="shared" si="26"/>
        <v>130</v>
      </c>
      <c r="J88">
        <v>2033</v>
      </c>
      <c r="K88" t="s">
        <v>25</v>
      </c>
      <c r="L88">
        <f t="shared" si="27"/>
        <v>132.5</v>
      </c>
      <c r="M88" cm="1">
        <f t="array" ref="M88">STOWA2024_NDJF_T(B88*60,L88,J88,K88,"")</f>
        <v>1165.7132265565742</v>
      </c>
      <c r="N88">
        <f t="shared" si="28"/>
        <v>8.5784391668431337E-4</v>
      </c>
    </row>
    <row r="89" spans="1:14" x14ac:dyDescent="0.3">
      <c r="A89">
        <f t="shared" si="24"/>
        <v>2823</v>
      </c>
      <c r="B89">
        <v>96</v>
      </c>
      <c r="C89">
        <f t="shared" si="25"/>
        <v>2.7309265955066686E-4</v>
      </c>
      <c r="D89">
        <f t="shared" si="20"/>
        <v>2.7309265955066686E-4</v>
      </c>
      <c r="E89" t="s">
        <v>26</v>
      </c>
      <c r="F89" t="s">
        <v>19</v>
      </c>
      <c r="G89">
        <v>1</v>
      </c>
      <c r="H89">
        <f t="shared" si="26"/>
        <v>135</v>
      </c>
      <c r="J89">
        <v>2033</v>
      </c>
      <c r="K89" t="s">
        <v>25</v>
      </c>
      <c r="L89">
        <f t="shared" si="27"/>
        <v>137.5</v>
      </c>
      <c r="M89" cm="1">
        <f t="array" ref="M89">STOWA2024_NDJF_T(B89*60,L89,J89,K89,"")</f>
        <v>1710.1288587250478</v>
      </c>
      <c r="N89">
        <f t="shared" si="28"/>
        <v>5.8475125713364651E-4</v>
      </c>
    </row>
    <row r="90" spans="1:14" x14ac:dyDescent="0.3">
      <c r="A90">
        <f t="shared" si="24"/>
        <v>2824</v>
      </c>
      <c r="B90">
        <v>96</v>
      </c>
      <c r="C90">
        <f t="shared" si="25"/>
        <v>1.8487512836374821E-4</v>
      </c>
      <c r="D90">
        <f t="shared" si="20"/>
        <v>1.8487512836374821E-4</v>
      </c>
      <c r="E90" t="s">
        <v>26</v>
      </c>
      <c r="F90" t="s">
        <v>19</v>
      </c>
      <c r="G90">
        <v>1</v>
      </c>
      <c r="H90">
        <f t="shared" si="26"/>
        <v>140</v>
      </c>
      <c r="J90">
        <v>2033</v>
      </c>
      <c r="K90" t="s">
        <v>25</v>
      </c>
      <c r="L90">
        <f t="shared" si="27"/>
        <v>142.5</v>
      </c>
      <c r="M90" cm="1">
        <f t="array" ref="M90">STOWA2024_NDJF_T(B90*60,L90,J90,K90,"")</f>
        <v>2500.77443501368</v>
      </c>
      <c r="N90">
        <f t="shared" si="28"/>
        <v>3.998761287698983E-4</v>
      </c>
    </row>
    <row r="91" spans="1:14" x14ac:dyDescent="0.3">
      <c r="A91">
        <f t="shared" si="24"/>
        <v>2825</v>
      </c>
      <c r="B91">
        <v>96</v>
      </c>
      <c r="C91">
        <f t="shared" si="25"/>
        <v>1.2556048316975739E-4</v>
      </c>
      <c r="D91">
        <f t="shared" si="20"/>
        <v>1.2556048316975739E-4</v>
      </c>
      <c r="E91" t="s">
        <v>26</v>
      </c>
      <c r="F91" t="s">
        <v>19</v>
      </c>
      <c r="G91">
        <v>1</v>
      </c>
      <c r="H91">
        <f t="shared" si="26"/>
        <v>145</v>
      </c>
      <c r="J91">
        <v>2033</v>
      </c>
      <c r="K91" t="s">
        <v>25</v>
      </c>
      <c r="L91">
        <f t="shared" si="27"/>
        <v>147.5</v>
      </c>
      <c r="M91" cm="1">
        <f t="array" ref="M91">STOWA2024_NDJF_T(B91*60,L91,J91,K91,"")</f>
        <v>3645.4355266985408</v>
      </c>
      <c r="N91">
        <f t="shared" si="28"/>
        <v>2.7431564560014091E-4</v>
      </c>
    </row>
    <row r="92" spans="1:14" x14ac:dyDescent="0.3">
      <c r="A92">
        <f t="shared" si="24"/>
        <v>2826</v>
      </c>
      <c r="B92">
        <v>96</v>
      </c>
      <c r="C92">
        <f t="shared" si="25"/>
        <v>8.5551715961869091E-5</v>
      </c>
      <c r="D92">
        <f t="shared" si="20"/>
        <v>8.5551715961869091E-5</v>
      </c>
      <c r="E92" t="s">
        <v>26</v>
      </c>
      <c r="F92" t="s">
        <v>19</v>
      </c>
      <c r="G92">
        <v>1</v>
      </c>
      <c r="H92">
        <f t="shared" si="26"/>
        <v>150</v>
      </c>
      <c r="J92">
        <v>2033</v>
      </c>
      <c r="K92" t="s">
        <v>25</v>
      </c>
      <c r="L92">
        <f t="shared" si="27"/>
        <v>152.5</v>
      </c>
      <c r="M92" cm="1">
        <f t="array" ref="M92">STOWA2024_NDJF_T(B92*60,L92,J92,K92,"")</f>
        <v>5297.6222836444404</v>
      </c>
      <c r="N92">
        <f t="shared" si="28"/>
        <v>1.8876392963827182E-4</v>
      </c>
    </row>
    <row r="93" spans="1:14" x14ac:dyDescent="0.3">
      <c r="A93">
        <f t="shared" si="24"/>
        <v>2827</v>
      </c>
      <c r="B93">
        <v>96</v>
      </c>
      <c r="C93">
        <f t="shared" si="25"/>
        <v>5.8473840372146458E-5</v>
      </c>
      <c r="D93">
        <f t="shared" si="20"/>
        <v>5.8473840372146458E-5</v>
      </c>
      <c r="E93" t="s">
        <v>26</v>
      </c>
      <c r="F93" t="s">
        <v>19</v>
      </c>
      <c r="G93">
        <v>1</v>
      </c>
      <c r="H93">
        <f t="shared" si="26"/>
        <v>155</v>
      </c>
      <c r="J93">
        <v>2033</v>
      </c>
      <c r="K93" t="s">
        <v>25</v>
      </c>
      <c r="L93">
        <f t="shared" si="27"/>
        <v>157.5</v>
      </c>
      <c r="M93" cm="1">
        <f t="array" ref="M93">STOWA2024_NDJF_T(B93*60,L93,J93,K93,"")</f>
        <v>7675.18086473515</v>
      </c>
      <c r="N93">
        <f t="shared" si="28"/>
        <v>1.3029008926612536E-4</v>
      </c>
    </row>
    <row r="94" spans="1:14" x14ac:dyDescent="0.3">
      <c r="A94">
        <f t="shared" si="24"/>
        <v>2828</v>
      </c>
      <c r="B94">
        <v>96</v>
      </c>
      <c r="C94" s="1">
        <f>N93</f>
        <v>1.3029008926612536E-4</v>
      </c>
      <c r="D94">
        <f t="shared" si="20"/>
        <v>1.3029008926612536E-4</v>
      </c>
      <c r="E94" t="s">
        <v>26</v>
      </c>
      <c r="F94" t="s">
        <v>19</v>
      </c>
      <c r="G94">
        <v>1</v>
      </c>
      <c r="H94">
        <f t="shared" si="26"/>
        <v>160</v>
      </c>
      <c r="J94">
        <v>2033</v>
      </c>
      <c r="K94" t="s">
        <v>25</v>
      </c>
      <c r="L94">
        <f>AVERAGE(H94:H95)</f>
        <v>85</v>
      </c>
      <c r="M94" cm="1">
        <f t="array" ref="M94">STOWA2024_NDJF_T(B94*60,L94,J94,K94,"")</f>
        <v>25.778494185755189</v>
      </c>
      <c r="N94">
        <f>1/M94</f>
        <v>3.8792025352380168E-2</v>
      </c>
    </row>
    <row r="95" spans="1:14" x14ac:dyDescent="0.3">
      <c r="A95">
        <f t="shared" si="24"/>
        <v>2829</v>
      </c>
      <c r="B95">
        <v>192</v>
      </c>
      <c r="C95" s="1">
        <f>365.25*24/B95 - N95</f>
        <v>23.956712833054482</v>
      </c>
      <c r="D95">
        <f>C95</f>
        <v>23.956712833054482</v>
      </c>
      <c r="E95" t="s">
        <v>26</v>
      </c>
      <c r="F95" t="s">
        <v>19</v>
      </c>
      <c r="G95">
        <v>1</v>
      </c>
      <c r="H95">
        <v>10</v>
      </c>
      <c r="J95">
        <v>2033</v>
      </c>
      <c r="K95" t="s">
        <v>25</v>
      </c>
      <c r="L95">
        <f>AVERAGE(H95:H97)</f>
        <v>15</v>
      </c>
      <c r="M95" cm="1">
        <f t="array" ref="M95">STOWA2024_NDJF_T(B95*60,L95,J95,K95,"")</f>
        <v>4.6083932219682572E-2</v>
      </c>
      <c r="N95">
        <f>1/M95</f>
        <v>21.699537166945518</v>
      </c>
    </row>
    <row r="96" spans="1:14" x14ac:dyDescent="0.3">
      <c r="A96">
        <f t="shared" si="24"/>
        <v>2830</v>
      </c>
      <c r="B96">
        <v>192</v>
      </c>
      <c r="C96">
        <f t="shared" ref="C96:C100" si="29">N95-N96</f>
        <v>2.8434805835311536</v>
      </c>
      <c r="D96">
        <f t="shared" ref="D96:D125" si="30">C96</f>
        <v>2.8434805835311536</v>
      </c>
      <c r="E96" t="s">
        <v>26</v>
      </c>
      <c r="F96" t="s">
        <v>19</v>
      </c>
      <c r="G96">
        <v>1</v>
      </c>
      <c r="H96">
        <f t="shared" ref="H96:H100" si="31">H95+5</f>
        <v>15</v>
      </c>
      <c r="J96">
        <v>2033</v>
      </c>
      <c r="K96" t="s">
        <v>25</v>
      </c>
      <c r="L96">
        <f t="shared" ref="L96:L100" si="32">AVERAGE(H96:H97)</f>
        <v>17.5</v>
      </c>
      <c r="M96" cm="1">
        <f t="array" ref="M96">STOWA2024_NDJF_T(B96*60,L96,J96,K96,"")</f>
        <v>5.3033358039431842E-2</v>
      </c>
      <c r="N96">
        <f t="shared" ref="N96:N100" si="33">1/M96</f>
        <v>18.856056583414365</v>
      </c>
    </row>
    <row r="97" spans="1:14" x14ac:dyDescent="0.3">
      <c r="A97">
        <f t="shared" si="24"/>
        <v>2831</v>
      </c>
      <c r="B97">
        <v>192</v>
      </c>
      <c r="C97">
        <f t="shared" si="29"/>
        <v>4.6570983186937891</v>
      </c>
      <c r="D97">
        <f t="shared" si="30"/>
        <v>4.6570983186937891</v>
      </c>
      <c r="E97" t="s">
        <v>26</v>
      </c>
      <c r="F97" t="s">
        <v>19</v>
      </c>
      <c r="G97">
        <v>1</v>
      </c>
      <c r="H97">
        <f t="shared" si="31"/>
        <v>20</v>
      </c>
      <c r="J97">
        <v>2033</v>
      </c>
      <c r="K97" t="s">
        <v>25</v>
      </c>
      <c r="L97">
        <f t="shared" si="32"/>
        <v>22.5</v>
      </c>
      <c r="M97" cm="1">
        <f t="array" ref="M97">STOWA2024_NDJF_T(B97*60,L97,J97,K97,"")</f>
        <v>7.0427701902938109E-2</v>
      </c>
      <c r="N97">
        <f t="shared" si="33"/>
        <v>14.198958264720575</v>
      </c>
    </row>
    <row r="98" spans="1:14" x14ac:dyDescent="0.3">
      <c r="A98">
        <f t="shared" si="24"/>
        <v>2832</v>
      </c>
      <c r="B98">
        <v>192</v>
      </c>
      <c r="C98">
        <f t="shared" si="29"/>
        <v>3.5469354535940987</v>
      </c>
      <c r="D98">
        <f t="shared" si="30"/>
        <v>3.5469354535940987</v>
      </c>
      <c r="E98" t="s">
        <v>26</v>
      </c>
      <c r="F98" t="s">
        <v>19</v>
      </c>
      <c r="G98">
        <v>1</v>
      </c>
      <c r="H98">
        <f t="shared" si="31"/>
        <v>25</v>
      </c>
      <c r="J98">
        <v>2033</v>
      </c>
      <c r="K98" t="s">
        <v>25</v>
      </c>
      <c r="L98">
        <f t="shared" si="32"/>
        <v>27.5</v>
      </c>
      <c r="M98" cm="1">
        <f t="array" ref="M98">STOWA2024_NDJF_T(B98*60,L98,J98,K98,"")</f>
        <v>9.3878882699674551E-2</v>
      </c>
      <c r="N98">
        <f t="shared" si="33"/>
        <v>10.652022811126477</v>
      </c>
    </row>
    <row r="99" spans="1:14" x14ac:dyDescent="0.3">
      <c r="A99">
        <f t="shared" si="24"/>
        <v>2833</v>
      </c>
      <c r="B99">
        <v>192</v>
      </c>
      <c r="C99">
        <f t="shared" si="29"/>
        <v>2.6916261410318327</v>
      </c>
      <c r="D99">
        <f t="shared" si="30"/>
        <v>2.6916261410318327</v>
      </c>
      <c r="E99" t="s">
        <v>26</v>
      </c>
      <c r="F99" t="s">
        <v>19</v>
      </c>
      <c r="G99">
        <v>1</v>
      </c>
      <c r="H99">
        <f t="shared" si="31"/>
        <v>30</v>
      </c>
      <c r="J99">
        <v>2033</v>
      </c>
      <c r="K99" t="s">
        <v>25</v>
      </c>
      <c r="L99">
        <f t="shared" si="32"/>
        <v>32.5</v>
      </c>
      <c r="M99" cm="1">
        <f t="array" ref="M99">STOWA2024_NDJF_T(B99*60,L99,J99,K99,"")</f>
        <v>0.12562188059757964</v>
      </c>
      <c r="N99">
        <f t="shared" si="33"/>
        <v>7.960396670094644</v>
      </c>
    </row>
    <row r="100" spans="1:14" x14ac:dyDescent="0.3">
      <c r="A100">
        <f t="shared" si="24"/>
        <v>2834</v>
      </c>
      <c r="B100">
        <v>192</v>
      </c>
      <c r="C100">
        <f t="shared" si="29"/>
        <v>2.0349702529032978</v>
      </c>
      <c r="D100">
        <f t="shared" si="30"/>
        <v>2.0349702529032978</v>
      </c>
      <c r="E100" t="s">
        <v>26</v>
      </c>
      <c r="F100" t="s">
        <v>19</v>
      </c>
      <c r="G100">
        <v>1</v>
      </c>
      <c r="H100">
        <f t="shared" si="31"/>
        <v>35</v>
      </c>
      <c r="J100">
        <v>2033</v>
      </c>
      <c r="K100" t="s">
        <v>25</v>
      </c>
      <c r="L100">
        <f t="shared" si="32"/>
        <v>37.5</v>
      </c>
      <c r="M100" cm="1">
        <f t="array" ref="M100">STOWA2024_NDJF_T(B100*60,L100,J100,K100,"")</f>
        <v>0.16876422549079603</v>
      </c>
      <c r="N100">
        <f t="shared" si="33"/>
        <v>5.9254264171913462</v>
      </c>
    </row>
    <row r="101" spans="1:14" x14ac:dyDescent="0.3">
      <c r="A101">
        <f t="shared" si="24"/>
        <v>2835</v>
      </c>
      <c r="B101">
        <v>192</v>
      </c>
      <c r="C101">
        <f>N100-N101</f>
        <v>1.5326424094538531</v>
      </c>
      <c r="D101">
        <f t="shared" si="30"/>
        <v>1.5326424094538531</v>
      </c>
      <c r="E101" t="s">
        <v>26</v>
      </c>
      <c r="F101" t="s">
        <v>19</v>
      </c>
      <c r="G101">
        <v>1</v>
      </c>
      <c r="H101">
        <f>H100+5</f>
        <v>40</v>
      </c>
      <c r="J101">
        <v>2033</v>
      </c>
      <c r="K101" t="s">
        <v>25</v>
      </c>
      <c r="L101">
        <f>AVERAGE(H101:H102)</f>
        <v>42.5</v>
      </c>
      <c r="M101" cm="1">
        <f t="array" ref="M101">STOWA2024_NDJF_T(B101*60,L101,J101,K101,"")</f>
        <v>0.22764606642133783</v>
      </c>
      <c r="N101">
        <f>1/M101</f>
        <v>4.3927840077374931</v>
      </c>
    </row>
    <row r="102" spans="1:14" x14ac:dyDescent="0.3">
      <c r="A102">
        <f t="shared" si="24"/>
        <v>2836</v>
      </c>
      <c r="B102">
        <v>192</v>
      </c>
      <c r="C102">
        <f t="shared" ref="C102:C124" si="34">N101-N102</f>
        <v>1.1497882284177101</v>
      </c>
      <c r="D102">
        <f t="shared" si="30"/>
        <v>1.1497882284177101</v>
      </c>
      <c r="E102" t="s">
        <v>26</v>
      </c>
      <c r="F102" t="s">
        <v>19</v>
      </c>
      <c r="G102">
        <v>1</v>
      </c>
      <c r="H102">
        <f t="shared" ref="H102:H125" si="35">H101+5</f>
        <v>45</v>
      </c>
      <c r="J102">
        <v>2033</v>
      </c>
      <c r="K102" t="s">
        <v>25</v>
      </c>
      <c r="L102">
        <f t="shared" ref="L102:L124" si="36">AVERAGE(H102:H103)</f>
        <v>47.5</v>
      </c>
      <c r="M102" cm="1">
        <f t="array" ref="M102">STOWA2024_NDJF_T(B102*60,L102,J102,K102,"")</f>
        <v>0.30835686138627955</v>
      </c>
      <c r="N102">
        <f t="shared" ref="N102:N124" si="37">1/M102</f>
        <v>3.242995779319783</v>
      </c>
    </row>
    <row r="103" spans="1:14" x14ac:dyDescent="0.3">
      <c r="A103">
        <f t="shared" si="24"/>
        <v>2837</v>
      </c>
      <c r="B103">
        <v>192</v>
      </c>
      <c r="C103">
        <f t="shared" si="34"/>
        <v>0.8591144377118316</v>
      </c>
      <c r="D103">
        <f t="shared" si="30"/>
        <v>0.8591144377118316</v>
      </c>
      <c r="E103" t="s">
        <v>26</v>
      </c>
      <c r="F103" t="s">
        <v>19</v>
      </c>
      <c r="G103">
        <v>1</v>
      </c>
      <c r="H103">
        <f t="shared" si="35"/>
        <v>50</v>
      </c>
      <c r="J103">
        <v>2033</v>
      </c>
      <c r="K103" t="s">
        <v>25</v>
      </c>
      <c r="L103">
        <f t="shared" si="36"/>
        <v>52.5</v>
      </c>
      <c r="M103" cm="1">
        <f t="array" ref="M103">STOWA2024_NDJF_T(B103*60,L103,J103,K103,"")</f>
        <v>0.41948396614635614</v>
      </c>
      <c r="N103">
        <f t="shared" si="37"/>
        <v>2.3838813416079514</v>
      </c>
    </row>
    <row r="104" spans="1:14" x14ac:dyDescent="0.3">
      <c r="A104">
        <f t="shared" si="24"/>
        <v>2838</v>
      </c>
      <c r="B104">
        <v>192</v>
      </c>
      <c r="C104">
        <f t="shared" si="34"/>
        <v>0.63924146878200916</v>
      </c>
      <c r="D104">
        <f t="shared" si="30"/>
        <v>0.63924146878200916</v>
      </c>
      <c r="E104" t="s">
        <v>26</v>
      </c>
      <c r="F104" t="s">
        <v>19</v>
      </c>
      <c r="G104">
        <v>1</v>
      </c>
      <c r="H104">
        <f t="shared" si="35"/>
        <v>55</v>
      </c>
      <c r="J104">
        <v>2033</v>
      </c>
      <c r="K104" t="s">
        <v>25</v>
      </c>
      <c r="L104">
        <f t="shared" si="36"/>
        <v>57.5</v>
      </c>
      <c r="M104" cm="1">
        <f t="array" ref="M104">STOWA2024_NDJF_T(B104*60,L104,J104,K104,"")</f>
        <v>0.57318419438632606</v>
      </c>
      <c r="N104">
        <f t="shared" si="37"/>
        <v>1.7446398728259422</v>
      </c>
    </row>
    <row r="105" spans="1:14" x14ac:dyDescent="0.3">
      <c r="A105">
        <f t="shared" si="24"/>
        <v>2839</v>
      </c>
      <c r="B105">
        <v>192</v>
      </c>
      <c r="C105">
        <f t="shared" si="34"/>
        <v>0.47362613498019512</v>
      </c>
      <c r="D105">
        <f t="shared" si="30"/>
        <v>0.47362613498019512</v>
      </c>
      <c r="E105" t="s">
        <v>26</v>
      </c>
      <c r="F105" t="s">
        <v>19</v>
      </c>
      <c r="G105">
        <v>1</v>
      </c>
      <c r="H105">
        <f t="shared" si="35"/>
        <v>60</v>
      </c>
      <c r="J105">
        <v>2033</v>
      </c>
      <c r="K105" t="s">
        <v>25</v>
      </c>
      <c r="L105">
        <f t="shared" si="36"/>
        <v>62.5</v>
      </c>
      <c r="M105" cm="1">
        <f t="array" ref="M105">STOWA2024_NDJF_T(B105*60,L105,J105,K105,"")</f>
        <v>0.78677355737705024</v>
      </c>
      <c r="N105">
        <f t="shared" si="37"/>
        <v>1.2710137378457471</v>
      </c>
    </row>
    <row r="106" spans="1:14" x14ac:dyDescent="0.3">
      <c r="A106">
        <f t="shared" si="24"/>
        <v>2840</v>
      </c>
      <c r="B106">
        <v>192</v>
      </c>
      <c r="C106">
        <f t="shared" si="34"/>
        <v>0.34930914718313633</v>
      </c>
      <c r="D106">
        <f t="shared" si="30"/>
        <v>0.34930914718313633</v>
      </c>
      <c r="E106" t="s">
        <v>26</v>
      </c>
      <c r="F106" t="s">
        <v>19</v>
      </c>
      <c r="G106">
        <v>1</v>
      </c>
      <c r="H106">
        <f t="shared" si="35"/>
        <v>65</v>
      </c>
      <c r="J106">
        <v>2033</v>
      </c>
      <c r="K106" t="s">
        <v>25</v>
      </c>
      <c r="L106">
        <f t="shared" si="36"/>
        <v>67.5</v>
      </c>
      <c r="M106" cm="1">
        <f t="array" ref="M106">STOWA2024_NDJF_T(B106*60,L106,J106,K106,"")</f>
        <v>1.0849463159135433</v>
      </c>
      <c r="N106">
        <f t="shared" si="37"/>
        <v>0.92170459066261079</v>
      </c>
    </row>
    <row r="107" spans="1:14" x14ac:dyDescent="0.3">
      <c r="A107">
        <f t="shared" si="24"/>
        <v>2841</v>
      </c>
      <c r="B107">
        <v>192</v>
      </c>
      <c r="C107">
        <f t="shared" si="34"/>
        <v>0.25656548901831677</v>
      </c>
      <c r="D107">
        <f t="shared" si="30"/>
        <v>0.25656548901831677</v>
      </c>
      <c r="E107" t="s">
        <v>26</v>
      </c>
      <c r="F107" t="s">
        <v>19</v>
      </c>
      <c r="G107">
        <v>1</v>
      </c>
      <c r="H107">
        <f t="shared" si="35"/>
        <v>70</v>
      </c>
      <c r="J107">
        <v>2033</v>
      </c>
      <c r="K107" t="s">
        <v>25</v>
      </c>
      <c r="L107">
        <f t="shared" si="36"/>
        <v>72.5</v>
      </c>
      <c r="M107" cm="1">
        <f t="array" ref="M107">STOWA2024_NDJF_T(B107*60,L107,J107,K107,"")</f>
        <v>1.5034449147973628</v>
      </c>
      <c r="N107">
        <f t="shared" si="37"/>
        <v>0.66513910164429402</v>
      </c>
    </row>
    <row r="108" spans="1:14" x14ac:dyDescent="0.3">
      <c r="A108">
        <f t="shared" si="24"/>
        <v>2842</v>
      </c>
      <c r="B108">
        <v>192</v>
      </c>
      <c r="C108">
        <f t="shared" si="34"/>
        <v>0.18752937821965515</v>
      </c>
      <c r="D108">
        <f t="shared" si="30"/>
        <v>0.18752937821965515</v>
      </c>
      <c r="E108" t="s">
        <v>26</v>
      </c>
      <c r="F108" t="s">
        <v>19</v>
      </c>
      <c r="G108">
        <v>1</v>
      </c>
      <c r="H108">
        <f t="shared" si="35"/>
        <v>75</v>
      </c>
      <c r="J108">
        <v>2033</v>
      </c>
      <c r="K108" t="s">
        <v>25</v>
      </c>
      <c r="L108">
        <f t="shared" si="36"/>
        <v>77.5</v>
      </c>
      <c r="M108" cm="1">
        <f t="array" ref="M108">STOWA2024_NDJF_T(B108*60,L108,J108,K108,"")</f>
        <v>2.0937597183525267</v>
      </c>
      <c r="N108">
        <f t="shared" si="37"/>
        <v>0.47760972342463887</v>
      </c>
    </row>
    <row r="109" spans="1:14" x14ac:dyDescent="0.3">
      <c r="A109">
        <f t="shared" si="24"/>
        <v>2843</v>
      </c>
      <c r="B109">
        <v>192</v>
      </c>
      <c r="C109">
        <f t="shared" si="34"/>
        <v>0.13641173925120681</v>
      </c>
      <c r="D109">
        <f t="shared" si="30"/>
        <v>0.13641173925120681</v>
      </c>
      <c r="E109" t="s">
        <v>26</v>
      </c>
      <c r="F109" t="s">
        <v>19</v>
      </c>
      <c r="G109">
        <v>1</v>
      </c>
      <c r="H109">
        <f t="shared" si="35"/>
        <v>80</v>
      </c>
      <c r="J109">
        <v>2033</v>
      </c>
      <c r="K109" t="s">
        <v>25</v>
      </c>
      <c r="L109">
        <f t="shared" si="36"/>
        <v>82.5</v>
      </c>
      <c r="M109" cm="1">
        <f t="array" ref="M109">STOWA2024_NDJF_T(B109*60,L109,J109,K109,"")</f>
        <v>2.9308496719948285</v>
      </c>
      <c r="N109">
        <f t="shared" si="37"/>
        <v>0.34119798417343206</v>
      </c>
    </row>
    <row r="110" spans="1:14" x14ac:dyDescent="0.3">
      <c r="A110">
        <f t="shared" si="24"/>
        <v>2844</v>
      </c>
      <c r="B110">
        <v>192</v>
      </c>
      <c r="C110">
        <f t="shared" si="34"/>
        <v>9.8733851682206331E-2</v>
      </c>
      <c r="D110">
        <f t="shared" si="30"/>
        <v>9.8733851682206331E-2</v>
      </c>
      <c r="E110" t="s">
        <v>26</v>
      </c>
      <c r="F110" t="s">
        <v>19</v>
      </c>
      <c r="G110">
        <v>1</v>
      </c>
      <c r="H110">
        <f t="shared" si="35"/>
        <v>85</v>
      </c>
      <c r="J110">
        <v>2033</v>
      </c>
      <c r="K110" t="s">
        <v>25</v>
      </c>
      <c r="L110">
        <f t="shared" si="36"/>
        <v>87.5</v>
      </c>
      <c r="M110" cm="1">
        <f t="array" ref="M110">STOWA2024_NDJF_T(B110*60,L110,J110,K110,"")</f>
        <v>4.124321357247295</v>
      </c>
      <c r="N110">
        <f t="shared" si="37"/>
        <v>0.24246413249122573</v>
      </c>
    </row>
    <row r="111" spans="1:14" x14ac:dyDescent="0.3">
      <c r="A111">
        <f t="shared" si="24"/>
        <v>2845</v>
      </c>
      <c r="B111">
        <v>192</v>
      </c>
      <c r="C111">
        <f t="shared" si="34"/>
        <v>7.1101347867957215E-2</v>
      </c>
      <c r="D111">
        <f t="shared" si="30"/>
        <v>7.1101347867957215E-2</v>
      </c>
      <c r="E111" t="s">
        <v>26</v>
      </c>
      <c r="F111" t="s">
        <v>19</v>
      </c>
      <c r="G111">
        <v>1</v>
      </c>
      <c r="H111">
        <f t="shared" si="35"/>
        <v>90</v>
      </c>
      <c r="J111">
        <v>2033</v>
      </c>
      <c r="K111" t="s">
        <v>25</v>
      </c>
      <c r="L111">
        <f t="shared" si="36"/>
        <v>92.5</v>
      </c>
      <c r="M111" cm="1">
        <f t="array" ref="M111">STOWA2024_NDJF_T(B111*60,L111,J111,K111,"")</f>
        <v>5.835572771523549</v>
      </c>
      <c r="N111">
        <f t="shared" si="37"/>
        <v>0.17136278462326851</v>
      </c>
    </row>
    <row r="112" spans="1:14" x14ac:dyDescent="0.3">
      <c r="A112">
        <f t="shared" si="24"/>
        <v>2846</v>
      </c>
      <c r="B112">
        <v>192</v>
      </c>
      <c r="C112">
        <f t="shared" si="34"/>
        <v>5.0930329605884159E-2</v>
      </c>
      <c r="D112">
        <f t="shared" si="30"/>
        <v>5.0930329605884159E-2</v>
      </c>
      <c r="E112" t="s">
        <v>26</v>
      </c>
      <c r="F112" t="s">
        <v>19</v>
      </c>
      <c r="G112">
        <v>1</v>
      </c>
      <c r="H112">
        <f t="shared" si="35"/>
        <v>95</v>
      </c>
      <c r="J112">
        <v>2033</v>
      </c>
      <c r="K112" t="s">
        <v>25</v>
      </c>
      <c r="L112">
        <f t="shared" si="36"/>
        <v>97.5</v>
      </c>
      <c r="M112" cm="1">
        <f t="array" ref="M112">STOWA2024_NDJF_T(B112*60,L112,J112,K112,"")</f>
        <v>8.3034095739030693</v>
      </c>
      <c r="N112">
        <f t="shared" si="37"/>
        <v>0.12043245501738435</v>
      </c>
    </row>
    <row r="113" spans="1:14" x14ac:dyDescent="0.3">
      <c r="A113">
        <f t="shared" si="24"/>
        <v>2847</v>
      </c>
      <c r="B113">
        <v>192</v>
      </c>
      <c r="C113">
        <f t="shared" si="34"/>
        <v>3.6284890092771971E-2</v>
      </c>
      <c r="D113">
        <f t="shared" si="30"/>
        <v>3.6284890092771971E-2</v>
      </c>
      <c r="E113" t="s">
        <v>26</v>
      </c>
      <c r="F113" t="s">
        <v>19</v>
      </c>
      <c r="G113">
        <v>1</v>
      </c>
      <c r="H113">
        <f t="shared" si="35"/>
        <v>100</v>
      </c>
      <c r="J113">
        <v>2033</v>
      </c>
      <c r="K113" t="s">
        <v>25</v>
      </c>
      <c r="L113">
        <f t="shared" si="36"/>
        <v>102.5</v>
      </c>
      <c r="M113" cm="1">
        <f t="array" ref="M113">STOWA2024_NDJF_T(B113*60,L113,J113,K113,"")</f>
        <v>11.883885183081624</v>
      </c>
      <c r="N113">
        <f t="shared" si="37"/>
        <v>8.4147564924612381E-2</v>
      </c>
    </row>
    <row r="114" spans="1:14" x14ac:dyDescent="0.3">
      <c r="A114">
        <f t="shared" si="24"/>
        <v>2848</v>
      </c>
      <c r="B114">
        <v>192</v>
      </c>
      <c r="C114">
        <f t="shared" si="34"/>
        <v>2.5704600660824459E-2</v>
      </c>
      <c r="D114">
        <f t="shared" si="30"/>
        <v>2.5704600660824459E-2</v>
      </c>
      <c r="E114" t="s">
        <v>26</v>
      </c>
      <c r="F114" t="s">
        <v>19</v>
      </c>
      <c r="G114">
        <v>1</v>
      </c>
      <c r="H114">
        <f t="shared" si="35"/>
        <v>105</v>
      </c>
      <c r="J114">
        <v>2033</v>
      </c>
      <c r="K114" t="s">
        <v>25</v>
      </c>
      <c r="L114">
        <f t="shared" si="36"/>
        <v>107.5</v>
      </c>
      <c r="M114" cm="1">
        <f t="array" ref="M114">STOWA2024_NDJF_T(B114*60,L114,J114,K114,"")</f>
        <v>17.11069951014812</v>
      </c>
      <c r="N114">
        <f t="shared" si="37"/>
        <v>5.8442964263787922E-2</v>
      </c>
    </row>
    <row r="115" spans="1:14" x14ac:dyDescent="0.3">
      <c r="A115">
        <f t="shared" si="24"/>
        <v>2849</v>
      </c>
      <c r="B115">
        <v>192</v>
      </c>
      <c r="C115">
        <f t="shared" si="34"/>
        <v>1.8104413886514077E-2</v>
      </c>
      <c r="D115">
        <f t="shared" si="30"/>
        <v>1.8104413886514077E-2</v>
      </c>
      <c r="E115" t="s">
        <v>26</v>
      </c>
      <c r="F115" t="s">
        <v>19</v>
      </c>
      <c r="G115">
        <v>1</v>
      </c>
      <c r="H115">
        <f t="shared" si="35"/>
        <v>110</v>
      </c>
      <c r="J115">
        <v>2033</v>
      </c>
      <c r="K115" t="s">
        <v>25</v>
      </c>
      <c r="L115">
        <f t="shared" si="36"/>
        <v>112.5</v>
      </c>
      <c r="M115" cm="1">
        <f t="array" ref="M115">STOWA2024_NDJF_T(B115*60,L115,J115,K115,"")</f>
        <v>24.790181864427769</v>
      </c>
      <c r="N115">
        <f t="shared" si="37"/>
        <v>4.0338550377273845E-2</v>
      </c>
    </row>
    <row r="116" spans="1:14" x14ac:dyDescent="0.3">
      <c r="A116">
        <f t="shared" si="24"/>
        <v>2850</v>
      </c>
      <c r="B116">
        <v>192</v>
      </c>
      <c r="C116">
        <f t="shared" si="34"/>
        <v>1.2674533050264076E-2</v>
      </c>
      <c r="D116">
        <f t="shared" si="30"/>
        <v>1.2674533050264076E-2</v>
      </c>
      <c r="E116" t="s">
        <v>26</v>
      </c>
      <c r="F116" t="s">
        <v>19</v>
      </c>
      <c r="G116">
        <v>1</v>
      </c>
      <c r="H116">
        <f t="shared" si="35"/>
        <v>115</v>
      </c>
      <c r="J116">
        <v>2033</v>
      </c>
      <c r="K116" t="s">
        <v>25</v>
      </c>
      <c r="L116">
        <f t="shared" si="36"/>
        <v>117.5</v>
      </c>
      <c r="M116" cm="1">
        <f t="array" ref="M116">STOWA2024_NDJF_T(B116*60,L116,J116,K116,"")</f>
        <v>36.148039822967064</v>
      </c>
      <c r="N116">
        <f t="shared" si="37"/>
        <v>2.7664017327009769E-2</v>
      </c>
    </row>
    <row r="117" spans="1:14" x14ac:dyDescent="0.3">
      <c r="A117">
        <f t="shared" si="24"/>
        <v>2851</v>
      </c>
      <c r="B117">
        <v>192</v>
      </c>
      <c r="C117">
        <f t="shared" si="34"/>
        <v>8.818174330959553E-3</v>
      </c>
      <c r="D117">
        <f t="shared" si="30"/>
        <v>8.818174330959553E-3</v>
      </c>
      <c r="E117" t="s">
        <v>26</v>
      </c>
      <c r="F117" t="s">
        <v>19</v>
      </c>
      <c r="G117">
        <v>1</v>
      </c>
      <c r="H117">
        <f t="shared" si="35"/>
        <v>120</v>
      </c>
      <c r="J117">
        <v>2033</v>
      </c>
      <c r="K117" t="s">
        <v>25</v>
      </c>
      <c r="L117">
        <f t="shared" si="36"/>
        <v>122.5</v>
      </c>
      <c r="M117" cm="1">
        <f t="array" ref="M117">STOWA2024_NDJF_T(B117*60,L117,J117,K117,"")</f>
        <v>53.062099700691753</v>
      </c>
      <c r="N117">
        <f t="shared" si="37"/>
        <v>1.8845842996050216E-2</v>
      </c>
    </row>
    <row r="118" spans="1:14" x14ac:dyDescent="0.3">
      <c r="A118">
        <f t="shared" si="24"/>
        <v>2852</v>
      </c>
      <c r="B118">
        <v>192</v>
      </c>
      <c r="C118">
        <f t="shared" si="34"/>
        <v>6.0954648653155936E-3</v>
      </c>
      <c r="D118">
        <f t="shared" si="30"/>
        <v>6.0954648653155936E-3</v>
      </c>
      <c r="E118" t="s">
        <v>26</v>
      </c>
      <c r="F118" t="s">
        <v>19</v>
      </c>
      <c r="G118">
        <v>1</v>
      </c>
      <c r="H118">
        <f t="shared" si="35"/>
        <v>125</v>
      </c>
      <c r="J118">
        <v>2033</v>
      </c>
      <c r="K118" t="s">
        <v>25</v>
      </c>
      <c r="L118">
        <f t="shared" si="36"/>
        <v>127.5</v>
      </c>
      <c r="M118" cm="1">
        <f t="array" ref="M118">STOWA2024_NDJF_T(B118*60,L118,J118,K118,"")</f>
        <v>78.429046554275345</v>
      </c>
      <c r="N118">
        <f t="shared" si="37"/>
        <v>1.2750378130734622E-2</v>
      </c>
    </row>
    <row r="119" spans="1:14" x14ac:dyDescent="0.3">
      <c r="A119">
        <f t="shared" si="24"/>
        <v>2853</v>
      </c>
      <c r="B119">
        <v>192</v>
      </c>
      <c r="C119">
        <f t="shared" si="34"/>
        <v>4.1854756322851263E-3</v>
      </c>
      <c r="D119">
        <f t="shared" si="30"/>
        <v>4.1854756322851263E-3</v>
      </c>
      <c r="E119" t="s">
        <v>26</v>
      </c>
      <c r="F119" t="s">
        <v>19</v>
      </c>
      <c r="G119">
        <v>1</v>
      </c>
      <c r="H119">
        <f t="shared" si="35"/>
        <v>130</v>
      </c>
      <c r="J119">
        <v>2033</v>
      </c>
      <c r="K119" t="s">
        <v>25</v>
      </c>
      <c r="L119">
        <f t="shared" si="36"/>
        <v>132.5</v>
      </c>
      <c r="M119" cm="1">
        <f t="array" ref="M119">STOWA2024_NDJF_T(B119*60,L119,J119,K119,"")</f>
        <v>116.7555614533884</v>
      </c>
      <c r="N119">
        <f t="shared" si="37"/>
        <v>8.5649024984494962E-3</v>
      </c>
    </row>
    <row r="120" spans="1:14" x14ac:dyDescent="0.3">
      <c r="A120">
        <f t="shared" si="24"/>
        <v>2854</v>
      </c>
      <c r="B120">
        <v>192</v>
      </c>
      <c r="C120">
        <f t="shared" si="34"/>
        <v>2.8540537388535622E-3</v>
      </c>
      <c r="D120">
        <f t="shared" si="30"/>
        <v>2.8540537388535622E-3</v>
      </c>
      <c r="E120" t="s">
        <v>26</v>
      </c>
      <c r="F120" t="s">
        <v>19</v>
      </c>
      <c r="G120">
        <v>1</v>
      </c>
      <c r="H120">
        <f t="shared" si="35"/>
        <v>135</v>
      </c>
      <c r="J120">
        <v>2033</v>
      </c>
      <c r="K120" t="s">
        <v>25</v>
      </c>
      <c r="L120">
        <f t="shared" si="36"/>
        <v>137.5</v>
      </c>
      <c r="M120" cm="1">
        <f t="array" ref="M120">STOWA2024_NDJF_T(B120*60,L120,J120,K120,"")</f>
        <v>175.1053200839369</v>
      </c>
      <c r="N120">
        <f t="shared" si="37"/>
        <v>5.710848759595934E-3</v>
      </c>
    </row>
    <row r="121" spans="1:14" x14ac:dyDescent="0.3">
      <c r="A121">
        <f t="shared" si="24"/>
        <v>2855</v>
      </c>
      <c r="B121">
        <v>192</v>
      </c>
      <c r="C121">
        <f t="shared" si="34"/>
        <v>1.9322103672913676E-3</v>
      </c>
      <c r="D121">
        <f t="shared" si="30"/>
        <v>1.9322103672913676E-3</v>
      </c>
      <c r="E121" t="s">
        <v>26</v>
      </c>
      <c r="F121" t="s">
        <v>19</v>
      </c>
      <c r="G121">
        <v>1</v>
      </c>
      <c r="H121">
        <f t="shared" si="35"/>
        <v>140</v>
      </c>
      <c r="J121">
        <v>2033</v>
      </c>
      <c r="K121" t="s">
        <v>25</v>
      </c>
      <c r="L121">
        <f t="shared" si="36"/>
        <v>142.5</v>
      </c>
      <c r="M121" cm="1">
        <f t="array" ref="M121">STOWA2024_NDJF_T(B121*60,L121,J121,K121,"")</f>
        <v>264.64559351235158</v>
      </c>
      <c r="N121">
        <f t="shared" si="37"/>
        <v>3.7786383923045664E-3</v>
      </c>
    </row>
    <row r="122" spans="1:14" x14ac:dyDescent="0.3">
      <c r="A122">
        <f t="shared" si="24"/>
        <v>2856</v>
      </c>
      <c r="B122">
        <v>192</v>
      </c>
      <c r="C122">
        <f t="shared" si="34"/>
        <v>1.2983944128890142E-3</v>
      </c>
      <c r="D122">
        <f t="shared" si="30"/>
        <v>1.2983944128890142E-3</v>
      </c>
      <c r="E122" t="s">
        <v>26</v>
      </c>
      <c r="F122" t="s">
        <v>19</v>
      </c>
      <c r="G122">
        <v>1</v>
      </c>
      <c r="H122">
        <f t="shared" si="35"/>
        <v>145</v>
      </c>
      <c r="J122">
        <v>2033</v>
      </c>
      <c r="K122" t="s">
        <v>25</v>
      </c>
      <c r="L122">
        <f t="shared" si="36"/>
        <v>147.5</v>
      </c>
      <c r="M122" cm="1">
        <f t="array" ref="M122">STOWA2024_NDJF_T(B122*60,L122,J122,K122,"")</f>
        <v>403.18614148421045</v>
      </c>
      <c r="N122">
        <f t="shared" si="37"/>
        <v>2.4802439794155522E-3</v>
      </c>
    </row>
    <row r="123" spans="1:14" x14ac:dyDescent="0.3">
      <c r="A123">
        <f t="shared" si="24"/>
        <v>2857</v>
      </c>
      <c r="B123">
        <v>192</v>
      </c>
      <c r="C123">
        <f t="shared" si="34"/>
        <v>8.657154965192454E-4</v>
      </c>
      <c r="D123">
        <f t="shared" si="30"/>
        <v>8.657154965192454E-4</v>
      </c>
      <c r="E123" t="s">
        <v>26</v>
      </c>
      <c r="F123" t="s">
        <v>19</v>
      </c>
      <c r="G123">
        <v>1</v>
      </c>
      <c r="H123">
        <f t="shared" si="35"/>
        <v>150</v>
      </c>
      <c r="J123">
        <v>2033</v>
      </c>
      <c r="K123" t="s">
        <v>25</v>
      </c>
      <c r="L123">
        <f t="shared" si="36"/>
        <v>152.5</v>
      </c>
      <c r="M123" cm="1">
        <f t="array" ref="M123">STOWA2024_NDJF_T(B123*60,L123,J123,K123,"")</f>
        <v>619.37588007496618</v>
      </c>
      <c r="N123">
        <f t="shared" si="37"/>
        <v>1.6145284828963068E-3</v>
      </c>
    </row>
    <row r="124" spans="1:14" x14ac:dyDescent="0.3">
      <c r="A124">
        <f t="shared" si="24"/>
        <v>2858</v>
      </c>
      <c r="B124">
        <v>192</v>
      </c>
      <c r="C124">
        <f t="shared" si="34"/>
        <v>5.7259787716774425E-4</v>
      </c>
      <c r="D124">
        <f t="shared" si="30"/>
        <v>5.7259787716774425E-4</v>
      </c>
      <c r="E124" t="s">
        <v>26</v>
      </c>
      <c r="F124" t="s">
        <v>19</v>
      </c>
      <c r="G124">
        <v>1</v>
      </c>
      <c r="H124">
        <f t="shared" si="35"/>
        <v>155</v>
      </c>
      <c r="J124">
        <v>2033</v>
      </c>
      <c r="K124" t="s">
        <v>25</v>
      </c>
      <c r="L124">
        <f t="shared" si="36"/>
        <v>157.5</v>
      </c>
      <c r="M124" cm="1">
        <f t="array" ref="M124">STOWA2024_NDJF_T(B124*60,L124,J124,K124,"")</f>
        <v>959.75681537904063</v>
      </c>
      <c r="N124">
        <f t="shared" si="37"/>
        <v>1.0419306057285625E-3</v>
      </c>
    </row>
    <row r="125" spans="1:14" x14ac:dyDescent="0.3">
      <c r="A125">
        <f t="shared" si="24"/>
        <v>2859</v>
      </c>
      <c r="B125">
        <v>192</v>
      </c>
      <c r="C125" s="1">
        <f>N124</f>
        <v>1.0419306057285625E-3</v>
      </c>
      <c r="D125">
        <f t="shared" si="30"/>
        <v>1.0419306057285625E-3</v>
      </c>
      <c r="E125" t="s">
        <v>26</v>
      </c>
      <c r="F125" t="s">
        <v>19</v>
      </c>
      <c r="G125">
        <v>1</v>
      </c>
      <c r="H125">
        <f t="shared" si="35"/>
        <v>160</v>
      </c>
      <c r="J125">
        <v>2033</v>
      </c>
      <c r="K125" t="s">
        <v>25</v>
      </c>
      <c r="L125">
        <f>AVERAGE(H125:H126)</f>
        <v>85</v>
      </c>
      <c r="M125" cm="1">
        <f t="array" ref="M125">STOWA2024_NDJF_T(B125*60,L125,J125,K125,"")</f>
        <v>3.4743994035139778</v>
      </c>
      <c r="N125">
        <f>1/M125</f>
        <v>0.28781952903532293</v>
      </c>
    </row>
    <row r="126" spans="1:14" x14ac:dyDescent="0.3">
      <c r="A126">
        <f t="shared" si="24"/>
        <v>2860</v>
      </c>
      <c r="B126">
        <v>216</v>
      </c>
      <c r="C126" s="1">
        <f>365.25*24/B126 - N126</f>
        <v>19.500896882553722</v>
      </c>
      <c r="D126">
        <f>C126</f>
        <v>19.500896882553722</v>
      </c>
      <c r="E126" t="s">
        <v>26</v>
      </c>
      <c r="F126" t="s">
        <v>19</v>
      </c>
      <c r="G126">
        <v>1</v>
      </c>
      <c r="H126">
        <v>10</v>
      </c>
      <c r="J126">
        <v>2033</v>
      </c>
      <c r="K126" t="s">
        <v>25</v>
      </c>
      <c r="L126">
        <f>AVERAGE(H126:H128)</f>
        <v>15</v>
      </c>
      <c r="M126" cm="1">
        <f t="array" ref="M126">STOWA2024_NDJF_T(B126*60,L126,J126,K126,"")</f>
        <v>4.7432847827368674E-2</v>
      </c>
      <c r="N126">
        <f>1/M126</f>
        <v>21.082436450779614</v>
      </c>
    </row>
    <row r="127" spans="1:14" x14ac:dyDescent="0.3">
      <c r="A127">
        <f t="shared" si="24"/>
        <v>2861</v>
      </c>
      <c r="B127">
        <v>216</v>
      </c>
      <c r="C127">
        <f t="shared" ref="C127:C131" si="38">N126-N127</f>
        <v>2.4964535101114258</v>
      </c>
      <c r="D127">
        <f t="shared" ref="D127:D156" si="39">C127</f>
        <v>2.4964535101114258</v>
      </c>
      <c r="E127" t="s">
        <v>26</v>
      </c>
      <c r="F127" t="s">
        <v>19</v>
      </c>
      <c r="G127">
        <v>1</v>
      </c>
      <c r="H127">
        <f t="shared" ref="H127:H131" si="40">H126+5</f>
        <v>15</v>
      </c>
      <c r="J127">
        <v>2033</v>
      </c>
      <c r="K127" t="s">
        <v>25</v>
      </c>
      <c r="L127">
        <f t="shared" ref="L127:L131" si="41">AVERAGE(H127:H128)</f>
        <v>17.5</v>
      </c>
      <c r="M127" cm="1">
        <f t="array" ref="M127">STOWA2024_NDJF_T(B127*60,L127,J127,K127,"")</f>
        <v>5.380398783278173E-2</v>
      </c>
      <c r="N127">
        <f t="shared" ref="N127:N131" si="42">1/M127</f>
        <v>18.585982940668188</v>
      </c>
    </row>
    <row r="128" spans="1:14" x14ac:dyDescent="0.3">
      <c r="A128">
        <f t="shared" si="24"/>
        <v>2862</v>
      </c>
      <c r="B128">
        <v>216</v>
      </c>
      <c r="C128">
        <f t="shared" si="38"/>
        <v>4.184882077421415</v>
      </c>
      <c r="D128">
        <f t="shared" si="39"/>
        <v>4.184882077421415</v>
      </c>
      <c r="E128" t="s">
        <v>26</v>
      </c>
      <c r="F128" t="s">
        <v>19</v>
      </c>
      <c r="G128">
        <v>1</v>
      </c>
      <c r="H128">
        <f t="shared" si="40"/>
        <v>20</v>
      </c>
      <c r="J128">
        <v>2033</v>
      </c>
      <c r="K128" t="s">
        <v>25</v>
      </c>
      <c r="L128">
        <f t="shared" si="41"/>
        <v>22.5</v>
      </c>
      <c r="M128" cm="1">
        <f t="array" ref="M128">STOWA2024_NDJF_T(B128*60,L128,J128,K128,"")</f>
        <v>6.9439135903291413E-2</v>
      </c>
      <c r="N128">
        <f t="shared" si="42"/>
        <v>14.401100863246773</v>
      </c>
    </row>
    <row r="129" spans="1:14" x14ac:dyDescent="0.3">
      <c r="A129">
        <f t="shared" si="24"/>
        <v>2863</v>
      </c>
      <c r="B129">
        <v>216</v>
      </c>
      <c r="C129">
        <f t="shared" si="38"/>
        <v>3.2890346298104891</v>
      </c>
      <c r="D129">
        <f t="shared" si="39"/>
        <v>3.2890346298104891</v>
      </c>
      <c r="E129" t="s">
        <v>26</v>
      </c>
      <c r="F129" t="s">
        <v>19</v>
      </c>
      <c r="G129">
        <v>1</v>
      </c>
      <c r="H129">
        <f t="shared" si="40"/>
        <v>25</v>
      </c>
      <c r="J129">
        <v>2033</v>
      </c>
      <c r="K129" t="s">
        <v>25</v>
      </c>
      <c r="L129">
        <f t="shared" si="41"/>
        <v>27.5</v>
      </c>
      <c r="M129" cm="1">
        <f t="array" ref="M129">STOWA2024_NDJF_T(B129*60,L129,J129,K129,"")</f>
        <v>8.9992264174145492E-2</v>
      </c>
      <c r="N129">
        <f t="shared" si="42"/>
        <v>11.112066233436284</v>
      </c>
    </row>
    <row r="130" spans="1:14" x14ac:dyDescent="0.3">
      <c r="A130">
        <f t="shared" si="24"/>
        <v>2864</v>
      </c>
      <c r="B130">
        <v>216</v>
      </c>
      <c r="C130">
        <f t="shared" si="38"/>
        <v>2.5747011872549983</v>
      </c>
      <c r="D130">
        <f t="shared" si="39"/>
        <v>2.5747011872549983</v>
      </c>
      <c r="E130" t="s">
        <v>26</v>
      </c>
      <c r="F130" t="s">
        <v>19</v>
      </c>
      <c r="G130">
        <v>1</v>
      </c>
      <c r="H130">
        <f t="shared" si="40"/>
        <v>30</v>
      </c>
      <c r="J130">
        <v>2033</v>
      </c>
      <c r="K130" t="s">
        <v>25</v>
      </c>
      <c r="L130">
        <f t="shared" si="41"/>
        <v>32.5</v>
      </c>
      <c r="M130" cm="1">
        <f t="array" ref="M130">STOWA2024_NDJF_T(B130*60,L130,J130,K130,"")</f>
        <v>0.11713215899644519</v>
      </c>
      <c r="N130">
        <f t="shared" si="42"/>
        <v>8.5373650461812858</v>
      </c>
    </row>
    <row r="131" spans="1:14" x14ac:dyDescent="0.3">
      <c r="A131">
        <f t="shared" si="24"/>
        <v>2865</v>
      </c>
      <c r="B131">
        <v>216</v>
      </c>
      <c r="C131">
        <f t="shared" si="38"/>
        <v>2.0072596919378327</v>
      </c>
      <c r="D131">
        <f t="shared" si="39"/>
        <v>2.0072596919378327</v>
      </c>
      <c r="E131" t="s">
        <v>26</v>
      </c>
      <c r="F131" t="s">
        <v>19</v>
      </c>
      <c r="G131">
        <v>1</v>
      </c>
      <c r="H131">
        <f t="shared" si="40"/>
        <v>35</v>
      </c>
      <c r="J131">
        <v>2033</v>
      </c>
      <c r="K131" t="s">
        <v>25</v>
      </c>
      <c r="L131">
        <f t="shared" si="41"/>
        <v>37.5</v>
      </c>
      <c r="M131" cm="1">
        <f t="array" ref="M131">STOWA2024_NDJF_T(B131*60,L131,J131,K131,"")</f>
        <v>0.15313688612239171</v>
      </c>
      <c r="N131">
        <f t="shared" si="42"/>
        <v>6.5301053542434531</v>
      </c>
    </row>
    <row r="132" spans="1:14" x14ac:dyDescent="0.3">
      <c r="A132">
        <f t="shared" ref="A132:A156" si="43">A131+1</f>
        <v>2866</v>
      </c>
      <c r="B132">
        <v>216</v>
      </c>
      <c r="C132">
        <f>N131-N132</f>
        <v>1.5582606662008471</v>
      </c>
      <c r="D132">
        <f t="shared" si="39"/>
        <v>1.5582606662008471</v>
      </c>
      <c r="E132" t="s">
        <v>26</v>
      </c>
      <c r="F132" t="s">
        <v>19</v>
      </c>
      <c r="G132">
        <v>1</v>
      </c>
      <c r="H132">
        <f>H131+5</f>
        <v>40</v>
      </c>
      <c r="J132">
        <v>2033</v>
      </c>
      <c r="K132" t="s">
        <v>25</v>
      </c>
      <c r="L132">
        <f>AVERAGE(H132:H133)</f>
        <v>42.5</v>
      </c>
      <c r="M132" cm="1">
        <f t="array" ref="M132">STOWA2024_NDJF_T(B132*60,L132,J132,K132,"")</f>
        <v>0.2011325901641742</v>
      </c>
      <c r="N132">
        <f>1/M132</f>
        <v>4.9718446880426059</v>
      </c>
    </row>
    <row r="133" spans="1:14" x14ac:dyDescent="0.3">
      <c r="A133">
        <f t="shared" si="43"/>
        <v>2867</v>
      </c>
      <c r="B133">
        <v>216</v>
      </c>
      <c r="C133">
        <f t="shared" ref="C133:C155" si="44">N132-N133</f>
        <v>1.2044064809566914</v>
      </c>
      <c r="D133">
        <f t="shared" si="39"/>
        <v>1.2044064809566914</v>
      </c>
      <c r="E133" t="s">
        <v>26</v>
      </c>
      <c r="F133" t="s">
        <v>19</v>
      </c>
      <c r="G133">
        <v>1</v>
      </c>
      <c r="H133">
        <f t="shared" ref="H133:H156" si="45">H132+5</f>
        <v>45</v>
      </c>
      <c r="J133">
        <v>2033</v>
      </c>
      <c r="K133" t="s">
        <v>25</v>
      </c>
      <c r="L133">
        <f t="shared" ref="L133:L155" si="46">AVERAGE(H133:H134)</f>
        <v>47.5</v>
      </c>
      <c r="M133" cm="1">
        <f t="array" ref="M133">STOWA2024_NDJF_T(B133*60,L133,J133,K133,"")</f>
        <v>0.26543235616158722</v>
      </c>
      <c r="N133">
        <f t="shared" ref="N133:N155" si="47">1/M133</f>
        <v>3.7674382070859145</v>
      </c>
    </row>
    <row r="134" spans="1:14" x14ac:dyDescent="0.3">
      <c r="A134">
        <f t="shared" si="43"/>
        <v>2868</v>
      </c>
      <c r="B134">
        <v>216</v>
      </c>
      <c r="C134">
        <f t="shared" si="44"/>
        <v>0.92671455351465859</v>
      </c>
      <c r="D134">
        <f t="shared" si="39"/>
        <v>0.92671455351465859</v>
      </c>
      <c r="E134" t="s">
        <v>26</v>
      </c>
      <c r="F134" t="s">
        <v>19</v>
      </c>
      <c r="G134">
        <v>1</v>
      </c>
      <c r="H134">
        <f t="shared" si="45"/>
        <v>50</v>
      </c>
      <c r="J134">
        <v>2033</v>
      </c>
      <c r="K134" t="s">
        <v>25</v>
      </c>
      <c r="L134">
        <f t="shared" si="46"/>
        <v>52.5</v>
      </c>
      <c r="M134" cm="1">
        <f t="array" ref="M134">STOWA2024_NDJF_T(B134*60,L134,J134,K134,"")</f>
        <v>0.35202297792776704</v>
      </c>
      <c r="N134">
        <f t="shared" si="47"/>
        <v>2.8407236535712559</v>
      </c>
    </row>
    <row r="135" spans="1:14" x14ac:dyDescent="0.3">
      <c r="A135">
        <f t="shared" si="43"/>
        <v>2869</v>
      </c>
      <c r="B135">
        <v>216</v>
      </c>
      <c r="C135">
        <f t="shared" si="44"/>
        <v>0.70966068744713118</v>
      </c>
      <c r="D135">
        <f t="shared" si="39"/>
        <v>0.70966068744713118</v>
      </c>
      <c r="E135" t="s">
        <v>26</v>
      </c>
      <c r="F135" t="s">
        <v>19</v>
      </c>
      <c r="G135">
        <v>1</v>
      </c>
      <c r="H135">
        <f t="shared" si="45"/>
        <v>55</v>
      </c>
      <c r="J135">
        <v>2033</v>
      </c>
      <c r="K135" t="s">
        <v>25</v>
      </c>
      <c r="L135">
        <f t="shared" si="46"/>
        <v>57.5</v>
      </c>
      <c r="M135" cm="1">
        <f t="array" ref="M135">STOWA2024_NDJF_T(B135*60,L135,J135,K135,"")</f>
        <v>0.4692493914521691</v>
      </c>
      <c r="N135">
        <f t="shared" si="47"/>
        <v>2.1310629661241247</v>
      </c>
    </row>
    <row r="136" spans="1:14" x14ac:dyDescent="0.3">
      <c r="A136">
        <f t="shared" si="43"/>
        <v>2870</v>
      </c>
      <c r="B136">
        <v>216</v>
      </c>
      <c r="C136">
        <f t="shared" si="44"/>
        <v>0.54084573886139586</v>
      </c>
      <c r="D136">
        <f t="shared" si="39"/>
        <v>0.54084573886139586</v>
      </c>
      <c r="E136" t="s">
        <v>26</v>
      </c>
      <c r="F136" t="s">
        <v>19</v>
      </c>
      <c r="G136">
        <v>1</v>
      </c>
      <c r="H136">
        <f t="shared" si="45"/>
        <v>60</v>
      </c>
      <c r="J136">
        <v>2033</v>
      </c>
      <c r="K136" t="s">
        <v>25</v>
      </c>
      <c r="L136">
        <f t="shared" si="46"/>
        <v>62.5</v>
      </c>
      <c r="M136" cm="1">
        <f t="array" ref="M136">STOWA2024_NDJF_T(B136*60,L136,J136,K136,"")</f>
        <v>0.62884490424073636</v>
      </c>
      <c r="N136">
        <f t="shared" si="47"/>
        <v>1.5902172272627288</v>
      </c>
    </row>
    <row r="137" spans="1:14" x14ac:dyDescent="0.3">
      <c r="A137">
        <f t="shared" si="43"/>
        <v>2871</v>
      </c>
      <c r="B137">
        <v>216</v>
      </c>
      <c r="C137">
        <f t="shared" si="44"/>
        <v>0.41008119220973827</v>
      </c>
      <c r="D137">
        <f t="shared" si="39"/>
        <v>0.41008119220973827</v>
      </c>
      <c r="E137" t="s">
        <v>26</v>
      </c>
      <c r="F137" t="s">
        <v>19</v>
      </c>
      <c r="G137">
        <v>1</v>
      </c>
      <c r="H137">
        <f t="shared" si="45"/>
        <v>65</v>
      </c>
      <c r="J137">
        <v>2033</v>
      </c>
      <c r="K137" t="s">
        <v>25</v>
      </c>
      <c r="L137">
        <f t="shared" si="46"/>
        <v>67.5</v>
      </c>
      <c r="M137" cm="1">
        <f t="array" ref="M137">STOWA2024_NDJF_T(B137*60,L137,J137,K137,"")</f>
        <v>0.84735994012342652</v>
      </c>
      <c r="N137">
        <f t="shared" si="47"/>
        <v>1.1801360350529906</v>
      </c>
    </row>
    <row r="138" spans="1:14" x14ac:dyDescent="0.3">
      <c r="A138">
        <f t="shared" si="43"/>
        <v>2872</v>
      </c>
      <c r="B138">
        <v>216</v>
      </c>
      <c r="C138">
        <f t="shared" si="44"/>
        <v>0.30926988673521516</v>
      </c>
      <c r="D138">
        <f t="shared" si="39"/>
        <v>0.30926988673521516</v>
      </c>
      <c r="E138" t="s">
        <v>26</v>
      </c>
      <c r="F138" t="s">
        <v>19</v>
      </c>
      <c r="G138">
        <v>1</v>
      </c>
      <c r="H138">
        <f t="shared" si="45"/>
        <v>70</v>
      </c>
      <c r="J138">
        <v>2033</v>
      </c>
      <c r="K138" t="s">
        <v>25</v>
      </c>
      <c r="L138">
        <f t="shared" si="46"/>
        <v>72.5</v>
      </c>
      <c r="M138" cm="1">
        <f t="array" ref="M138">STOWA2024_NDJF_T(B138*60,L138,J138,K138,"")</f>
        <v>1.1482820889658742</v>
      </c>
      <c r="N138">
        <f t="shared" si="47"/>
        <v>0.87086614831777542</v>
      </c>
    </row>
    <row r="139" spans="1:14" x14ac:dyDescent="0.3">
      <c r="A139">
        <f t="shared" si="43"/>
        <v>2873</v>
      </c>
      <c r="B139">
        <v>216</v>
      </c>
      <c r="C139">
        <f t="shared" si="44"/>
        <v>0.23205950528444419</v>
      </c>
      <c r="D139">
        <f t="shared" si="39"/>
        <v>0.23205950528444419</v>
      </c>
      <c r="E139" t="s">
        <v>26</v>
      </c>
      <c r="F139" t="s">
        <v>19</v>
      </c>
      <c r="G139">
        <v>1</v>
      </c>
      <c r="H139">
        <f t="shared" si="45"/>
        <v>75</v>
      </c>
      <c r="J139">
        <v>2033</v>
      </c>
      <c r="K139" t="s">
        <v>25</v>
      </c>
      <c r="L139">
        <f t="shared" si="46"/>
        <v>77.5</v>
      </c>
      <c r="M139" cm="1">
        <f t="array" ref="M139">STOWA2024_NDJF_T(B139*60,L139,J139,K139,"")</f>
        <v>1.5654189118190223</v>
      </c>
      <c r="N139">
        <f t="shared" si="47"/>
        <v>0.63880664303333123</v>
      </c>
    </row>
    <row r="140" spans="1:14" x14ac:dyDescent="0.3">
      <c r="A140">
        <f t="shared" si="43"/>
        <v>2874</v>
      </c>
      <c r="B140">
        <v>216</v>
      </c>
      <c r="C140">
        <f t="shared" si="44"/>
        <v>0.17310140749713454</v>
      </c>
      <c r="D140">
        <f t="shared" si="39"/>
        <v>0.17310140749713454</v>
      </c>
      <c r="E140" t="s">
        <v>26</v>
      </c>
      <c r="F140" t="s">
        <v>19</v>
      </c>
      <c r="G140">
        <v>1</v>
      </c>
      <c r="H140">
        <f t="shared" si="45"/>
        <v>80</v>
      </c>
      <c r="J140">
        <v>2033</v>
      </c>
      <c r="K140" t="s">
        <v>25</v>
      </c>
      <c r="L140">
        <f t="shared" si="46"/>
        <v>82.5</v>
      </c>
      <c r="M140" cm="1">
        <f t="array" ref="M140">STOWA2024_NDJF_T(B140*60,L140,J140,K140,"")</f>
        <v>2.1472809916956055</v>
      </c>
      <c r="N140">
        <f t="shared" si="47"/>
        <v>0.46570523553619669</v>
      </c>
    </row>
    <row r="141" spans="1:14" x14ac:dyDescent="0.3">
      <c r="A141">
        <f t="shared" si="43"/>
        <v>2875</v>
      </c>
      <c r="B141">
        <v>216</v>
      </c>
      <c r="C141">
        <f t="shared" si="44"/>
        <v>0.12837197623558044</v>
      </c>
      <c r="D141">
        <f t="shared" si="39"/>
        <v>0.12837197623558044</v>
      </c>
      <c r="E141" t="s">
        <v>26</v>
      </c>
      <c r="F141" t="s">
        <v>19</v>
      </c>
      <c r="G141">
        <v>1</v>
      </c>
      <c r="H141">
        <f t="shared" si="45"/>
        <v>85</v>
      </c>
      <c r="J141">
        <v>2033</v>
      </c>
      <c r="K141" t="s">
        <v>25</v>
      </c>
      <c r="L141">
        <f t="shared" si="46"/>
        <v>87.5</v>
      </c>
      <c r="M141" cm="1">
        <f t="array" ref="M141">STOWA2024_NDJF_T(B141*60,L141,J141,K141,"")</f>
        <v>2.964427528057187</v>
      </c>
      <c r="N141">
        <f t="shared" si="47"/>
        <v>0.33733325930061625</v>
      </c>
    </row>
    <row r="142" spans="1:14" x14ac:dyDescent="0.3">
      <c r="A142">
        <f t="shared" si="43"/>
        <v>2876</v>
      </c>
      <c r="B142">
        <v>216</v>
      </c>
      <c r="C142">
        <f t="shared" si="44"/>
        <v>9.4614778728922294E-2</v>
      </c>
      <c r="D142">
        <f t="shared" si="39"/>
        <v>9.4614778728922294E-2</v>
      </c>
      <c r="E142" t="s">
        <v>26</v>
      </c>
      <c r="F142" t="s">
        <v>19</v>
      </c>
      <c r="G142">
        <v>1</v>
      </c>
      <c r="H142">
        <f t="shared" si="45"/>
        <v>90</v>
      </c>
      <c r="J142">
        <v>2033</v>
      </c>
      <c r="K142" t="s">
        <v>25</v>
      </c>
      <c r="L142">
        <f t="shared" si="46"/>
        <v>92.5</v>
      </c>
      <c r="M142" cm="1">
        <f t="array" ref="M142">STOWA2024_NDJF_T(B142*60,L142,J142,K142,"")</f>
        <v>4.119999423383919</v>
      </c>
      <c r="N142">
        <f t="shared" si="47"/>
        <v>0.24271848057169396</v>
      </c>
    </row>
    <row r="143" spans="1:14" x14ac:dyDescent="0.3">
      <c r="A143">
        <f t="shared" si="43"/>
        <v>2877</v>
      </c>
      <c r="B143">
        <v>216</v>
      </c>
      <c r="C143">
        <f t="shared" si="44"/>
        <v>6.9289155389848867E-2</v>
      </c>
      <c r="D143">
        <f t="shared" si="39"/>
        <v>6.9289155389848867E-2</v>
      </c>
      <c r="E143" t="s">
        <v>26</v>
      </c>
      <c r="F143" t="s">
        <v>19</v>
      </c>
      <c r="G143">
        <v>1</v>
      </c>
      <c r="H143">
        <f t="shared" si="45"/>
        <v>95</v>
      </c>
      <c r="J143">
        <v>2033</v>
      </c>
      <c r="K143" t="s">
        <v>25</v>
      </c>
      <c r="L143">
        <f t="shared" si="46"/>
        <v>97.5</v>
      </c>
      <c r="M143" cm="1">
        <f t="array" ref="M143">STOWA2024_NDJF_T(B143*60,L143,J143,K143,"")</f>
        <v>5.7660375426789807</v>
      </c>
      <c r="N143">
        <f t="shared" si="47"/>
        <v>0.17342932518184509</v>
      </c>
    </row>
    <row r="144" spans="1:14" x14ac:dyDescent="0.3">
      <c r="A144">
        <f t="shared" si="43"/>
        <v>2878</v>
      </c>
      <c r="B144">
        <v>216</v>
      </c>
      <c r="C144">
        <f t="shared" si="44"/>
        <v>5.0407820987745239E-2</v>
      </c>
      <c r="D144">
        <f t="shared" si="39"/>
        <v>5.0407820987745239E-2</v>
      </c>
      <c r="E144" t="s">
        <v>26</v>
      </c>
      <c r="F144" t="s">
        <v>19</v>
      </c>
      <c r="G144">
        <v>1</v>
      </c>
      <c r="H144">
        <f t="shared" si="45"/>
        <v>100</v>
      </c>
      <c r="J144">
        <v>2033</v>
      </c>
      <c r="K144" t="s">
        <v>25</v>
      </c>
      <c r="L144">
        <f t="shared" si="46"/>
        <v>102.5</v>
      </c>
      <c r="M144" cm="1">
        <f t="array" ref="M144">STOWA2024_NDJF_T(B144*60,L144,J144,K144,"")</f>
        <v>8.1286601602775743</v>
      </c>
      <c r="N144">
        <f t="shared" si="47"/>
        <v>0.12302150419409985</v>
      </c>
    </row>
    <row r="145" spans="1:14" x14ac:dyDescent="0.3">
      <c r="A145">
        <f t="shared" si="43"/>
        <v>2879</v>
      </c>
      <c r="B145">
        <v>216</v>
      </c>
      <c r="C145">
        <f t="shared" si="44"/>
        <v>3.6416695298132823E-2</v>
      </c>
      <c r="D145">
        <f t="shared" si="39"/>
        <v>3.6416695298132823E-2</v>
      </c>
      <c r="E145" t="s">
        <v>26</v>
      </c>
      <c r="F145" t="s">
        <v>19</v>
      </c>
      <c r="G145">
        <v>1</v>
      </c>
      <c r="H145">
        <f t="shared" si="45"/>
        <v>105</v>
      </c>
      <c r="J145">
        <v>2033</v>
      </c>
      <c r="K145" t="s">
        <v>25</v>
      </c>
      <c r="L145">
        <f t="shared" si="46"/>
        <v>107.5</v>
      </c>
      <c r="M145" cm="1">
        <f t="array" ref="M145">STOWA2024_NDJF_T(B145*60,L145,J145,K145,"")</f>
        <v>11.546702922712269</v>
      </c>
      <c r="N145">
        <f t="shared" si="47"/>
        <v>8.6604808895967028E-2</v>
      </c>
    </row>
    <row r="146" spans="1:14" x14ac:dyDescent="0.3">
      <c r="A146">
        <f t="shared" si="43"/>
        <v>2880</v>
      </c>
      <c r="B146">
        <v>216</v>
      </c>
      <c r="C146">
        <f t="shared" si="44"/>
        <v>2.6118606254361083E-2</v>
      </c>
      <c r="D146">
        <f t="shared" si="39"/>
        <v>2.6118606254361083E-2</v>
      </c>
      <c r="E146" t="s">
        <v>26</v>
      </c>
      <c r="F146" t="s">
        <v>19</v>
      </c>
      <c r="G146">
        <v>1</v>
      </c>
      <c r="H146">
        <f t="shared" si="45"/>
        <v>110</v>
      </c>
      <c r="J146">
        <v>2033</v>
      </c>
      <c r="K146" t="s">
        <v>25</v>
      </c>
      <c r="L146">
        <f t="shared" si="46"/>
        <v>112.5</v>
      </c>
      <c r="M146" cm="1">
        <f t="array" ref="M146">STOWA2024_NDJF_T(B146*60,L146,J146,K146,"")</f>
        <v>16.532695992261573</v>
      </c>
      <c r="N146">
        <f t="shared" si="47"/>
        <v>6.0486202641605945E-2</v>
      </c>
    </row>
    <row r="147" spans="1:14" x14ac:dyDescent="0.3">
      <c r="A147">
        <f t="shared" si="43"/>
        <v>2881</v>
      </c>
      <c r="B147">
        <v>216</v>
      </c>
      <c r="C147">
        <f t="shared" si="44"/>
        <v>1.8590978716023797E-2</v>
      </c>
      <c r="D147">
        <f t="shared" si="39"/>
        <v>1.8590978716023797E-2</v>
      </c>
      <c r="E147" t="s">
        <v>26</v>
      </c>
      <c r="F147" t="s">
        <v>19</v>
      </c>
      <c r="G147">
        <v>1</v>
      </c>
      <c r="H147">
        <f t="shared" si="45"/>
        <v>115</v>
      </c>
      <c r="J147">
        <v>2033</v>
      </c>
      <c r="K147" t="s">
        <v>25</v>
      </c>
      <c r="L147">
        <f t="shared" si="46"/>
        <v>117.5</v>
      </c>
      <c r="M147" cm="1">
        <f t="array" ref="M147">STOWA2024_NDJF_T(B147*60,L147,J147,K147,"")</f>
        <v>23.86906922317171</v>
      </c>
      <c r="N147">
        <f t="shared" si="47"/>
        <v>4.1895223925582148E-2</v>
      </c>
    </row>
    <row r="148" spans="1:14" x14ac:dyDescent="0.3">
      <c r="A148">
        <f t="shared" si="43"/>
        <v>2882</v>
      </c>
      <c r="B148">
        <v>216</v>
      </c>
      <c r="C148">
        <f t="shared" si="44"/>
        <v>1.3128340146447096E-2</v>
      </c>
      <c r="D148">
        <f t="shared" si="39"/>
        <v>1.3128340146447096E-2</v>
      </c>
      <c r="E148" t="s">
        <v>26</v>
      </c>
      <c r="F148" t="s">
        <v>19</v>
      </c>
      <c r="G148">
        <v>1</v>
      </c>
      <c r="H148">
        <f t="shared" si="45"/>
        <v>120</v>
      </c>
      <c r="J148">
        <v>2033</v>
      </c>
      <c r="K148" t="s">
        <v>25</v>
      </c>
      <c r="L148">
        <f t="shared" si="46"/>
        <v>122.5</v>
      </c>
      <c r="M148" cm="1">
        <f t="array" ref="M148">STOWA2024_NDJF_T(B148*60,L148,J148,K148,"")</f>
        <v>34.762194184039892</v>
      </c>
      <c r="N148">
        <f t="shared" si="47"/>
        <v>2.8766883779135052E-2</v>
      </c>
    </row>
    <row r="149" spans="1:14" x14ac:dyDescent="0.3">
      <c r="A149">
        <f t="shared" si="43"/>
        <v>2883</v>
      </c>
      <c r="B149">
        <v>216</v>
      </c>
      <c r="C149">
        <f t="shared" si="44"/>
        <v>9.193721161336519E-3</v>
      </c>
      <c r="D149">
        <f t="shared" si="39"/>
        <v>9.193721161336519E-3</v>
      </c>
      <c r="E149" t="s">
        <v>26</v>
      </c>
      <c r="F149" t="s">
        <v>19</v>
      </c>
      <c r="G149">
        <v>1</v>
      </c>
      <c r="H149">
        <f t="shared" si="45"/>
        <v>125</v>
      </c>
      <c r="J149">
        <v>2033</v>
      </c>
      <c r="K149" t="s">
        <v>25</v>
      </c>
      <c r="L149">
        <f t="shared" si="46"/>
        <v>127.5</v>
      </c>
      <c r="M149" cm="1">
        <f t="array" ref="M149">STOWA2024_NDJF_T(B149*60,L149,J149,K149,"")</f>
        <v>51.090363858248764</v>
      </c>
      <c r="N149">
        <f t="shared" si="47"/>
        <v>1.9573162617798533E-2</v>
      </c>
    </row>
    <row r="150" spans="1:14" x14ac:dyDescent="0.3">
      <c r="A150">
        <f t="shared" si="43"/>
        <v>2884</v>
      </c>
      <c r="B150">
        <v>216</v>
      </c>
      <c r="C150">
        <f t="shared" si="44"/>
        <v>6.3823334376186258E-3</v>
      </c>
      <c r="D150">
        <f t="shared" si="39"/>
        <v>6.3823334376186258E-3</v>
      </c>
      <c r="E150" t="s">
        <v>26</v>
      </c>
      <c r="F150" t="s">
        <v>19</v>
      </c>
      <c r="G150">
        <v>1</v>
      </c>
      <c r="H150">
        <f t="shared" si="45"/>
        <v>130</v>
      </c>
      <c r="J150">
        <v>2033</v>
      </c>
      <c r="K150" t="s">
        <v>25</v>
      </c>
      <c r="L150">
        <f t="shared" si="46"/>
        <v>132.5</v>
      </c>
      <c r="M150" cm="1">
        <f t="array" ref="M150">STOWA2024_NDJF_T(B150*60,L150,J150,K150,"")</f>
        <v>75.810245613866797</v>
      </c>
      <c r="N150">
        <f t="shared" si="47"/>
        <v>1.3190829180179907E-2</v>
      </c>
    </row>
    <row r="151" spans="1:14" x14ac:dyDescent="0.3">
      <c r="A151">
        <f t="shared" si="43"/>
        <v>2885</v>
      </c>
      <c r="B151">
        <v>216</v>
      </c>
      <c r="C151">
        <f t="shared" si="44"/>
        <v>4.3902479334227557E-3</v>
      </c>
      <c r="D151">
        <f t="shared" si="39"/>
        <v>4.3902479334227557E-3</v>
      </c>
      <c r="E151" t="s">
        <v>26</v>
      </c>
      <c r="F151" t="s">
        <v>19</v>
      </c>
      <c r="G151">
        <v>1</v>
      </c>
      <c r="H151">
        <f t="shared" si="45"/>
        <v>135</v>
      </c>
      <c r="J151">
        <v>2033</v>
      </c>
      <c r="K151" t="s">
        <v>25</v>
      </c>
      <c r="L151">
        <f t="shared" si="46"/>
        <v>137.5</v>
      </c>
      <c r="M151" cm="1">
        <f t="array" ref="M151">STOWA2024_NDJF_T(B151*60,L151,J151,K151,"")</f>
        <v>113.62885836301791</v>
      </c>
      <c r="N151">
        <f t="shared" si="47"/>
        <v>8.8005812467571512E-3</v>
      </c>
    </row>
    <row r="152" spans="1:14" x14ac:dyDescent="0.3">
      <c r="A152">
        <f t="shared" si="43"/>
        <v>2886</v>
      </c>
      <c r="B152">
        <v>216</v>
      </c>
      <c r="C152">
        <f t="shared" si="44"/>
        <v>2.990891637655378E-3</v>
      </c>
      <c r="D152">
        <f t="shared" si="39"/>
        <v>2.990891637655378E-3</v>
      </c>
      <c r="E152" t="s">
        <v>26</v>
      </c>
      <c r="F152" t="s">
        <v>19</v>
      </c>
      <c r="G152">
        <v>1</v>
      </c>
      <c r="H152">
        <f t="shared" si="45"/>
        <v>140</v>
      </c>
      <c r="J152">
        <v>2033</v>
      </c>
      <c r="K152" t="s">
        <v>25</v>
      </c>
      <c r="L152">
        <f t="shared" si="46"/>
        <v>142.5</v>
      </c>
      <c r="M152" cm="1">
        <f t="array" ref="M152">STOWA2024_NDJF_T(B152*60,L152,J152,K152,"")</f>
        <v>172.12623518360533</v>
      </c>
      <c r="N152">
        <f t="shared" si="47"/>
        <v>5.8096896091017732E-3</v>
      </c>
    </row>
    <row r="153" spans="1:14" x14ac:dyDescent="0.3">
      <c r="A153">
        <f t="shared" si="43"/>
        <v>2887</v>
      </c>
      <c r="B153">
        <v>216</v>
      </c>
      <c r="C153">
        <f t="shared" si="44"/>
        <v>2.0170011518091547E-3</v>
      </c>
      <c r="D153">
        <f t="shared" si="39"/>
        <v>2.0170011518091547E-3</v>
      </c>
      <c r="E153" t="s">
        <v>26</v>
      </c>
      <c r="F153" t="s">
        <v>19</v>
      </c>
      <c r="G153">
        <v>1</v>
      </c>
      <c r="H153">
        <f t="shared" si="45"/>
        <v>145</v>
      </c>
      <c r="J153">
        <v>2033</v>
      </c>
      <c r="K153" t="s">
        <v>25</v>
      </c>
      <c r="L153">
        <f t="shared" si="46"/>
        <v>147.5</v>
      </c>
      <c r="M153" cm="1">
        <f t="array" ref="M153">STOWA2024_NDJF_T(B153*60,L153,J153,K153,"")</f>
        <v>263.66521038056533</v>
      </c>
      <c r="N153">
        <f t="shared" si="47"/>
        <v>3.7926884572926185E-3</v>
      </c>
    </row>
    <row r="154" spans="1:14" x14ac:dyDescent="0.3">
      <c r="A154">
        <f t="shared" si="43"/>
        <v>2888</v>
      </c>
      <c r="B154">
        <v>216</v>
      </c>
      <c r="C154">
        <f t="shared" si="44"/>
        <v>1.3457158948167358E-3</v>
      </c>
      <c r="D154">
        <f t="shared" si="39"/>
        <v>1.3457158948167358E-3</v>
      </c>
      <c r="E154" t="s">
        <v>26</v>
      </c>
      <c r="F154" t="s">
        <v>19</v>
      </c>
      <c r="G154">
        <v>1</v>
      </c>
      <c r="H154">
        <f t="shared" si="45"/>
        <v>150</v>
      </c>
      <c r="J154">
        <v>2033</v>
      </c>
      <c r="K154" t="s">
        <v>25</v>
      </c>
      <c r="L154">
        <f t="shared" si="46"/>
        <v>152.5</v>
      </c>
      <c r="M154" cm="1">
        <f t="array" ref="M154">STOWA2024_NDJF_T(B154*60,L154,J154,K154,"")</f>
        <v>408.66825208215062</v>
      </c>
      <c r="N154">
        <f t="shared" si="47"/>
        <v>2.4469725624758827E-3</v>
      </c>
    </row>
    <row r="155" spans="1:14" x14ac:dyDescent="0.3">
      <c r="A155">
        <f t="shared" si="43"/>
        <v>2889</v>
      </c>
      <c r="B155">
        <v>216</v>
      </c>
      <c r="C155">
        <f t="shared" si="44"/>
        <v>8.8774924289984451E-4</v>
      </c>
      <c r="D155">
        <f t="shared" si="39"/>
        <v>8.8774924289984451E-4</v>
      </c>
      <c r="E155" t="s">
        <v>26</v>
      </c>
      <c r="F155" t="s">
        <v>19</v>
      </c>
      <c r="G155">
        <v>1</v>
      </c>
      <c r="H155">
        <f t="shared" si="45"/>
        <v>155</v>
      </c>
      <c r="J155">
        <v>2033</v>
      </c>
      <c r="K155" t="s">
        <v>25</v>
      </c>
      <c r="L155">
        <f t="shared" si="46"/>
        <v>157.5</v>
      </c>
      <c r="M155" cm="1">
        <f t="array" ref="M155">STOWA2024_NDJF_T(B155*60,L155,J155,K155,"")</f>
        <v>641.34494876071108</v>
      </c>
      <c r="N155">
        <f t="shared" si="47"/>
        <v>1.5592233195760381E-3</v>
      </c>
    </row>
    <row r="156" spans="1:14" x14ac:dyDescent="0.3">
      <c r="A156">
        <f t="shared" si="43"/>
        <v>2890</v>
      </c>
      <c r="B156">
        <v>216</v>
      </c>
      <c r="C156" s="1">
        <f>N155</f>
        <v>1.5592233195760381E-3</v>
      </c>
      <c r="D156">
        <f t="shared" si="39"/>
        <v>1.5592233195760381E-3</v>
      </c>
      <c r="E156" t="s">
        <v>26</v>
      </c>
      <c r="F156" t="s">
        <v>19</v>
      </c>
      <c r="G156">
        <v>1</v>
      </c>
      <c r="H156">
        <f t="shared" si="45"/>
        <v>160</v>
      </c>
      <c r="J156">
        <v>2033</v>
      </c>
      <c r="K156" t="s">
        <v>25</v>
      </c>
      <c r="L156">
        <f>AVERAGE(H156:H157)</f>
        <v>160</v>
      </c>
      <c r="M156" cm="1">
        <f t="array" ref="M156">STOWA2024_NDJF_T(B156*60,L156,J156,K156,"")</f>
        <v>807.37793791099807</v>
      </c>
      <c r="N156">
        <f>1/M156</f>
        <v>1.2385773168231355E-3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E4FE2-3F0F-4695-AC67-EE117CC29EB4}">
  <sheetPr codeName="Blad9">
    <tabColor theme="5" tint="0.59999389629810485"/>
  </sheetPr>
  <dimension ref="A1:N156"/>
  <sheetViews>
    <sheetView workbookViewId="0">
      <selection activeCell="A18" sqref="A18"/>
    </sheetView>
  </sheetViews>
  <sheetFormatPr defaultRowHeight="14.4" x14ac:dyDescent="0.3"/>
  <cols>
    <col min="3" max="4" width="12" bestFit="1" customWidth="1"/>
    <col min="5" max="5" width="17.21875"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'2033L WINTER'!A156+1</f>
        <v>2891</v>
      </c>
      <c r="B2">
        <v>24</v>
      </c>
      <c r="C2" s="1">
        <f>365.25*24/B2 - N2</f>
        <v>349.57560854721828</v>
      </c>
      <c r="D2">
        <f>C2</f>
        <v>349.57560854721828</v>
      </c>
      <c r="E2" t="s">
        <v>27</v>
      </c>
      <c r="F2" t="s">
        <v>21</v>
      </c>
      <c r="G2">
        <v>1</v>
      </c>
      <c r="H2">
        <v>10</v>
      </c>
      <c r="J2">
        <v>2050</v>
      </c>
      <c r="K2" t="s">
        <v>25</v>
      </c>
      <c r="L2">
        <f>AVERAGE(H2:H4)</f>
        <v>15</v>
      </c>
      <c r="M2" cm="1">
        <f t="array" ref="M2">STOWA2024_JAARROND_T(B2*60,L2,J2,K2,"")</f>
        <v>6.3798330098648257E-2</v>
      </c>
      <c r="N2">
        <f>1/M2</f>
        <v>15.674391452781736</v>
      </c>
    </row>
    <row r="3" spans="1:14" x14ac:dyDescent="0.3">
      <c r="A3">
        <f>A2+1</f>
        <v>2892</v>
      </c>
      <c r="B3">
        <v>24</v>
      </c>
      <c r="C3">
        <f t="shared" ref="C3:C7" si="0">N2-N3</f>
        <v>4.7287216798412217</v>
      </c>
      <c r="D3">
        <f t="shared" ref="D3:D32" si="1">C3</f>
        <v>4.7287216798412217</v>
      </c>
      <c r="E3" t="s">
        <v>27</v>
      </c>
      <c r="F3" t="s">
        <v>21</v>
      </c>
      <c r="G3">
        <v>1</v>
      </c>
      <c r="H3">
        <f t="shared" ref="H3:H7" si="2">H2+5</f>
        <v>15</v>
      </c>
      <c r="J3">
        <v>2050</v>
      </c>
      <c r="K3" t="s">
        <v>25</v>
      </c>
      <c r="L3">
        <f t="shared" ref="L3:L7" si="3">AVERAGE(H3:H4)</f>
        <v>17.5</v>
      </c>
      <c r="M3" cm="1">
        <f t="array" ref="M3">STOWA2024_JAARROND_T(B3*60,L3,J3,K3,"")</f>
        <v>9.136032976914428E-2</v>
      </c>
      <c r="N3">
        <f t="shared" ref="N3:N7" si="4">1/M3</f>
        <v>10.945669772940514</v>
      </c>
    </row>
    <row r="4" spans="1:14" x14ac:dyDescent="0.3">
      <c r="A4">
        <f t="shared" ref="A4:A67" si="5">A3+1</f>
        <v>2893</v>
      </c>
      <c r="B4">
        <v>24</v>
      </c>
      <c r="C4">
        <f t="shared" si="0"/>
        <v>5.33889730918533</v>
      </c>
      <c r="D4">
        <f t="shared" si="1"/>
        <v>5.33889730918533</v>
      </c>
      <c r="E4" t="s">
        <v>27</v>
      </c>
      <c r="F4" t="s">
        <v>21</v>
      </c>
      <c r="G4">
        <v>1</v>
      </c>
      <c r="H4">
        <f t="shared" si="2"/>
        <v>20</v>
      </c>
      <c r="J4">
        <v>2050</v>
      </c>
      <c r="K4" t="s">
        <v>25</v>
      </c>
      <c r="L4">
        <f t="shared" si="3"/>
        <v>22.5</v>
      </c>
      <c r="M4" cm="1">
        <f t="array" ref="M4">STOWA2024_JAARROND_T(B4*60,L4,J4,K4,"")</f>
        <v>0.17835573076390573</v>
      </c>
      <c r="N4">
        <f t="shared" si="4"/>
        <v>5.6067724637551839</v>
      </c>
    </row>
    <row r="5" spans="1:14" x14ac:dyDescent="0.3">
      <c r="A5">
        <f t="shared" si="5"/>
        <v>2894</v>
      </c>
      <c r="B5">
        <v>24</v>
      </c>
      <c r="C5">
        <f t="shared" si="0"/>
        <v>2.5680079473267061</v>
      </c>
      <c r="D5">
        <f t="shared" si="1"/>
        <v>2.5680079473267061</v>
      </c>
      <c r="E5" t="s">
        <v>27</v>
      </c>
      <c r="F5" t="s">
        <v>21</v>
      </c>
      <c r="G5">
        <v>1</v>
      </c>
      <c r="H5">
        <f t="shared" si="2"/>
        <v>25</v>
      </c>
      <c r="J5">
        <v>2050</v>
      </c>
      <c r="K5" t="s">
        <v>25</v>
      </c>
      <c r="L5">
        <f t="shared" si="3"/>
        <v>27.5</v>
      </c>
      <c r="M5" cm="1">
        <f t="array" ref="M5">STOWA2024_JAARROND_T(B5*60,L5,J5,K5,"")</f>
        <v>0.32908110996877127</v>
      </c>
      <c r="N5">
        <f t="shared" si="4"/>
        <v>3.0387645164284778</v>
      </c>
    </row>
    <row r="6" spans="1:14" x14ac:dyDescent="0.3">
      <c r="A6">
        <f t="shared" si="5"/>
        <v>2895</v>
      </c>
      <c r="B6">
        <v>24</v>
      </c>
      <c r="C6">
        <f t="shared" si="0"/>
        <v>1.3115274787692071</v>
      </c>
      <c r="D6">
        <f t="shared" si="1"/>
        <v>1.3115274787692071</v>
      </c>
      <c r="E6" t="s">
        <v>27</v>
      </c>
      <c r="F6" t="s">
        <v>21</v>
      </c>
      <c r="G6">
        <v>1</v>
      </c>
      <c r="H6">
        <f t="shared" si="2"/>
        <v>30</v>
      </c>
      <c r="J6">
        <v>2050</v>
      </c>
      <c r="K6" t="s">
        <v>25</v>
      </c>
      <c r="L6">
        <f t="shared" si="3"/>
        <v>32.5</v>
      </c>
      <c r="M6" cm="1">
        <f t="array" ref="M6">STOWA2024_JAARROND_T(B6*60,L6,J6,K6,"")</f>
        <v>0.57895933111484632</v>
      </c>
      <c r="N6">
        <f t="shared" si="4"/>
        <v>1.7272370376592707</v>
      </c>
    </row>
    <row r="7" spans="1:14" x14ac:dyDescent="0.3">
      <c r="A7">
        <f t="shared" si="5"/>
        <v>2896</v>
      </c>
      <c r="B7">
        <v>24</v>
      </c>
      <c r="C7">
        <f t="shared" si="0"/>
        <v>0.70461446548614393</v>
      </c>
      <c r="D7">
        <f t="shared" si="1"/>
        <v>0.70461446548614393</v>
      </c>
      <c r="E7" t="s">
        <v>27</v>
      </c>
      <c r="F7" t="s">
        <v>21</v>
      </c>
      <c r="G7">
        <v>1</v>
      </c>
      <c r="H7">
        <f t="shared" si="2"/>
        <v>35</v>
      </c>
      <c r="J7">
        <v>2050</v>
      </c>
      <c r="K7" t="s">
        <v>25</v>
      </c>
      <c r="L7">
        <f t="shared" si="3"/>
        <v>37.5</v>
      </c>
      <c r="M7" cm="1">
        <f t="array" ref="M7">STOWA2024_JAARROND_T(B7*60,L7,J7,K7,"")</f>
        <v>0.97787788692650046</v>
      </c>
      <c r="N7">
        <f t="shared" si="4"/>
        <v>1.0226225721731268</v>
      </c>
    </row>
    <row r="8" spans="1:14" x14ac:dyDescent="0.3">
      <c r="A8">
        <f t="shared" si="5"/>
        <v>2897</v>
      </c>
      <c r="B8">
        <v>24</v>
      </c>
      <c r="C8">
        <f>N7-N8</f>
        <v>0.39535907260811531</v>
      </c>
      <c r="D8">
        <f t="shared" si="1"/>
        <v>0.39535907260811531</v>
      </c>
      <c r="E8" t="s">
        <v>27</v>
      </c>
      <c r="F8" t="s">
        <v>21</v>
      </c>
      <c r="G8">
        <v>1</v>
      </c>
      <c r="H8">
        <f>H7+5</f>
        <v>40</v>
      </c>
      <c r="J8">
        <v>2050</v>
      </c>
      <c r="K8" t="s">
        <v>25</v>
      </c>
      <c r="L8">
        <f>AVERAGE(H8:H9)</f>
        <v>42.5</v>
      </c>
      <c r="M8" cm="1">
        <f t="array" ref="M8">STOWA2024_JAARROND_T(B8*60,L8,J8,K8,"")</f>
        <v>1.5942263509569268</v>
      </c>
      <c r="N8">
        <f>1/M8</f>
        <v>0.62726349956501148</v>
      </c>
    </row>
    <row r="9" spans="1:14" x14ac:dyDescent="0.3">
      <c r="A9">
        <f t="shared" si="5"/>
        <v>2898</v>
      </c>
      <c r="B9">
        <v>24</v>
      </c>
      <c r="C9">
        <f t="shared" ref="C9:C31" si="6">N8-N9</f>
        <v>0.23051568534323813</v>
      </c>
      <c r="D9">
        <f t="shared" si="1"/>
        <v>0.23051568534323813</v>
      </c>
      <c r="E9" t="s">
        <v>27</v>
      </c>
      <c r="F9" t="s">
        <v>21</v>
      </c>
      <c r="G9">
        <v>1</v>
      </c>
      <c r="H9">
        <f t="shared" ref="H9:H32" si="7">H8+5</f>
        <v>45</v>
      </c>
      <c r="J9">
        <v>2050</v>
      </c>
      <c r="K9" t="s">
        <v>25</v>
      </c>
      <c r="L9">
        <f t="shared" ref="L9:L31" si="8">AVERAGE(H9:H10)</f>
        <v>47.5</v>
      </c>
      <c r="M9" cm="1">
        <f t="array" ref="M9">STOWA2024_JAARROND_T(B9*60,L9,J9,K9,"")</f>
        <v>2.5204927769079575</v>
      </c>
      <c r="N9">
        <f t="shared" ref="N9:N31" si="9">1/M9</f>
        <v>0.39674781422177335</v>
      </c>
    </row>
    <row r="10" spans="1:14" x14ac:dyDescent="0.3">
      <c r="A10">
        <f t="shared" si="5"/>
        <v>2899</v>
      </c>
      <c r="B10">
        <v>24</v>
      </c>
      <c r="C10">
        <f t="shared" si="6"/>
        <v>0.13889708011726593</v>
      </c>
      <c r="D10">
        <f t="shared" si="1"/>
        <v>0.13889708011726593</v>
      </c>
      <c r="E10" t="s">
        <v>27</v>
      </c>
      <c r="F10" t="s">
        <v>21</v>
      </c>
      <c r="G10">
        <v>1</v>
      </c>
      <c r="H10">
        <f t="shared" si="7"/>
        <v>50</v>
      </c>
      <c r="J10">
        <v>2050</v>
      </c>
      <c r="K10" t="s">
        <v>25</v>
      </c>
      <c r="L10">
        <f t="shared" si="8"/>
        <v>52.5</v>
      </c>
      <c r="M10" cm="1">
        <f t="array" ref="M10">STOWA2024_JAARROND_T(B10*60,L10,J10,K10,"")</f>
        <v>3.8782127321564963</v>
      </c>
      <c r="N10">
        <f t="shared" si="9"/>
        <v>0.25785073410450743</v>
      </c>
    </row>
    <row r="11" spans="1:14" x14ac:dyDescent="0.3">
      <c r="A11">
        <f t="shared" si="5"/>
        <v>2900</v>
      </c>
      <c r="B11">
        <v>24</v>
      </c>
      <c r="C11">
        <f t="shared" si="6"/>
        <v>8.6175465473252888E-2</v>
      </c>
      <c r="D11">
        <f t="shared" si="1"/>
        <v>8.6175465473252888E-2</v>
      </c>
      <c r="E11" t="s">
        <v>27</v>
      </c>
      <c r="F11" t="s">
        <v>21</v>
      </c>
      <c r="G11">
        <v>1</v>
      </c>
      <c r="H11">
        <f t="shared" si="7"/>
        <v>55</v>
      </c>
      <c r="J11">
        <v>2050</v>
      </c>
      <c r="K11" t="s">
        <v>25</v>
      </c>
      <c r="L11">
        <f t="shared" si="8"/>
        <v>57.5</v>
      </c>
      <c r="M11" cm="1">
        <f t="array" ref="M11">STOWA2024_JAARROND_T(B11*60,L11,J11,K11,"")</f>
        <v>5.8249508387135496</v>
      </c>
      <c r="N11">
        <f t="shared" si="9"/>
        <v>0.17167526863125454</v>
      </c>
    </row>
    <row r="12" spans="1:14" x14ac:dyDescent="0.3">
      <c r="A12">
        <f t="shared" si="5"/>
        <v>2901</v>
      </c>
      <c r="B12">
        <v>24</v>
      </c>
      <c r="C12">
        <f t="shared" si="6"/>
        <v>5.4885735322308865E-2</v>
      </c>
      <c r="D12">
        <f t="shared" si="1"/>
        <v>5.4885735322308865E-2</v>
      </c>
      <c r="E12" t="s">
        <v>27</v>
      </c>
      <c r="F12" t="s">
        <v>21</v>
      </c>
      <c r="G12">
        <v>1</v>
      </c>
      <c r="H12">
        <f t="shared" si="7"/>
        <v>60</v>
      </c>
      <c r="J12">
        <v>2050</v>
      </c>
      <c r="K12" t="s">
        <v>25</v>
      </c>
      <c r="L12">
        <f t="shared" si="8"/>
        <v>62.5</v>
      </c>
      <c r="M12" cm="1">
        <f t="array" ref="M12">STOWA2024_JAARROND_T(B12*60,L12,J12,K12,"")</f>
        <v>8.5624111310957982</v>
      </c>
      <c r="N12">
        <f t="shared" si="9"/>
        <v>0.11678953330894568</v>
      </c>
    </row>
    <row r="13" spans="1:14" x14ac:dyDescent="0.3">
      <c r="A13">
        <f t="shared" si="5"/>
        <v>2902</v>
      </c>
      <c r="B13">
        <v>24</v>
      </c>
      <c r="C13">
        <f t="shared" si="6"/>
        <v>3.5781819284623012E-2</v>
      </c>
      <c r="D13">
        <f t="shared" si="1"/>
        <v>3.5781819284623012E-2</v>
      </c>
      <c r="E13" t="s">
        <v>27</v>
      </c>
      <c r="F13" t="s">
        <v>21</v>
      </c>
      <c r="G13">
        <v>1</v>
      </c>
      <c r="H13">
        <f t="shared" si="7"/>
        <v>65</v>
      </c>
      <c r="J13">
        <v>2050</v>
      </c>
      <c r="K13" t="s">
        <v>25</v>
      </c>
      <c r="L13">
        <f t="shared" si="8"/>
        <v>67.5</v>
      </c>
      <c r="M13" cm="1">
        <f t="array" ref="M13">STOWA2024_JAARROND_T(B13*60,L13,J13,K13,"")</f>
        <v>12.344503385193029</v>
      </c>
      <c r="N13">
        <f t="shared" si="9"/>
        <v>8.1007714024322663E-2</v>
      </c>
    </row>
    <row r="14" spans="1:14" x14ac:dyDescent="0.3">
      <c r="A14">
        <f t="shared" si="5"/>
        <v>2903</v>
      </c>
      <c r="B14">
        <v>24</v>
      </c>
      <c r="C14">
        <f t="shared" si="6"/>
        <v>2.3825328749124484E-2</v>
      </c>
      <c r="D14">
        <f t="shared" si="1"/>
        <v>2.3825328749124484E-2</v>
      </c>
      <c r="E14" t="s">
        <v>27</v>
      </c>
      <c r="F14" t="s">
        <v>21</v>
      </c>
      <c r="G14">
        <v>1</v>
      </c>
      <c r="H14">
        <f t="shared" si="7"/>
        <v>70</v>
      </c>
      <c r="J14">
        <v>2050</v>
      </c>
      <c r="K14" t="s">
        <v>25</v>
      </c>
      <c r="L14">
        <f t="shared" si="8"/>
        <v>72.5</v>
      </c>
      <c r="M14" cm="1">
        <f t="array" ref="M14">STOWA2024_JAARROND_T(B14*60,L14,J14,K14,"")</f>
        <v>17.48790287756205</v>
      </c>
      <c r="N14">
        <f t="shared" si="9"/>
        <v>5.7182385275198179E-2</v>
      </c>
    </row>
    <row r="15" spans="1:14" x14ac:dyDescent="0.3">
      <c r="A15">
        <f t="shared" si="5"/>
        <v>2904</v>
      </c>
      <c r="B15">
        <v>24</v>
      </c>
      <c r="C15">
        <f t="shared" si="6"/>
        <v>1.6169969643469492E-2</v>
      </c>
      <c r="D15">
        <f t="shared" si="1"/>
        <v>1.6169969643469492E-2</v>
      </c>
      <c r="E15" t="s">
        <v>27</v>
      </c>
      <c r="F15" t="s">
        <v>21</v>
      </c>
      <c r="G15">
        <v>1</v>
      </c>
      <c r="H15">
        <f t="shared" si="7"/>
        <v>75</v>
      </c>
      <c r="J15">
        <v>2050</v>
      </c>
      <c r="K15" t="s">
        <v>25</v>
      </c>
      <c r="L15">
        <f t="shared" si="8"/>
        <v>77.5</v>
      </c>
      <c r="M15" cm="1">
        <f t="array" ref="M15">STOWA2024_JAARROND_T(B15*60,L15,J15,K15,"")</f>
        <v>24.382860277714631</v>
      </c>
      <c r="N15">
        <f t="shared" si="9"/>
        <v>4.1012415631728687E-2</v>
      </c>
    </row>
    <row r="16" spans="1:14" x14ac:dyDescent="0.3">
      <c r="A16">
        <f t="shared" si="5"/>
        <v>2905</v>
      </c>
      <c r="B16">
        <v>24</v>
      </c>
      <c r="C16">
        <f t="shared" si="6"/>
        <v>1.1166506460084578E-2</v>
      </c>
      <c r="D16">
        <f t="shared" si="1"/>
        <v>1.1166506460084578E-2</v>
      </c>
      <c r="E16" t="s">
        <v>27</v>
      </c>
      <c r="F16" t="s">
        <v>21</v>
      </c>
      <c r="G16">
        <v>1</v>
      </c>
      <c r="H16">
        <f t="shared" si="7"/>
        <v>80</v>
      </c>
      <c r="J16">
        <v>2050</v>
      </c>
      <c r="K16" t="s">
        <v>25</v>
      </c>
      <c r="L16">
        <f t="shared" si="8"/>
        <v>82.5</v>
      </c>
      <c r="M16" cm="1">
        <f t="array" ref="M16">STOWA2024_JAARROND_T(B16*60,L16,J16,K16,"")</f>
        <v>33.505429311903029</v>
      </c>
      <c r="N16">
        <f t="shared" si="9"/>
        <v>2.9845909171644109E-2</v>
      </c>
    </row>
    <row r="17" spans="1:14" x14ac:dyDescent="0.3">
      <c r="A17">
        <f t="shared" si="5"/>
        <v>2906</v>
      </c>
      <c r="B17">
        <v>24</v>
      </c>
      <c r="C17">
        <f t="shared" si="6"/>
        <v>7.8352496774175516E-3</v>
      </c>
      <c r="D17">
        <f t="shared" si="1"/>
        <v>7.8352496774175516E-3</v>
      </c>
      <c r="E17" t="s">
        <v>27</v>
      </c>
      <c r="F17" t="s">
        <v>21</v>
      </c>
      <c r="G17">
        <v>1</v>
      </c>
      <c r="H17">
        <f t="shared" si="7"/>
        <v>85</v>
      </c>
      <c r="J17">
        <v>2050</v>
      </c>
      <c r="K17" t="s">
        <v>25</v>
      </c>
      <c r="L17">
        <f t="shared" si="8"/>
        <v>87.5</v>
      </c>
      <c r="M17" cm="1">
        <f t="array" ref="M17">STOWA2024_JAARROND_T(B17*60,L17,J17,K17,"")</f>
        <v>45.4325323719765</v>
      </c>
      <c r="N17">
        <f t="shared" si="9"/>
        <v>2.2010659494226557E-2</v>
      </c>
    </row>
    <row r="18" spans="1:14" x14ac:dyDescent="0.3">
      <c r="A18">
        <f t="shared" si="5"/>
        <v>2907</v>
      </c>
      <c r="B18">
        <v>24</v>
      </c>
      <c r="C18">
        <f t="shared" si="6"/>
        <v>5.5781719858215457E-3</v>
      </c>
      <c r="D18">
        <f t="shared" si="1"/>
        <v>5.5781719858215457E-3</v>
      </c>
      <c r="E18" t="s">
        <v>27</v>
      </c>
      <c r="F18" t="s">
        <v>21</v>
      </c>
      <c r="G18">
        <v>1</v>
      </c>
      <c r="H18">
        <f t="shared" si="7"/>
        <v>90</v>
      </c>
      <c r="J18">
        <v>2050</v>
      </c>
      <c r="K18" t="s">
        <v>25</v>
      </c>
      <c r="L18">
        <f t="shared" si="8"/>
        <v>92.5</v>
      </c>
      <c r="M18" cm="1">
        <f t="array" ref="M18">STOWA2024_JAARROND_T(B18*60,L18,J18,K18,"")</f>
        <v>60.855059192256341</v>
      </c>
      <c r="N18">
        <f t="shared" si="9"/>
        <v>1.6432487508405012E-2</v>
      </c>
    </row>
    <row r="19" spans="1:14" x14ac:dyDescent="0.3">
      <c r="A19">
        <f t="shared" si="5"/>
        <v>2908</v>
      </c>
      <c r="B19">
        <v>24</v>
      </c>
      <c r="C19">
        <f t="shared" si="6"/>
        <v>4.0251025005239079E-3</v>
      </c>
      <c r="D19">
        <f t="shared" si="1"/>
        <v>4.0251025005239079E-3</v>
      </c>
      <c r="E19" t="s">
        <v>27</v>
      </c>
      <c r="F19" t="s">
        <v>21</v>
      </c>
      <c r="G19">
        <v>1</v>
      </c>
      <c r="H19">
        <f t="shared" si="7"/>
        <v>95</v>
      </c>
      <c r="J19">
        <v>2050</v>
      </c>
      <c r="K19" t="s">
        <v>25</v>
      </c>
      <c r="L19">
        <f t="shared" si="8"/>
        <v>97.5</v>
      </c>
      <c r="M19" cm="1">
        <f t="array" ref="M19">STOWA2024_JAARROND_T(B19*60,L19,J19,K19,"")</f>
        <v>80.597160430244202</v>
      </c>
      <c r="N19">
        <f t="shared" si="9"/>
        <v>1.2407385007881104E-2</v>
      </c>
    </row>
    <row r="20" spans="1:14" x14ac:dyDescent="0.3">
      <c r="A20">
        <f t="shared" si="5"/>
        <v>2909</v>
      </c>
      <c r="B20">
        <v>24</v>
      </c>
      <c r="C20">
        <f t="shared" si="6"/>
        <v>2.9407655790765191E-3</v>
      </c>
      <c r="D20">
        <f t="shared" si="1"/>
        <v>2.9407655790765191E-3</v>
      </c>
      <c r="E20" t="s">
        <v>27</v>
      </c>
      <c r="F20" t="s">
        <v>21</v>
      </c>
      <c r="G20">
        <v>1</v>
      </c>
      <c r="H20">
        <f t="shared" si="7"/>
        <v>100</v>
      </c>
      <c r="J20">
        <v>2050</v>
      </c>
      <c r="K20" t="s">
        <v>25</v>
      </c>
      <c r="L20">
        <f t="shared" si="8"/>
        <v>102.5</v>
      </c>
      <c r="M20" cm="1">
        <f t="array" ref="M20">STOWA2024_JAARROND_T(B20*60,L20,J20,K20,"")</f>
        <v>105.63432992322973</v>
      </c>
      <c r="N20">
        <f t="shared" si="9"/>
        <v>9.4666194288045846E-3</v>
      </c>
    </row>
    <row r="21" spans="1:14" x14ac:dyDescent="0.3">
      <c r="A21">
        <f t="shared" si="5"/>
        <v>2910</v>
      </c>
      <c r="B21">
        <v>24</v>
      </c>
      <c r="C21">
        <f t="shared" si="6"/>
        <v>2.1732410255628117E-3</v>
      </c>
      <c r="D21">
        <f t="shared" si="1"/>
        <v>2.1732410255628117E-3</v>
      </c>
      <c r="E21" t="s">
        <v>27</v>
      </c>
      <c r="F21" t="s">
        <v>21</v>
      </c>
      <c r="G21">
        <v>1</v>
      </c>
      <c r="H21">
        <f t="shared" si="7"/>
        <v>105</v>
      </c>
      <c r="J21">
        <v>2050</v>
      </c>
      <c r="K21" t="s">
        <v>25</v>
      </c>
      <c r="L21">
        <f t="shared" si="8"/>
        <v>107.5</v>
      </c>
      <c r="M21" cm="1">
        <f t="array" ref="M21">STOWA2024_JAARROND_T(B21*60,L21,J21,K21,"")</f>
        <v>137.11067007787753</v>
      </c>
      <c r="N21">
        <f t="shared" si="9"/>
        <v>7.293378403241773E-3</v>
      </c>
    </row>
    <row r="22" spans="1:14" x14ac:dyDescent="0.3">
      <c r="A22">
        <f t="shared" si="5"/>
        <v>2911</v>
      </c>
      <c r="B22">
        <v>24</v>
      </c>
      <c r="C22">
        <f t="shared" si="6"/>
        <v>1.6233400656834995E-3</v>
      </c>
      <c r="D22">
        <f t="shared" si="1"/>
        <v>1.6233400656834995E-3</v>
      </c>
      <c r="E22" t="s">
        <v>27</v>
      </c>
      <c r="F22" t="s">
        <v>21</v>
      </c>
      <c r="G22">
        <v>1</v>
      </c>
      <c r="H22">
        <f t="shared" si="7"/>
        <v>110</v>
      </c>
      <c r="J22">
        <v>2050</v>
      </c>
      <c r="K22" t="s">
        <v>25</v>
      </c>
      <c r="L22">
        <f t="shared" si="8"/>
        <v>112.5</v>
      </c>
      <c r="M22" cm="1">
        <f t="array" ref="M22">STOWA2024_JAARROND_T(B22*60,L22,J22,K22,"")</f>
        <v>176.36565054172749</v>
      </c>
      <c r="N22">
        <f t="shared" si="9"/>
        <v>5.6700383375582735E-3</v>
      </c>
    </row>
    <row r="23" spans="1:14" x14ac:dyDescent="0.3">
      <c r="A23">
        <f t="shared" si="5"/>
        <v>2912</v>
      </c>
      <c r="B23">
        <v>24</v>
      </c>
      <c r="C23">
        <f t="shared" si="6"/>
        <v>1.2247090187132549E-3</v>
      </c>
      <c r="D23">
        <f t="shared" si="1"/>
        <v>1.2247090187132549E-3</v>
      </c>
      <c r="E23" t="s">
        <v>27</v>
      </c>
      <c r="F23" t="s">
        <v>21</v>
      </c>
      <c r="G23">
        <v>1</v>
      </c>
      <c r="H23">
        <f t="shared" si="7"/>
        <v>115</v>
      </c>
      <c r="J23">
        <v>2050</v>
      </c>
      <c r="K23" t="s">
        <v>25</v>
      </c>
      <c r="L23">
        <f t="shared" si="8"/>
        <v>117.5</v>
      </c>
      <c r="M23" cm="1">
        <f t="array" ref="M23">STOWA2024_JAARROND_T(B23*60,L23,J23,K23,"")</f>
        <v>224.95521215058574</v>
      </c>
      <c r="N23">
        <f t="shared" si="9"/>
        <v>4.4453293188450186E-3</v>
      </c>
    </row>
    <row r="24" spans="1:14" x14ac:dyDescent="0.3">
      <c r="A24">
        <f t="shared" si="5"/>
        <v>2913</v>
      </c>
      <c r="B24">
        <v>24</v>
      </c>
      <c r="C24">
        <f t="shared" si="6"/>
        <v>9.3259424331686332E-4</v>
      </c>
      <c r="D24">
        <f t="shared" si="1"/>
        <v>9.3259424331686332E-4</v>
      </c>
      <c r="E24" t="s">
        <v>27</v>
      </c>
      <c r="F24" t="s">
        <v>21</v>
      </c>
      <c r="G24">
        <v>1</v>
      </c>
      <c r="H24">
        <f t="shared" si="7"/>
        <v>120</v>
      </c>
      <c r="J24">
        <v>2050</v>
      </c>
      <c r="K24" t="s">
        <v>25</v>
      </c>
      <c r="L24">
        <f t="shared" si="8"/>
        <v>122.5</v>
      </c>
      <c r="M24" cm="1">
        <f t="array" ref="M24">STOWA2024_JAARROND_T(B24*60,L24,J24,K24,"")</f>
        <v>284.67845667229705</v>
      </c>
      <c r="N24">
        <f t="shared" si="9"/>
        <v>3.5127350755281552E-3</v>
      </c>
    </row>
    <row r="25" spans="1:14" x14ac:dyDescent="0.3">
      <c r="A25">
        <f t="shared" si="5"/>
        <v>2914</v>
      </c>
      <c r="B25">
        <v>24</v>
      </c>
      <c r="C25">
        <f t="shared" si="6"/>
        <v>7.1635938884575092E-4</v>
      </c>
      <c r="D25">
        <f t="shared" si="1"/>
        <v>7.1635938884575092E-4</v>
      </c>
      <c r="E25" t="s">
        <v>27</v>
      </c>
      <c r="F25" t="s">
        <v>21</v>
      </c>
      <c r="G25">
        <v>1</v>
      </c>
      <c r="H25">
        <f t="shared" si="7"/>
        <v>125</v>
      </c>
      <c r="J25">
        <v>2050</v>
      </c>
      <c r="K25" t="s">
        <v>25</v>
      </c>
      <c r="L25">
        <f t="shared" si="8"/>
        <v>127.5</v>
      </c>
      <c r="M25" cm="1">
        <f t="array" ref="M25">STOWA2024_JAARROND_T(B25*60,L25,J25,K25,"")</f>
        <v>357.60574116076344</v>
      </c>
      <c r="N25">
        <f t="shared" si="9"/>
        <v>2.7963756866824043E-3</v>
      </c>
    </row>
    <row r="26" spans="1:14" x14ac:dyDescent="0.3">
      <c r="A26">
        <f t="shared" si="5"/>
        <v>2915</v>
      </c>
      <c r="B26">
        <v>24</v>
      </c>
      <c r="C26">
        <f t="shared" si="6"/>
        <v>5.5477080492516906E-4</v>
      </c>
      <c r="D26">
        <f t="shared" si="1"/>
        <v>5.5477080492516906E-4</v>
      </c>
      <c r="E26" t="s">
        <v>27</v>
      </c>
      <c r="F26" t="s">
        <v>21</v>
      </c>
      <c r="G26">
        <v>1</v>
      </c>
      <c r="H26">
        <f t="shared" si="7"/>
        <v>130</v>
      </c>
      <c r="J26">
        <v>2050</v>
      </c>
      <c r="K26" t="s">
        <v>25</v>
      </c>
      <c r="L26">
        <f t="shared" si="8"/>
        <v>132.5</v>
      </c>
      <c r="M26" cm="1">
        <f t="array" ref="M26">STOWA2024_JAARROND_T(B26*60,L26,J26,K26,"")</f>
        <v>446.10894994843227</v>
      </c>
      <c r="N26">
        <f t="shared" si="9"/>
        <v>2.2416048817572353E-3</v>
      </c>
    </row>
    <row r="27" spans="1:14" x14ac:dyDescent="0.3">
      <c r="A27">
        <f t="shared" si="5"/>
        <v>2916</v>
      </c>
      <c r="B27">
        <v>24</v>
      </c>
      <c r="C27">
        <f t="shared" si="6"/>
        <v>4.3294004632379629E-4</v>
      </c>
      <c r="D27">
        <f t="shared" si="1"/>
        <v>4.3294004632379629E-4</v>
      </c>
      <c r="E27" t="s">
        <v>27</v>
      </c>
      <c r="F27" t="s">
        <v>21</v>
      </c>
      <c r="G27">
        <v>1</v>
      </c>
      <c r="H27">
        <f t="shared" si="7"/>
        <v>135</v>
      </c>
      <c r="J27">
        <v>2050</v>
      </c>
      <c r="K27" t="s">
        <v>25</v>
      </c>
      <c r="L27">
        <f t="shared" si="8"/>
        <v>137.5</v>
      </c>
      <c r="M27" cm="1">
        <f t="array" ref="M27">STOWA2024_JAARROND_T(B27*60,L27,J27,K27,"")</f>
        <v>552.89403564942654</v>
      </c>
      <c r="N27">
        <f t="shared" si="9"/>
        <v>1.808664835433439E-3</v>
      </c>
    </row>
    <row r="28" spans="1:14" x14ac:dyDescent="0.3">
      <c r="A28">
        <f t="shared" si="5"/>
        <v>2917</v>
      </c>
      <c r="B28">
        <v>24</v>
      </c>
      <c r="C28">
        <f t="shared" si="6"/>
        <v>3.4030483566411477E-4</v>
      </c>
      <c r="D28">
        <f t="shared" si="1"/>
        <v>3.4030483566411477E-4</v>
      </c>
      <c r="E28" t="s">
        <v>27</v>
      </c>
      <c r="F28" t="s">
        <v>21</v>
      </c>
      <c r="G28">
        <v>1</v>
      </c>
      <c r="H28">
        <f t="shared" si="7"/>
        <v>140</v>
      </c>
      <c r="J28">
        <v>2050</v>
      </c>
      <c r="K28" t="s">
        <v>25</v>
      </c>
      <c r="L28">
        <f t="shared" si="8"/>
        <v>142.5</v>
      </c>
      <c r="M28" cm="1">
        <f t="array" ref="M28">STOWA2024_JAARROND_T(B28*60,L28,J28,K28,"")</f>
        <v>681.03189964116268</v>
      </c>
      <c r="N28">
        <f t="shared" si="9"/>
        <v>1.4683599997693242E-3</v>
      </c>
    </row>
    <row r="29" spans="1:14" x14ac:dyDescent="0.3">
      <c r="A29">
        <f t="shared" si="5"/>
        <v>2918</v>
      </c>
      <c r="B29">
        <v>24</v>
      </c>
      <c r="C29">
        <f t="shared" si="6"/>
        <v>2.6933546284707783E-4</v>
      </c>
      <c r="D29">
        <f t="shared" si="1"/>
        <v>2.6933546284707783E-4</v>
      </c>
      <c r="E29" t="s">
        <v>27</v>
      </c>
      <c r="F29" t="s">
        <v>21</v>
      </c>
      <c r="G29">
        <v>1</v>
      </c>
      <c r="H29">
        <f t="shared" si="7"/>
        <v>145</v>
      </c>
      <c r="J29">
        <v>2050</v>
      </c>
      <c r="K29" t="s">
        <v>25</v>
      </c>
      <c r="L29">
        <f t="shared" si="8"/>
        <v>147.5</v>
      </c>
      <c r="M29" cm="1">
        <f t="array" ref="M29">STOWA2024_JAARROND_T(B29*60,L29,J29,K29,"")</f>
        <v>834.01128934932501</v>
      </c>
      <c r="N29">
        <f t="shared" si="9"/>
        <v>1.1990245369222464E-3</v>
      </c>
    </row>
    <row r="30" spans="1:14" x14ac:dyDescent="0.3">
      <c r="A30">
        <f t="shared" si="5"/>
        <v>2919</v>
      </c>
      <c r="B30">
        <v>24</v>
      </c>
      <c r="C30">
        <f t="shared" si="6"/>
        <v>2.1453631728514085E-4</v>
      </c>
      <c r="D30">
        <f t="shared" si="1"/>
        <v>2.1453631728514085E-4</v>
      </c>
      <c r="E30" t="s">
        <v>27</v>
      </c>
      <c r="F30" t="s">
        <v>21</v>
      </c>
      <c r="G30">
        <v>1</v>
      </c>
      <c r="H30">
        <f t="shared" si="7"/>
        <v>150</v>
      </c>
      <c r="J30">
        <v>2050</v>
      </c>
      <c r="K30" t="s">
        <v>25</v>
      </c>
      <c r="L30">
        <f t="shared" si="8"/>
        <v>152.5</v>
      </c>
      <c r="M30" cm="1">
        <f t="array" ref="M30">STOWA2024_JAARROND_T(B30*60,L30,J30,K30,"")</f>
        <v>1015.7561868730255</v>
      </c>
      <c r="N30">
        <f t="shared" si="9"/>
        <v>9.8448821963710554E-4</v>
      </c>
    </row>
    <row r="31" spans="1:14" x14ac:dyDescent="0.3">
      <c r="A31">
        <f t="shared" si="5"/>
        <v>2920</v>
      </c>
      <c r="B31">
        <v>24</v>
      </c>
      <c r="C31">
        <f t="shared" si="6"/>
        <v>1.7193119416015719E-4</v>
      </c>
      <c r="D31">
        <f t="shared" si="1"/>
        <v>1.7193119416015719E-4</v>
      </c>
      <c r="E31" t="s">
        <v>27</v>
      </c>
      <c r="F31" t="s">
        <v>21</v>
      </c>
      <c r="G31">
        <v>1</v>
      </c>
      <c r="H31">
        <f t="shared" si="7"/>
        <v>155</v>
      </c>
      <c r="J31">
        <v>2050</v>
      </c>
      <c r="K31" t="s">
        <v>25</v>
      </c>
      <c r="L31">
        <f t="shared" si="8"/>
        <v>157.5</v>
      </c>
      <c r="M31" cm="1">
        <f t="array" ref="M31">STOWA2024_JAARROND_T(B31*60,L31,J31,K31,"")</f>
        <v>1230.6828550439618</v>
      </c>
      <c r="N31">
        <f t="shared" si="9"/>
        <v>8.1255702547694834E-4</v>
      </c>
    </row>
    <row r="32" spans="1:14" x14ac:dyDescent="0.3">
      <c r="A32">
        <f t="shared" si="5"/>
        <v>2921</v>
      </c>
      <c r="B32">
        <v>24</v>
      </c>
      <c r="C32" s="1">
        <f>N31</f>
        <v>8.1255702547694834E-4</v>
      </c>
      <c r="D32">
        <f t="shared" si="1"/>
        <v>8.1255702547694834E-4</v>
      </c>
      <c r="E32" t="s">
        <v>27</v>
      </c>
      <c r="F32" t="s">
        <v>21</v>
      </c>
      <c r="G32">
        <v>1</v>
      </c>
      <c r="H32">
        <f t="shared" si="7"/>
        <v>160</v>
      </c>
      <c r="J32">
        <v>2050</v>
      </c>
      <c r="K32" t="s">
        <v>25</v>
      </c>
      <c r="L32">
        <f>AVERAGE(H32:H33)</f>
        <v>85</v>
      </c>
      <c r="M32" cm="1">
        <f t="array" ref="M32">STOWA2024_JAARROND_T(B32*60,L32,J32,K32,"")</f>
        <v>39.07811105967378</v>
      </c>
      <c r="N32">
        <f>1/M32</f>
        <v>2.5589773222993339E-2</v>
      </c>
    </row>
    <row r="33" spans="1:14" x14ac:dyDescent="0.3">
      <c r="A33">
        <f t="shared" si="5"/>
        <v>2922</v>
      </c>
      <c r="B33">
        <v>48</v>
      </c>
      <c r="C33" s="1">
        <f>365.25*24/B33 - N33</f>
        <v>155.53552940303393</v>
      </c>
      <c r="D33">
        <f>C33</f>
        <v>155.53552940303393</v>
      </c>
      <c r="E33" t="s">
        <v>27</v>
      </c>
      <c r="F33" t="s">
        <v>21</v>
      </c>
      <c r="G33">
        <v>1</v>
      </c>
      <c r="H33">
        <v>10</v>
      </c>
      <c r="J33">
        <v>2050</v>
      </c>
      <c r="K33" t="s">
        <v>25</v>
      </c>
      <c r="L33">
        <f>AVERAGE(H33:H35)</f>
        <v>15</v>
      </c>
      <c r="M33" cm="1">
        <f t="array" ref="M33">STOWA2024_JAARROND_T(B33*60,L33,J33,K33,"")</f>
        <v>3.6914711803633288E-2</v>
      </c>
      <c r="N33">
        <f>1/M33</f>
        <v>27.089470596966063</v>
      </c>
    </row>
    <row r="34" spans="1:14" x14ac:dyDescent="0.3">
      <c r="A34">
        <f t="shared" si="5"/>
        <v>2923</v>
      </c>
      <c r="B34">
        <v>48</v>
      </c>
      <c r="C34">
        <f t="shared" ref="C34:C38" si="10">N33-N34</f>
        <v>7.0618048507595965</v>
      </c>
      <c r="D34">
        <f t="shared" ref="D34:D63" si="11">C34</f>
        <v>7.0618048507595965</v>
      </c>
      <c r="E34" t="s">
        <v>27</v>
      </c>
      <c r="F34" t="s">
        <v>21</v>
      </c>
      <c r="G34">
        <v>1</v>
      </c>
      <c r="H34">
        <f t="shared" ref="H34:H38" si="12">H33+5</f>
        <v>15</v>
      </c>
      <c r="J34">
        <v>2050</v>
      </c>
      <c r="K34" t="s">
        <v>25</v>
      </c>
      <c r="L34">
        <f t="shared" ref="L34:L38" si="13">AVERAGE(H34:H35)</f>
        <v>17.5</v>
      </c>
      <c r="M34" cm="1">
        <f t="array" ref="M34">STOWA2024_JAARROND_T(B34*60,L34,J34,K34,"")</f>
        <v>4.9930931176510908E-2</v>
      </c>
      <c r="N34">
        <f t="shared" ref="N34:N38" si="14">1/M34</f>
        <v>20.027665746206466</v>
      </c>
    </row>
    <row r="35" spans="1:14" x14ac:dyDescent="0.3">
      <c r="A35">
        <f t="shared" si="5"/>
        <v>2924</v>
      </c>
      <c r="B35">
        <v>48</v>
      </c>
      <c r="C35">
        <f t="shared" si="10"/>
        <v>8.7889577551663347</v>
      </c>
      <c r="D35">
        <f t="shared" si="11"/>
        <v>8.7889577551663347</v>
      </c>
      <c r="E35" t="s">
        <v>27</v>
      </c>
      <c r="F35" t="s">
        <v>21</v>
      </c>
      <c r="G35">
        <v>1</v>
      </c>
      <c r="H35">
        <f t="shared" si="12"/>
        <v>20</v>
      </c>
      <c r="J35">
        <v>2050</v>
      </c>
      <c r="K35" t="s">
        <v>25</v>
      </c>
      <c r="L35">
        <f t="shared" si="13"/>
        <v>22.5</v>
      </c>
      <c r="M35" cm="1">
        <f t="array" ref="M35">STOWA2024_JAARROND_T(B35*60,L35,J35,K35,"")</f>
        <v>8.8978199344375966E-2</v>
      </c>
      <c r="N35">
        <f t="shared" si="14"/>
        <v>11.238707991040132</v>
      </c>
    </row>
    <row r="36" spans="1:14" x14ac:dyDescent="0.3">
      <c r="A36">
        <f t="shared" si="5"/>
        <v>2925</v>
      </c>
      <c r="B36">
        <v>48</v>
      </c>
      <c r="C36">
        <f t="shared" si="10"/>
        <v>4.7278682083933745</v>
      </c>
      <c r="D36">
        <f t="shared" si="11"/>
        <v>4.7278682083933745</v>
      </c>
      <c r="E36" t="s">
        <v>27</v>
      </c>
      <c r="F36" t="s">
        <v>21</v>
      </c>
      <c r="G36">
        <v>1</v>
      </c>
      <c r="H36">
        <f t="shared" si="12"/>
        <v>25</v>
      </c>
      <c r="J36">
        <v>2050</v>
      </c>
      <c r="K36" t="s">
        <v>25</v>
      </c>
      <c r="L36">
        <f t="shared" si="13"/>
        <v>27.5</v>
      </c>
      <c r="M36" cm="1">
        <f t="array" ref="M36">STOWA2024_JAARROND_T(B36*60,L36,J36,K36,"")</f>
        <v>0.15359001809033682</v>
      </c>
      <c r="N36">
        <f t="shared" si="14"/>
        <v>6.510839782646757</v>
      </c>
    </row>
    <row r="37" spans="1:14" x14ac:dyDescent="0.3">
      <c r="A37">
        <f t="shared" si="5"/>
        <v>2926</v>
      </c>
      <c r="B37">
        <v>48</v>
      </c>
      <c r="C37">
        <f t="shared" si="10"/>
        <v>2.6299893896216489</v>
      </c>
      <c r="D37">
        <f t="shared" si="11"/>
        <v>2.6299893896216489</v>
      </c>
      <c r="E37" t="s">
        <v>27</v>
      </c>
      <c r="F37" t="s">
        <v>21</v>
      </c>
      <c r="G37">
        <v>1</v>
      </c>
      <c r="H37">
        <f t="shared" si="12"/>
        <v>30</v>
      </c>
      <c r="J37">
        <v>2050</v>
      </c>
      <c r="K37" t="s">
        <v>25</v>
      </c>
      <c r="L37">
        <f t="shared" si="13"/>
        <v>32.5</v>
      </c>
      <c r="M37" cm="1">
        <f t="array" ref="M37">STOWA2024_JAARROND_T(B37*60,L37,J37,K37,"")</f>
        <v>0.25767548313567012</v>
      </c>
      <c r="N37">
        <f t="shared" si="14"/>
        <v>3.8808503930251081</v>
      </c>
    </row>
    <row r="38" spans="1:14" x14ac:dyDescent="0.3">
      <c r="A38">
        <f t="shared" si="5"/>
        <v>2927</v>
      </c>
      <c r="B38">
        <v>48</v>
      </c>
      <c r="C38">
        <f t="shared" si="10"/>
        <v>1.5074144697188845</v>
      </c>
      <c r="D38">
        <f t="shared" si="11"/>
        <v>1.5074144697188845</v>
      </c>
      <c r="E38" t="s">
        <v>27</v>
      </c>
      <c r="F38" t="s">
        <v>21</v>
      </c>
      <c r="G38">
        <v>1</v>
      </c>
      <c r="H38">
        <f t="shared" si="12"/>
        <v>35</v>
      </c>
      <c r="J38">
        <v>2050</v>
      </c>
      <c r="K38" t="s">
        <v>25</v>
      </c>
      <c r="L38">
        <f t="shared" si="13"/>
        <v>37.5</v>
      </c>
      <c r="M38" cm="1">
        <f t="array" ref="M38">STOWA2024_JAARROND_T(B38*60,L38,J38,K38,"")</f>
        <v>0.42133010214448446</v>
      </c>
      <c r="N38">
        <f t="shared" si="14"/>
        <v>2.3734359233062237</v>
      </c>
    </row>
    <row r="39" spans="1:14" x14ac:dyDescent="0.3">
      <c r="A39">
        <f t="shared" si="5"/>
        <v>2928</v>
      </c>
      <c r="B39">
        <v>48</v>
      </c>
      <c r="C39">
        <f>N38-N39</f>
        <v>0.88776601832193447</v>
      </c>
      <c r="D39">
        <f t="shared" si="11"/>
        <v>0.88776601832193447</v>
      </c>
      <c r="E39" t="s">
        <v>27</v>
      </c>
      <c r="F39" t="s">
        <v>21</v>
      </c>
      <c r="G39">
        <v>1</v>
      </c>
      <c r="H39">
        <f>H38+5</f>
        <v>40</v>
      </c>
      <c r="J39">
        <v>2050</v>
      </c>
      <c r="K39" t="s">
        <v>25</v>
      </c>
      <c r="L39">
        <f>AVERAGE(H39:H40)</f>
        <v>42.5</v>
      </c>
      <c r="M39" cm="1">
        <f t="array" ref="M39">STOWA2024_JAARROND_T(B39*60,L39,J39,K39,"")</f>
        <v>0.67309702959256945</v>
      </c>
      <c r="N39">
        <f>1/M39</f>
        <v>1.4856699049842892</v>
      </c>
    </row>
    <row r="40" spans="1:14" x14ac:dyDescent="0.3">
      <c r="A40">
        <f t="shared" si="5"/>
        <v>2929</v>
      </c>
      <c r="B40">
        <v>48</v>
      </c>
      <c r="C40">
        <f t="shared" ref="C40:C62" si="15">N39-N40</f>
        <v>0.53572248085282215</v>
      </c>
      <c r="D40">
        <f t="shared" si="11"/>
        <v>0.53572248085282215</v>
      </c>
      <c r="E40" t="s">
        <v>27</v>
      </c>
      <c r="F40" t="s">
        <v>21</v>
      </c>
      <c r="G40">
        <v>1</v>
      </c>
      <c r="H40">
        <f t="shared" ref="H40:H63" si="16">H39+5</f>
        <v>45</v>
      </c>
      <c r="J40">
        <v>2050</v>
      </c>
      <c r="K40" t="s">
        <v>25</v>
      </c>
      <c r="L40">
        <f t="shared" ref="L40:L62" si="17">AVERAGE(H40:H41)</f>
        <v>47.5</v>
      </c>
      <c r="M40" cm="1">
        <f t="array" ref="M40">STOWA2024_JAARROND_T(B40*60,L40,J40,K40,"")</f>
        <v>1.0526898379816081</v>
      </c>
      <c r="N40">
        <f t="shared" ref="N40:N62" si="18">1/M40</f>
        <v>0.94994742413146704</v>
      </c>
    </row>
    <row r="41" spans="1:14" x14ac:dyDescent="0.3">
      <c r="A41">
        <f t="shared" si="5"/>
        <v>2930</v>
      </c>
      <c r="B41">
        <v>48</v>
      </c>
      <c r="C41">
        <f t="shared" si="15"/>
        <v>0.33075888967464784</v>
      </c>
      <c r="D41">
        <f t="shared" si="11"/>
        <v>0.33075888967464784</v>
      </c>
      <c r="E41" t="s">
        <v>27</v>
      </c>
      <c r="F41" t="s">
        <v>21</v>
      </c>
      <c r="G41">
        <v>1</v>
      </c>
      <c r="H41">
        <f t="shared" si="16"/>
        <v>50</v>
      </c>
      <c r="J41">
        <v>2050</v>
      </c>
      <c r="K41" t="s">
        <v>25</v>
      </c>
      <c r="L41">
        <f t="shared" si="17"/>
        <v>52.5</v>
      </c>
      <c r="M41" cm="1">
        <f t="array" ref="M41">STOWA2024_JAARROND_T(B41*60,L41,J41,K41,"")</f>
        <v>1.6150169848949905</v>
      </c>
      <c r="N41">
        <f t="shared" si="18"/>
        <v>0.61918853445681921</v>
      </c>
    </row>
    <row r="42" spans="1:14" x14ac:dyDescent="0.3">
      <c r="A42">
        <f t="shared" si="5"/>
        <v>2931</v>
      </c>
      <c r="B42">
        <v>48</v>
      </c>
      <c r="C42">
        <f t="shared" si="15"/>
        <v>0.20837530682796912</v>
      </c>
      <c r="D42">
        <f t="shared" si="11"/>
        <v>0.20837530682796912</v>
      </c>
      <c r="E42" t="s">
        <v>27</v>
      </c>
      <c r="F42" t="s">
        <v>21</v>
      </c>
      <c r="G42">
        <v>1</v>
      </c>
      <c r="H42">
        <f t="shared" si="16"/>
        <v>55</v>
      </c>
      <c r="J42">
        <v>2050</v>
      </c>
      <c r="K42" t="s">
        <v>25</v>
      </c>
      <c r="L42">
        <f t="shared" si="17"/>
        <v>57.5</v>
      </c>
      <c r="M42" cm="1">
        <f t="array" ref="M42">STOWA2024_JAARROND_T(B42*60,L42,J42,K42,"")</f>
        <v>2.4341962058326216</v>
      </c>
      <c r="N42">
        <f t="shared" si="18"/>
        <v>0.41081322762885009</v>
      </c>
    </row>
    <row r="43" spans="1:14" x14ac:dyDescent="0.3">
      <c r="A43">
        <f t="shared" si="5"/>
        <v>2932</v>
      </c>
      <c r="B43">
        <v>48</v>
      </c>
      <c r="C43">
        <f t="shared" si="15"/>
        <v>0.13377197591878492</v>
      </c>
      <c r="D43">
        <f t="shared" si="11"/>
        <v>0.13377197591878492</v>
      </c>
      <c r="E43" t="s">
        <v>27</v>
      </c>
      <c r="F43" t="s">
        <v>21</v>
      </c>
      <c r="G43">
        <v>1</v>
      </c>
      <c r="H43">
        <f t="shared" si="16"/>
        <v>60</v>
      </c>
      <c r="J43">
        <v>2050</v>
      </c>
      <c r="K43" t="s">
        <v>25</v>
      </c>
      <c r="L43">
        <f t="shared" si="17"/>
        <v>62.5</v>
      </c>
      <c r="M43" cm="1">
        <f t="array" ref="M43">STOWA2024_JAARROND_T(B43*60,L43,J43,K43,"")</f>
        <v>3.6095707546345492</v>
      </c>
      <c r="N43">
        <f t="shared" si="18"/>
        <v>0.27704125171006516</v>
      </c>
    </row>
    <row r="44" spans="1:14" x14ac:dyDescent="0.3">
      <c r="A44">
        <f t="shared" si="5"/>
        <v>2933</v>
      </c>
      <c r="B44">
        <v>48</v>
      </c>
      <c r="C44">
        <f t="shared" si="15"/>
        <v>8.737492352316456E-2</v>
      </c>
      <c r="D44">
        <f t="shared" si="11"/>
        <v>8.737492352316456E-2</v>
      </c>
      <c r="E44" t="s">
        <v>27</v>
      </c>
      <c r="F44" t="s">
        <v>21</v>
      </c>
      <c r="G44">
        <v>1</v>
      </c>
      <c r="H44">
        <f t="shared" si="16"/>
        <v>65</v>
      </c>
      <c r="J44">
        <v>2050</v>
      </c>
      <c r="K44" t="s">
        <v>25</v>
      </c>
      <c r="L44">
        <f t="shared" si="17"/>
        <v>67.5</v>
      </c>
      <c r="M44" cm="1">
        <f t="array" ref="M44">STOWA2024_JAARROND_T(B44*60,L44,J44,K44,"")</f>
        <v>5.2724171420378951</v>
      </c>
      <c r="N44">
        <f t="shared" si="18"/>
        <v>0.1896663281869006</v>
      </c>
    </row>
    <row r="45" spans="1:14" x14ac:dyDescent="0.3">
      <c r="A45">
        <f t="shared" si="5"/>
        <v>2934</v>
      </c>
      <c r="B45">
        <v>48</v>
      </c>
      <c r="C45">
        <f t="shared" si="15"/>
        <v>5.7993823376459946E-2</v>
      </c>
      <c r="D45">
        <f t="shared" si="11"/>
        <v>5.7993823376459946E-2</v>
      </c>
      <c r="E45" t="s">
        <v>27</v>
      </c>
      <c r="F45" t="s">
        <v>21</v>
      </c>
      <c r="G45">
        <v>1</v>
      </c>
      <c r="H45">
        <f t="shared" si="16"/>
        <v>70</v>
      </c>
      <c r="J45">
        <v>2050</v>
      </c>
      <c r="K45" t="s">
        <v>25</v>
      </c>
      <c r="L45">
        <f t="shared" si="17"/>
        <v>72.5</v>
      </c>
      <c r="M45" cm="1">
        <f t="array" ref="M45">STOWA2024_JAARROND_T(B45*60,L45,J45,K45,"")</f>
        <v>7.5945999617735493</v>
      </c>
      <c r="N45">
        <f t="shared" si="18"/>
        <v>0.13167250481044065</v>
      </c>
    </row>
    <row r="46" spans="1:14" x14ac:dyDescent="0.3">
      <c r="A46">
        <f t="shared" si="5"/>
        <v>2935</v>
      </c>
      <c r="B46">
        <v>48</v>
      </c>
      <c r="C46">
        <f t="shared" si="15"/>
        <v>3.9067670208312172E-2</v>
      </c>
      <c r="D46">
        <f t="shared" si="11"/>
        <v>3.9067670208312172E-2</v>
      </c>
      <c r="E46" t="s">
        <v>27</v>
      </c>
      <c r="F46" t="s">
        <v>21</v>
      </c>
      <c r="G46">
        <v>1</v>
      </c>
      <c r="H46">
        <f t="shared" si="16"/>
        <v>75</v>
      </c>
      <c r="J46">
        <v>2050</v>
      </c>
      <c r="K46" t="s">
        <v>25</v>
      </c>
      <c r="L46">
        <f t="shared" si="17"/>
        <v>77.5</v>
      </c>
      <c r="M46" cm="1">
        <f t="array" ref="M46">STOWA2024_JAARROND_T(B46*60,L46,J46,K46,"")</f>
        <v>10.798572280771779</v>
      </c>
      <c r="N46">
        <f t="shared" si="18"/>
        <v>9.2604834602128483E-2</v>
      </c>
    </row>
    <row r="47" spans="1:14" x14ac:dyDescent="0.3">
      <c r="A47">
        <f t="shared" si="5"/>
        <v>2936</v>
      </c>
      <c r="B47">
        <v>48</v>
      </c>
      <c r="C47">
        <f t="shared" si="15"/>
        <v>2.6685866470726752E-2</v>
      </c>
      <c r="D47">
        <f t="shared" si="11"/>
        <v>2.6685866470726752E-2</v>
      </c>
      <c r="E47" t="s">
        <v>27</v>
      </c>
      <c r="F47" t="s">
        <v>21</v>
      </c>
      <c r="G47">
        <v>1</v>
      </c>
      <c r="H47">
        <f t="shared" si="16"/>
        <v>80</v>
      </c>
      <c r="J47">
        <v>2050</v>
      </c>
      <c r="K47" t="s">
        <v>25</v>
      </c>
      <c r="L47">
        <f t="shared" si="17"/>
        <v>82.5</v>
      </c>
      <c r="M47" cm="1">
        <f t="array" ref="M47">STOWA2024_JAARROND_T(B47*60,L47,J47,K47,"")</f>
        <v>15.170140376084428</v>
      </c>
      <c r="N47">
        <f t="shared" si="18"/>
        <v>6.5918968131401731E-2</v>
      </c>
    </row>
    <row r="48" spans="1:14" x14ac:dyDescent="0.3">
      <c r="A48">
        <f t="shared" si="5"/>
        <v>2937</v>
      </c>
      <c r="B48">
        <v>48</v>
      </c>
      <c r="C48">
        <f t="shared" si="15"/>
        <v>1.8463441413134739E-2</v>
      </c>
      <c r="D48">
        <f t="shared" si="11"/>
        <v>1.8463441413134739E-2</v>
      </c>
      <c r="E48" t="s">
        <v>27</v>
      </c>
      <c r="F48" t="s">
        <v>21</v>
      </c>
      <c r="G48">
        <v>1</v>
      </c>
      <c r="H48">
        <f t="shared" si="16"/>
        <v>85</v>
      </c>
      <c r="J48">
        <v>2050</v>
      </c>
      <c r="K48" t="s">
        <v>25</v>
      </c>
      <c r="L48">
        <f t="shared" si="17"/>
        <v>87.5</v>
      </c>
      <c r="M48" cm="1">
        <f t="array" ref="M48">STOWA2024_JAARROND_T(B48*60,L48,J48,K48,"")</f>
        <v>21.072361201189057</v>
      </c>
      <c r="N48">
        <f t="shared" si="18"/>
        <v>4.7455526718266992E-2</v>
      </c>
    </row>
    <row r="49" spans="1:14" x14ac:dyDescent="0.3">
      <c r="A49">
        <f t="shared" si="5"/>
        <v>2938</v>
      </c>
      <c r="B49">
        <v>48</v>
      </c>
      <c r="C49">
        <f t="shared" si="15"/>
        <v>1.2929697201058354E-2</v>
      </c>
      <c r="D49">
        <f t="shared" si="11"/>
        <v>1.2929697201058354E-2</v>
      </c>
      <c r="E49" t="s">
        <v>27</v>
      </c>
      <c r="F49" t="s">
        <v>21</v>
      </c>
      <c r="G49">
        <v>1</v>
      </c>
      <c r="H49">
        <f t="shared" si="16"/>
        <v>90</v>
      </c>
      <c r="J49">
        <v>2050</v>
      </c>
      <c r="K49" t="s">
        <v>25</v>
      </c>
      <c r="L49">
        <f t="shared" si="17"/>
        <v>92.5</v>
      </c>
      <c r="M49" cm="1">
        <f t="array" ref="M49">STOWA2024_JAARROND_T(B49*60,L49,J49,K49,"")</f>
        <v>28.963822563671414</v>
      </c>
      <c r="N49">
        <f t="shared" si="18"/>
        <v>3.4525829517208638E-2</v>
      </c>
    </row>
    <row r="50" spans="1:14" x14ac:dyDescent="0.3">
      <c r="A50">
        <f t="shared" si="5"/>
        <v>2939</v>
      </c>
      <c r="B50">
        <v>48</v>
      </c>
      <c r="C50">
        <f t="shared" si="15"/>
        <v>9.1571722781604997E-3</v>
      </c>
      <c r="D50">
        <f t="shared" si="11"/>
        <v>9.1571722781604997E-3</v>
      </c>
      <c r="E50" t="s">
        <v>27</v>
      </c>
      <c r="F50" t="s">
        <v>21</v>
      </c>
      <c r="G50">
        <v>1</v>
      </c>
      <c r="H50">
        <f t="shared" si="16"/>
        <v>95</v>
      </c>
      <c r="J50">
        <v>2050</v>
      </c>
      <c r="K50" t="s">
        <v>25</v>
      </c>
      <c r="L50">
        <f t="shared" si="17"/>
        <v>97.5</v>
      </c>
      <c r="M50" cm="1">
        <f t="array" ref="M50">STOWA2024_JAARROND_T(B50*60,L50,J50,K50,"")</f>
        <v>39.418720138674601</v>
      </c>
      <c r="N50">
        <f t="shared" si="18"/>
        <v>2.5368657239048138E-2</v>
      </c>
    </row>
    <row r="51" spans="1:14" x14ac:dyDescent="0.3">
      <c r="A51">
        <f t="shared" si="5"/>
        <v>2940</v>
      </c>
      <c r="B51">
        <v>48</v>
      </c>
      <c r="C51">
        <f t="shared" si="15"/>
        <v>6.5543697454119344E-3</v>
      </c>
      <c r="D51">
        <f t="shared" si="11"/>
        <v>6.5543697454119344E-3</v>
      </c>
      <c r="E51" t="s">
        <v>27</v>
      </c>
      <c r="F51" t="s">
        <v>21</v>
      </c>
      <c r="G51">
        <v>1</v>
      </c>
      <c r="H51">
        <f t="shared" si="16"/>
        <v>100</v>
      </c>
      <c r="J51">
        <v>2050</v>
      </c>
      <c r="K51" t="s">
        <v>25</v>
      </c>
      <c r="L51">
        <f t="shared" si="17"/>
        <v>102.5</v>
      </c>
      <c r="M51" cm="1">
        <f t="array" ref="M51">STOWA2024_JAARROND_T(B51*60,L51,J51,K51,"")</f>
        <v>53.151095960356869</v>
      </c>
      <c r="N51">
        <f t="shared" si="18"/>
        <v>1.8814287493636204E-2</v>
      </c>
    </row>
    <row r="52" spans="1:14" x14ac:dyDescent="0.3">
      <c r="A52">
        <f t="shared" si="5"/>
        <v>2941</v>
      </c>
      <c r="B52">
        <v>48</v>
      </c>
      <c r="C52">
        <f t="shared" si="15"/>
        <v>4.7383065277858214E-3</v>
      </c>
      <c r="D52">
        <f t="shared" si="11"/>
        <v>4.7383065277858214E-3</v>
      </c>
      <c r="E52" t="s">
        <v>27</v>
      </c>
      <c r="F52" t="s">
        <v>21</v>
      </c>
      <c r="G52">
        <v>1</v>
      </c>
      <c r="H52">
        <f t="shared" si="16"/>
        <v>105</v>
      </c>
      <c r="J52">
        <v>2050</v>
      </c>
      <c r="K52" t="s">
        <v>25</v>
      </c>
      <c r="L52">
        <f t="shared" si="17"/>
        <v>107.5</v>
      </c>
      <c r="M52" cm="1">
        <f t="array" ref="M52">STOWA2024_JAARROND_T(B52*60,L52,J52,K52,"")</f>
        <v>71.043005984882441</v>
      </c>
      <c r="N52">
        <f t="shared" si="18"/>
        <v>1.4075980965850382E-2</v>
      </c>
    </row>
    <row r="53" spans="1:14" x14ac:dyDescent="0.3">
      <c r="A53">
        <f t="shared" si="5"/>
        <v>2942</v>
      </c>
      <c r="B53">
        <v>48</v>
      </c>
      <c r="C53">
        <f t="shared" si="15"/>
        <v>3.4576278776214352E-3</v>
      </c>
      <c r="D53">
        <f t="shared" si="11"/>
        <v>3.4576278776214352E-3</v>
      </c>
      <c r="E53" t="s">
        <v>27</v>
      </c>
      <c r="F53" t="s">
        <v>21</v>
      </c>
      <c r="G53">
        <v>1</v>
      </c>
      <c r="H53">
        <f t="shared" si="16"/>
        <v>110</v>
      </c>
      <c r="J53">
        <v>2050</v>
      </c>
      <c r="K53" t="s">
        <v>25</v>
      </c>
      <c r="L53">
        <f t="shared" si="17"/>
        <v>112.5</v>
      </c>
      <c r="M53" cm="1">
        <f t="array" ref="M53">STOWA2024_JAARROND_T(B53*60,L53,J53,K53,"")</f>
        <v>94.17656313468774</v>
      </c>
      <c r="N53">
        <f t="shared" si="18"/>
        <v>1.0618353088228947E-2</v>
      </c>
    </row>
    <row r="54" spans="1:14" x14ac:dyDescent="0.3">
      <c r="A54">
        <f t="shared" si="5"/>
        <v>2943</v>
      </c>
      <c r="B54">
        <v>48</v>
      </c>
      <c r="C54">
        <f t="shared" si="15"/>
        <v>2.5456617546724906E-3</v>
      </c>
      <c r="D54">
        <f t="shared" si="11"/>
        <v>2.5456617546724906E-3</v>
      </c>
      <c r="E54" t="s">
        <v>27</v>
      </c>
      <c r="F54" t="s">
        <v>21</v>
      </c>
      <c r="G54">
        <v>1</v>
      </c>
      <c r="H54">
        <f t="shared" si="16"/>
        <v>115</v>
      </c>
      <c r="J54">
        <v>2050</v>
      </c>
      <c r="K54" t="s">
        <v>25</v>
      </c>
      <c r="L54">
        <f t="shared" si="17"/>
        <v>117.5</v>
      </c>
      <c r="M54" cm="1">
        <f t="array" ref="M54">STOWA2024_JAARROND_T(B54*60,L54,J54,K54,"")</f>
        <v>123.87442535343983</v>
      </c>
      <c r="N54">
        <f t="shared" si="18"/>
        <v>8.0726913335564567E-3</v>
      </c>
    </row>
    <row r="55" spans="1:14" x14ac:dyDescent="0.3">
      <c r="A55">
        <f t="shared" si="5"/>
        <v>2944</v>
      </c>
      <c r="B55">
        <v>48</v>
      </c>
      <c r="C55">
        <f t="shared" si="15"/>
        <v>1.8898730754549724E-3</v>
      </c>
      <c r="D55">
        <f t="shared" si="11"/>
        <v>1.8898730754549724E-3</v>
      </c>
      <c r="E55" t="s">
        <v>27</v>
      </c>
      <c r="F55" t="s">
        <v>21</v>
      </c>
      <c r="G55">
        <v>1</v>
      </c>
      <c r="H55">
        <f t="shared" si="16"/>
        <v>120</v>
      </c>
      <c r="J55">
        <v>2050</v>
      </c>
      <c r="K55" t="s">
        <v>25</v>
      </c>
      <c r="L55">
        <f t="shared" si="17"/>
        <v>122.5</v>
      </c>
      <c r="M55" cm="1">
        <f t="array" ref="M55">STOWA2024_JAARROND_T(B55*60,L55,J55,K55,"")</f>
        <v>161.73854029910677</v>
      </c>
      <c r="N55">
        <f t="shared" si="18"/>
        <v>6.1828182581014843E-3</v>
      </c>
    </row>
    <row r="56" spans="1:14" x14ac:dyDescent="0.3">
      <c r="A56">
        <f t="shared" si="5"/>
        <v>2945</v>
      </c>
      <c r="B56">
        <v>48</v>
      </c>
      <c r="C56">
        <f t="shared" si="15"/>
        <v>1.4142575449433053E-3</v>
      </c>
      <c r="D56">
        <f t="shared" si="11"/>
        <v>1.4142575449433053E-3</v>
      </c>
      <c r="E56" t="s">
        <v>27</v>
      </c>
      <c r="F56" t="s">
        <v>21</v>
      </c>
      <c r="G56">
        <v>1</v>
      </c>
      <c r="H56">
        <f t="shared" si="16"/>
        <v>125</v>
      </c>
      <c r="J56">
        <v>2050</v>
      </c>
      <c r="K56" t="s">
        <v>25</v>
      </c>
      <c r="L56">
        <f t="shared" si="17"/>
        <v>127.5</v>
      </c>
      <c r="M56" cm="1">
        <f t="array" ref="M56">STOWA2024_JAARROND_T(B56*60,L56,J56,K56,"")</f>
        <v>209.70688225498301</v>
      </c>
      <c r="N56">
        <f t="shared" si="18"/>
        <v>4.768560713158179E-3</v>
      </c>
    </row>
    <row r="57" spans="1:14" x14ac:dyDescent="0.3">
      <c r="A57">
        <f t="shared" si="5"/>
        <v>2946</v>
      </c>
      <c r="B57">
        <v>48</v>
      </c>
      <c r="C57">
        <f t="shared" si="15"/>
        <v>1.0662583770478314E-3</v>
      </c>
      <c r="D57">
        <f t="shared" si="11"/>
        <v>1.0662583770478314E-3</v>
      </c>
      <c r="E57" t="s">
        <v>27</v>
      </c>
      <c r="F57" t="s">
        <v>21</v>
      </c>
      <c r="G57">
        <v>1</v>
      </c>
      <c r="H57">
        <f t="shared" si="16"/>
        <v>130</v>
      </c>
      <c r="J57">
        <v>2050</v>
      </c>
      <c r="K57" t="s">
        <v>25</v>
      </c>
      <c r="L57">
        <f t="shared" si="17"/>
        <v>132.5</v>
      </c>
      <c r="M57" cm="1">
        <f t="array" ref="M57">STOWA2024_JAARROND_T(B57*60,L57,J57,K57,"")</f>
        <v>270.10219836627488</v>
      </c>
      <c r="N57">
        <f t="shared" si="18"/>
        <v>3.7023023361103477E-3</v>
      </c>
    </row>
    <row r="58" spans="1:14" x14ac:dyDescent="0.3">
      <c r="A58">
        <f t="shared" si="5"/>
        <v>2947</v>
      </c>
      <c r="B58">
        <v>48</v>
      </c>
      <c r="C58">
        <f t="shared" si="15"/>
        <v>8.096854197749072E-4</v>
      </c>
      <c r="D58">
        <f t="shared" si="11"/>
        <v>8.096854197749072E-4</v>
      </c>
      <c r="E58" t="s">
        <v>27</v>
      </c>
      <c r="F58" t="s">
        <v>21</v>
      </c>
      <c r="G58">
        <v>1</v>
      </c>
      <c r="H58">
        <f t="shared" si="16"/>
        <v>135</v>
      </c>
      <c r="J58">
        <v>2050</v>
      </c>
      <c r="K58" t="s">
        <v>25</v>
      </c>
      <c r="L58">
        <f t="shared" si="17"/>
        <v>137.5</v>
      </c>
      <c r="M58" cm="1">
        <f t="array" ref="M58">STOWA2024_JAARROND_T(B58*60,L58,J58,K58,"")</f>
        <v>345.70772035270625</v>
      </c>
      <c r="N58">
        <f t="shared" si="18"/>
        <v>2.8926169163354404E-3</v>
      </c>
    </row>
    <row r="59" spans="1:14" x14ac:dyDescent="0.3">
      <c r="A59">
        <f t="shared" si="5"/>
        <v>2948</v>
      </c>
      <c r="B59">
        <v>48</v>
      </c>
      <c r="C59">
        <f t="shared" si="15"/>
        <v>6.1900207283754503E-4</v>
      </c>
      <c r="D59">
        <f t="shared" si="11"/>
        <v>6.1900207283754503E-4</v>
      </c>
      <c r="E59" t="s">
        <v>27</v>
      </c>
      <c r="F59" t="s">
        <v>21</v>
      </c>
      <c r="G59">
        <v>1</v>
      </c>
      <c r="H59">
        <f t="shared" si="16"/>
        <v>140</v>
      </c>
      <c r="J59">
        <v>2050</v>
      </c>
      <c r="K59" t="s">
        <v>25</v>
      </c>
      <c r="L59">
        <f t="shared" si="17"/>
        <v>142.5</v>
      </c>
      <c r="M59" cm="1">
        <f t="array" ref="M59">STOWA2024_JAARROND_T(B59*60,L59,J59,K59,"")</f>
        <v>439.82823337902158</v>
      </c>
      <c r="N59">
        <f t="shared" si="18"/>
        <v>2.2736148434978954E-3</v>
      </c>
    </row>
    <row r="60" spans="1:14" x14ac:dyDescent="0.3">
      <c r="A60">
        <f t="shared" si="5"/>
        <v>2949</v>
      </c>
      <c r="B60">
        <v>48</v>
      </c>
      <c r="C60">
        <f t="shared" si="15"/>
        <v>4.7630261271271505E-4</v>
      </c>
      <c r="D60">
        <f t="shared" si="11"/>
        <v>4.7630261271271505E-4</v>
      </c>
      <c r="E60" t="s">
        <v>27</v>
      </c>
      <c r="F60" t="s">
        <v>21</v>
      </c>
      <c r="G60">
        <v>1</v>
      </c>
      <c r="H60">
        <f t="shared" si="16"/>
        <v>145</v>
      </c>
      <c r="J60">
        <v>2050</v>
      </c>
      <c r="K60" t="s">
        <v>25</v>
      </c>
      <c r="L60">
        <f t="shared" si="17"/>
        <v>147.5</v>
      </c>
      <c r="M60" cm="1">
        <f t="array" ref="M60">STOWA2024_JAARROND_T(B60*60,L60,J60,K60,"")</f>
        <v>556.38635450844083</v>
      </c>
      <c r="N60">
        <f t="shared" si="18"/>
        <v>1.7973122307851804E-3</v>
      </c>
    </row>
    <row r="61" spans="1:14" x14ac:dyDescent="0.3">
      <c r="A61">
        <f t="shared" si="5"/>
        <v>2950</v>
      </c>
      <c r="B61">
        <v>48</v>
      </c>
      <c r="C61">
        <f t="shared" si="15"/>
        <v>3.6876089735327316E-4</v>
      </c>
      <c r="D61">
        <f t="shared" si="11"/>
        <v>3.6876089735327316E-4</v>
      </c>
      <c r="E61" t="s">
        <v>27</v>
      </c>
      <c r="F61" t="s">
        <v>21</v>
      </c>
      <c r="G61">
        <v>1</v>
      </c>
      <c r="H61">
        <f t="shared" si="16"/>
        <v>150</v>
      </c>
      <c r="J61">
        <v>2050</v>
      </c>
      <c r="K61" t="s">
        <v>25</v>
      </c>
      <c r="L61">
        <f t="shared" si="17"/>
        <v>152.5</v>
      </c>
      <c r="M61" cm="1">
        <f t="array" ref="M61">STOWA2024_JAARROND_T(B61*60,L61,J61,K61,"")</f>
        <v>700.00984675687585</v>
      </c>
      <c r="N61">
        <f t="shared" si="18"/>
        <v>1.4285513334319072E-3</v>
      </c>
    </row>
    <row r="62" spans="1:14" x14ac:dyDescent="0.3">
      <c r="A62">
        <f t="shared" si="5"/>
        <v>2951</v>
      </c>
      <c r="B62">
        <v>48</v>
      </c>
      <c r="C62">
        <f t="shared" si="15"/>
        <v>2.8718068010993077E-4</v>
      </c>
      <c r="D62">
        <f t="shared" si="11"/>
        <v>2.8718068010993077E-4</v>
      </c>
      <c r="E62" t="s">
        <v>27</v>
      </c>
      <c r="F62" t="s">
        <v>21</v>
      </c>
      <c r="G62">
        <v>1</v>
      </c>
      <c r="H62">
        <f t="shared" si="16"/>
        <v>155</v>
      </c>
      <c r="J62">
        <v>2050</v>
      </c>
      <c r="K62" t="s">
        <v>25</v>
      </c>
      <c r="L62">
        <f t="shared" si="17"/>
        <v>157.5</v>
      </c>
      <c r="M62" cm="1">
        <f t="array" ref="M62">STOWA2024_JAARROND_T(B62*60,L62,J62,K62,"")</f>
        <v>876.13957577188887</v>
      </c>
      <c r="N62">
        <f t="shared" si="18"/>
        <v>1.1413706533219764E-3</v>
      </c>
    </row>
    <row r="63" spans="1:14" x14ac:dyDescent="0.3">
      <c r="A63">
        <f t="shared" si="5"/>
        <v>2952</v>
      </c>
      <c r="B63">
        <v>48</v>
      </c>
      <c r="C63" s="1">
        <f>N62</f>
        <v>1.1413706533219764E-3</v>
      </c>
      <c r="D63">
        <f t="shared" si="11"/>
        <v>1.1413706533219764E-3</v>
      </c>
      <c r="E63" t="s">
        <v>27</v>
      </c>
      <c r="F63" t="s">
        <v>21</v>
      </c>
      <c r="G63">
        <v>1</v>
      </c>
      <c r="H63">
        <f t="shared" si="16"/>
        <v>160</v>
      </c>
      <c r="J63">
        <v>2050</v>
      </c>
      <c r="K63" t="s">
        <v>25</v>
      </c>
      <c r="L63">
        <f>AVERAGE(H63:H64)</f>
        <v>85</v>
      </c>
      <c r="M63" cm="1">
        <f t="array" ref="M63">STOWA2024_JAARROND_T(B63*60,L63,J63,K63,"")</f>
        <v>17.903705388939212</v>
      </c>
      <c r="N63">
        <f>1/M63</f>
        <v>5.5854359657738405E-2</v>
      </c>
    </row>
    <row r="64" spans="1:14" x14ac:dyDescent="0.3">
      <c r="A64">
        <f t="shared" si="5"/>
        <v>2953</v>
      </c>
      <c r="B64">
        <v>96</v>
      </c>
      <c r="C64" s="1">
        <f>365.25*24/B64 - N64</f>
        <v>49.559925647435804</v>
      </c>
      <c r="D64">
        <f>C64</f>
        <v>49.559925647435804</v>
      </c>
      <c r="E64" t="s">
        <v>27</v>
      </c>
      <c r="F64" t="s">
        <v>21</v>
      </c>
      <c r="G64">
        <v>1</v>
      </c>
      <c r="H64">
        <v>10</v>
      </c>
      <c r="J64">
        <v>2050</v>
      </c>
      <c r="K64" t="s">
        <v>25</v>
      </c>
      <c r="L64">
        <f>AVERAGE(H64:H66)</f>
        <v>15</v>
      </c>
      <c r="M64" cm="1">
        <f t="array" ref="M64">STOWA2024_JAARROND_T(B64*60,L64,J64,K64,"")</f>
        <v>2.3950618985930528E-2</v>
      </c>
      <c r="N64">
        <f>1/M64</f>
        <v>41.752574352564196</v>
      </c>
    </row>
    <row r="65" spans="1:14" x14ac:dyDescent="0.3">
      <c r="A65">
        <f t="shared" si="5"/>
        <v>2954</v>
      </c>
      <c r="B65">
        <v>96</v>
      </c>
      <c r="C65">
        <f t="shared" ref="C65:C69" si="19">N64-N65</f>
        <v>8.4949442003605782</v>
      </c>
      <c r="D65">
        <f t="shared" ref="D65:D94" si="20">C65</f>
        <v>8.4949442003605782</v>
      </c>
      <c r="E65" t="s">
        <v>27</v>
      </c>
      <c r="F65" t="s">
        <v>21</v>
      </c>
      <c r="G65">
        <v>1</v>
      </c>
      <c r="H65">
        <f t="shared" ref="H65:H69" si="21">H64+5</f>
        <v>15</v>
      </c>
      <c r="J65">
        <v>2050</v>
      </c>
      <c r="K65" t="s">
        <v>25</v>
      </c>
      <c r="L65">
        <f t="shared" ref="L65:L69" si="22">AVERAGE(H65:H66)</f>
        <v>17.5</v>
      </c>
      <c r="M65" cm="1">
        <f t="array" ref="M65">STOWA2024_JAARROND_T(B65*60,L65,J65,K65,"")</f>
        <v>3.0068287951471519E-2</v>
      </c>
      <c r="N65">
        <f t="shared" ref="N65:N69" si="23">1/M65</f>
        <v>33.257630152203618</v>
      </c>
    </row>
    <row r="66" spans="1:14" x14ac:dyDescent="0.3">
      <c r="A66">
        <f t="shared" si="5"/>
        <v>2955</v>
      </c>
      <c r="B66">
        <v>96</v>
      </c>
      <c r="C66">
        <f t="shared" si="19"/>
        <v>11.983385943213101</v>
      </c>
      <c r="D66">
        <f t="shared" si="20"/>
        <v>11.983385943213101</v>
      </c>
      <c r="E66" t="s">
        <v>27</v>
      </c>
      <c r="F66" t="s">
        <v>21</v>
      </c>
      <c r="G66">
        <v>1</v>
      </c>
      <c r="H66">
        <f t="shared" si="21"/>
        <v>20</v>
      </c>
      <c r="J66">
        <v>2050</v>
      </c>
      <c r="K66" t="s">
        <v>25</v>
      </c>
      <c r="L66">
        <f t="shared" si="22"/>
        <v>22.5</v>
      </c>
      <c r="M66" cm="1">
        <f t="array" ref="M66">STOWA2024_JAARROND_T(B66*60,L66,J66,K66,"")</f>
        <v>4.700519511651554E-2</v>
      </c>
      <c r="N66">
        <f t="shared" si="23"/>
        <v>21.274244208990517</v>
      </c>
    </row>
    <row r="67" spans="1:14" x14ac:dyDescent="0.3">
      <c r="A67">
        <f t="shared" si="5"/>
        <v>2956</v>
      </c>
      <c r="B67">
        <v>96</v>
      </c>
      <c r="C67">
        <f t="shared" si="19"/>
        <v>7.5223764631761743</v>
      </c>
      <c r="D67">
        <f t="shared" si="20"/>
        <v>7.5223764631761743</v>
      </c>
      <c r="E67" t="s">
        <v>27</v>
      </c>
      <c r="F67" t="s">
        <v>21</v>
      </c>
      <c r="G67">
        <v>1</v>
      </c>
      <c r="H67">
        <f t="shared" si="21"/>
        <v>25</v>
      </c>
      <c r="J67">
        <v>2050</v>
      </c>
      <c r="K67" t="s">
        <v>25</v>
      </c>
      <c r="L67">
        <f t="shared" si="22"/>
        <v>27.5</v>
      </c>
      <c r="M67" cm="1">
        <f t="array" ref="M67">STOWA2024_JAARROND_T(B67*60,L67,J67,K67,"")</f>
        <v>7.2717395082887562E-2</v>
      </c>
      <c r="N67">
        <f t="shared" si="23"/>
        <v>13.751867745814343</v>
      </c>
    </row>
    <row r="68" spans="1:14" x14ac:dyDescent="0.3">
      <c r="A68">
        <f t="shared" ref="A68:A131" si="24">A67+1</f>
        <v>2957</v>
      </c>
      <c r="B68">
        <v>96</v>
      </c>
      <c r="C68">
        <f t="shared" si="19"/>
        <v>4.7735020362009308</v>
      </c>
      <c r="D68">
        <f t="shared" si="20"/>
        <v>4.7735020362009308</v>
      </c>
      <c r="E68" t="s">
        <v>27</v>
      </c>
      <c r="F68" t="s">
        <v>21</v>
      </c>
      <c r="G68">
        <v>1</v>
      </c>
      <c r="H68">
        <f t="shared" si="21"/>
        <v>30</v>
      </c>
      <c r="J68">
        <v>2050</v>
      </c>
      <c r="K68" t="s">
        <v>25</v>
      </c>
      <c r="L68">
        <f t="shared" si="22"/>
        <v>32.5</v>
      </c>
      <c r="M68" cm="1">
        <f t="array" ref="M68">STOWA2024_JAARROND_T(B68*60,L68,J68,K68,"")</f>
        <v>0.11137884469656535</v>
      </c>
      <c r="N68">
        <f t="shared" si="23"/>
        <v>8.9783657096134117</v>
      </c>
    </row>
    <row r="69" spans="1:14" x14ac:dyDescent="0.3">
      <c r="A69">
        <f t="shared" si="24"/>
        <v>2958</v>
      </c>
      <c r="B69">
        <v>96</v>
      </c>
      <c r="C69">
        <f t="shared" si="19"/>
        <v>3.0603629645517776</v>
      </c>
      <c r="D69">
        <f t="shared" si="20"/>
        <v>3.0603629645517776</v>
      </c>
      <c r="E69" t="s">
        <v>27</v>
      </c>
      <c r="F69" t="s">
        <v>21</v>
      </c>
      <c r="G69">
        <v>1</v>
      </c>
      <c r="H69">
        <f t="shared" si="21"/>
        <v>35</v>
      </c>
      <c r="J69">
        <v>2050</v>
      </c>
      <c r="K69" t="s">
        <v>25</v>
      </c>
      <c r="L69">
        <f t="shared" si="22"/>
        <v>37.5</v>
      </c>
      <c r="M69" cm="1">
        <f t="array" ref="M69">STOWA2024_JAARROND_T(B69*60,L69,J69,K69,"")</f>
        <v>0.16897592702782455</v>
      </c>
      <c r="N69">
        <f t="shared" si="23"/>
        <v>5.9180027450616342</v>
      </c>
    </row>
    <row r="70" spans="1:14" x14ac:dyDescent="0.3">
      <c r="A70">
        <f t="shared" si="24"/>
        <v>2959</v>
      </c>
      <c r="B70">
        <v>96</v>
      </c>
      <c r="C70">
        <f>N69-N70</f>
        <v>1.9815338305252381</v>
      </c>
      <c r="D70">
        <f t="shared" si="20"/>
        <v>1.9815338305252381</v>
      </c>
      <c r="E70" t="s">
        <v>27</v>
      </c>
      <c r="F70" t="s">
        <v>21</v>
      </c>
      <c r="G70">
        <v>1</v>
      </c>
      <c r="H70">
        <f>H69+5</f>
        <v>40</v>
      </c>
      <c r="J70">
        <v>2050</v>
      </c>
      <c r="K70" t="s">
        <v>25</v>
      </c>
      <c r="L70">
        <f>AVERAGE(H70:H71)</f>
        <v>42.5</v>
      </c>
      <c r="M70" cm="1">
        <f t="array" ref="M70">STOWA2024_JAARROND_T(B70*60,L70,J70,K70,"")</f>
        <v>0.25403477627049204</v>
      </c>
      <c r="N70">
        <f>1/M70</f>
        <v>3.936468914536396</v>
      </c>
    </row>
    <row r="71" spans="1:14" x14ac:dyDescent="0.3">
      <c r="A71">
        <f t="shared" si="24"/>
        <v>2960</v>
      </c>
      <c r="B71">
        <v>96</v>
      </c>
      <c r="C71">
        <f t="shared" ref="C71:C93" si="25">N70-N71</f>
        <v>1.2950842007408032</v>
      </c>
      <c r="D71">
        <f t="shared" si="20"/>
        <v>1.2950842007408032</v>
      </c>
      <c r="E71" t="s">
        <v>27</v>
      </c>
      <c r="F71" t="s">
        <v>21</v>
      </c>
      <c r="G71">
        <v>1</v>
      </c>
      <c r="H71">
        <f t="shared" ref="H71:H94" si="26">H70+5</f>
        <v>45</v>
      </c>
      <c r="J71">
        <v>2050</v>
      </c>
      <c r="K71" t="s">
        <v>25</v>
      </c>
      <c r="L71">
        <f t="shared" ref="L71:L93" si="27">AVERAGE(H71:H72)</f>
        <v>47.5</v>
      </c>
      <c r="M71" cm="1">
        <f t="array" ref="M71">STOWA2024_JAARROND_T(B71*60,L71,J71,K71,"")</f>
        <v>0.37858930385155032</v>
      </c>
      <c r="N71">
        <f t="shared" ref="N71:N93" si="28">1/M71</f>
        <v>2.6413847137955928</v>
      </c>
    </row>
    <row r="72" spans="1:14" x14ac:dyDescent="0.3">
      <c r="A72">
        <f t="shared" si="24"/>
        <v>2961</v>
      </c>
      <c r="B72">
        <v>96</v>
      </c>
      <c r="C72">
        <f t="shared" si="25"/>
        <v>0.85413293089288755</v>
      </c>
      <c r="D72">
        <f t="shared" si="20"/>
        <v>0.85413293089288755</v>
      </c>
      <c r="E72" t="s">
        <v>27</v>
      </c>
      <c r="F72" t="s">
        <v>21</v>
      </c>
      <c r="G72">
        <v>1</v>
      </c>
      <c r="H72">
        <f t="shared" si="26"/>
        <v>50</v>
      </c>
      <c r="J72">
        <v>2050</v>
      </c>
      <c r="K72" t="s">
        <v>25</v>
      </c>
      <c r="L72">
        <f t="shared" si="27"/>
        <v>52.5</v>
      </c>
      <c r="M72" cm="1">
        <f t="array" ref="M72">STOWA2024_JAARROND_T(B72*60,L72,J72,K72,"")</f>
        <v>0.55951825566282742</v>
      </c>
      <c r="N72">
        <f t="shared" si="28"/>
        <v>1.7872517829027053</v>
      </c>
    </row>
    <row r="73" spans="1:14" x14ac:dyDescent="0.3">
      <c r="A73">
        <f t="shared" si="24"/>
        <v>2962</v>
      </c>
      <c r="B73">
        <v>96</v>
      </c>
      <c r="C73">
        <f t="shared" si="25"/>
        <v>0.56819508907382033</v>
      </c>
      <c r="D73">
        <f t="shared" si="20"/>
        <v>0.56819508907382033</v>
      </c>
      <c r="E73" t="s">
        <v>27</v>
      </c>
      <c r="F73" t="s">
        <v>21</v>
      </c>
      <c r="G73">
        <v>1</v>
      </c>
      <c r="H73">
        <f t="shared" si="26"/>
        <v>55</v>
      </c>
      <c r="J73">
        <v>2050</v>
      </c>
      <c r="K73" t="s">
        <v>25</v>
      </c>
      <c r="L73">
        <f t="shared" si="27"/>
        <v>57.5</v>
      </c>
      <c r="M73" cm="1">
        <f t="array" ref="M73">STOWA2024_JAARROND_T(B73*60,L73,J73,K73,"")</f>
        <v>0.82030639351082291</v>
      </c>
      <c r="N73">
        <f t="shared" si="28"/>
        <v>1.2190566938288849</v>
      </c>
    </row>
    <row r="74" spans="1:14" x14ac:dyDescent="0.3">
      <c r="A74">
        <f t="shared" si="24"/>
        <v>2963</v>
      </c>
      <c r="B74">
        <v>96</v>
      </c>
      <c r="C74">
        <f t="shared" si="25"/>
        <v>0.3810537534301941</v>
      </c>
      <c r="D74">
        <f t="shared" si="20"/>
        <v>0.3810537534301941</v>
      </c>
      <c r="E74" t="s">
        <v>27</v>
      </c>
      <c r="F74" t="s">
        <v>21</v>
      </c>
      <c r="G74">
        <v>1</v>
      </c>
      <c r="H74">
        <f t="shared" si="26"/>
        <v>60</v>
      </c>
      <c r="J74">
        <v>2050</v>
      </c>
      <c r="K74" t="s">
        <v>25</v>
      </c>
      <c r="L74">
        <f t="shared" si="27"/>
        <v>62.5</v>
      </c>
      <c r="M74" cm="1">
        <f t="array" ref="M74">STOWA2024_JAARROND_T(B74*60,L74,J74,K74,"")</f>
        <v>1.1933132353022973</v>
      </c>
      <c r="N74">
        <f t="shared" si="28"/>
        <v>0.83800294039869083</v>
      </c>
    </row>
    <row r="75" spans="1:14" x14ac:dyDescent="0.3">
      <c r="A75">
        <f t="shared" si="24"/>
        <v>2964</v>
      </c>
      <c r="B75">
        <v>96</v>
      </c>
      <c r="C75">
        <f t="shared" si="25"/>
        <v>0.25773270128603865</v>
      </c>
      <c r="D75">
        <f t="shared" si="20"/>
        <v>0.25773270128603865</v>
      </c>
      <c r="E75" t="s">
        <v>27</v>
      </c>
      <c r="F75" t="s">
        <v>21</v>
      </c>
      <c r="G75">
        <v>1</v>
      </c>
      <c r="H75">
        <f t="shared" si="26"/>
        <v>65</v>
      </c>
      <c r="J75">
        <v>2050</v>
      </c>
      <c r="K75" t="s">
        <v>25</v>
      </c>
      <c r="L75">
        <f t="shared" si="27"/>
        <v>67.5</v>
      </c>
      <c r="M75" cm="1">
        <f t="array" ref="M75">STOWA2024_JAARROND_T(B75*60,L75,J75,K75,"")</f>
        <v>1.723334978421774</v>
      </c>
      <c r="N75">
        <f t="shared" si="28"/>
        <v>0.58027023911265219</v>
      </c>
    </row>
    <row r="76" spans="1:14" x14ac:dyDescent="0.3">
      <c r="A76">
        <f t="shared" si="24"/>
        <v>2965</v>
      </c>
      <c r="B76">
        <v>96</v>
      </c>
      <c r="C76">
        <f t="shared" si="25"/>
        <v>0.17560285787759478</v>
      </c>
      <c r="D76">
        <f t="shared" si="20"/>
        <v>0.17560285787759478</v>
      </c>
      <c r="E76" t="s">
        <v>27</v>
      </c>
      <c r="F76" t="s">
        <v>21</v>
      </c>
      <c r="G76">
        <v>1</v>
      </c>
      <c r="H76">
        <f t="shared" si="26"/>
        <v>70</v>
      </c>
      <c r="J76">
        <v>2050</v>
      </c>
      <c r="K76" t="s">
        <v>25</v>
      </c>
      <c r="L76">
        <f t="shared" si="27"/>
        <v>72.5</v>
      </c>
      <c r="M76" cm="1">
        <f t="array" ref="M76">STOWA2024_JAARROND_T(B76*60,L76,J76,K76,"")</f>
        <v>2.4711653233526483</v>
      </c>
      <c r="N76">
        <f t="shared" si="28"/>
        <v>0.40466738123505741</v>
      </c>
    </row>
    <row r="77" spans="1:14" x14ac:dyDescent="0.3">
      <c r="A77">
        <f t="shared" si="24"/>
        <v>2966</v>
      </c>
      <c r="B77">
        <v>96</v>
      </c>
      <c r="C77">
        <f t="shared" si="25"/>
        <v>0.12052517725592848</v>
      </c>
      <c r="D77">
        <f t="shared" si="20"/>
        <v>0.12052517725592848</v>
      </c>
      <c r="E77" t="s">
        <v>27</v>
      </c>
      <c r="F77" t="s">
        <v>21</v>
      </c>
      <c r="G77">
        <v>1</v>
      </c>
      <c r="H77">
        <f t="shared" si="26"/>
        <v>75</v>
      </c>
      <c r="J77">
        <v>2050</v>
      </c>
      <c r="K77" t="s">
        <v>25</v>
      </c>
      <c r="L77">
        <f t="shared" si="27"/>
        <v>77.5</v>
      </c>
      <c r="M77" cm="1">
        <f t="array" ref="M77">STOWA2024_JAARROND_T(B77*60,L77,J77,K77,"")</f>
        <v>3.5193645505524866</v>
      </c>
      <c r="N77">
        <f t="shared" si="28"/>
        <v>0.28414220397912893</v>
      </c>
    </row>
    <row r="78" spans="1:14" x14ac:dyDescent="0.3">
      <c r="A78">
        <f t="shared" si="24"/>
        <v>2967</v>
      </c>
      <c r="B78">
        <v>96</v>
      </c>
      <c r="C78">
        <f t="shared" si="25"/>
        <v>8.3311891681190187E-2</v>
      </c>
      <c r="D78">
        <f t="shared" si="20"/>
        <v>8.3311891681190187E-2</v>
      </c>
      <c r="E78" t="s">
        <v>27</v>
      </c>
      <c r="F78" t="s">
        <v>21</v>
      </c>
      <c r="G78">
        <v>1</v>
      </c>
      <c r="H78">
        <f t="shared" si="26"/>
        <v>80</v>
      </c>
      <c r="J78">
        <v>2050</v>
      </c>
      <c r="K78" t="s">
        <v>25</v>
      </c>
      <c r="L78">
        <f t="shared" si="27"/>
        <v>82.5</v>
      </c>
      <c r="M78" cm="1">
        <f t="array" ref="M78">STOWA2024_JAARROND_T(B78*60,L78,J78,K78,"")</f>
        <v>4.9793280135742917</v>
      </c>
      <c r="N78">
        <f t="shared" si="28"/>
        <v>0.20083031229793874</v>
      </c>
    </row>
    <row r="79" spans="1:14" x14ac:dyDescent="0.3">
      <c r="A79">
        <f t="shared" si="24"/>
        <v>2968</v>
      </c>
      <c r="B79">
        <v>96</v>
      </c>
      <c r="C79">
        <f t="shared" si="25"/>
        <v>5.7980679831998672E-2</v>
      </c>
      <c r="D79">
        <f t="shared" si="20"/>
        <v>5.7980679831998672E-2</v>
      </c>
      <c r="E79" t="s">
        <v>27</v>
      </c>
      <c r="F79" t="s">
        <v>21</v>
      </c>
      <c r="G79">
        <v>1</v>
      </c>
      <c r="H79">
        <f t="shared" si="26"/>
        <v>85</v>
      </c>
      <c r="J79">
        <v>2050</v>
      </c>
      <c r="K79" t="s">
        <v>25</v>
      </c>
      <c r="L79">
        <f t="shared" si="27"/>
        <v>87.5</v>
      </c>
      <c r="M79" cm="1">
        <f t="array" ref="M79">STOWA2024_JAARROND_T(B79*60,L79,J79,K79,"")</f>
        <v>7.0003680285172036</v>
      </c>
      <c r="N79">
        <f t="shared" si="28"/>
        <v>0.14284963246594007</v>
      </c>
    </row>
    <row r="80" spans="1:14" x14ac:dyDescent="0.3">
      <c r="A80">
        <f t="shared" si="24"/>
        <v>2969</v>
      </c>
      <c r="B80">
        <v>96</v>
      </c>
      <c r="C80">
        <f t="shared" si="25"/>
        <v>4.061865502477123E-2</v>
      </c>
      <c r="D80">
        <f t="shared" si="20"/>
        <v>4.061865502477123E-2</v>
      </c>
      <c r="E80" t="s">
        <v>27</v>
      </c>
      <c r="F80" t="s">
        <v>21</v>
      </c>
      <c r="G80">
        <v>1</v>
      </c>
      <c r="H80">
        <f t="shared" si="26"/>
        <v>90</v>
      </c>
      <c r="J80">
        <v>2050</v>
      </c>
      <c r="K80" t="s">
        <v>25</v>
      </c>
      <c r="L80">
        <f t="shared" si="27"/>
        <v>92.5</v>
      </c>
      <c r="M80" cm="1">
        <f t="array" ref="M80">STOWA2024_JAARROND_T(B80*60,L80,J80,K80,"")</f>
        <v>9.7817708979205733</v>
      </c>
      <c r="N80">
        <f t="shared" si="28"/>
        <v>0.10223097744116884</v>
      </c>
    </row>
    <row r="81" spans="1:14" x14ac:dyDescent="0.3">
      <c r="A81">
        <f t="shared" si="24"/>
        <v>2970</v>
      </c>
      <c r="B81">
        <v>96</v>
      </c>
      <c r="C81">
        <f t="shared" si="25"/>
        <v>2.8636364357273472E-2</v>
      </c>
      <c r="D81">
        <f t="shared" si="20"/>
        <v>2.8636364357273472E-2</v>
      </c>
      <c r="E81" t="s">
        <v>27</v>
      </c>
      <c r="F81" t="s">
        <v>21</v>
      </c>
      <c r="G81">
        <v>1</v>
      </c>
      <c r="H81">
        <f t="shared" si="26"/>
        <v>95</v>
      </c>
      <c r="J81">
        <v>2050</v>
      </c>
      <c r="K81" t="s">
        <v>25</v>
      </c>
      <c r="L81">
        <f t="shared" si="27"/>
        <v>97.5</v>
      </c>
      <c r="M81" cm="1">
        <f t="array" ref="M81">STOWA2024_JAARROND_T(B81*60,L81,J81,K81,"")</f>
        <v>13.587951048265365</v>
      </c>
      <c r="N81">
        <f t="shared" si="28"/>
        <v>7.3594613083895366E-2</v>
      </c>
    </row>
    <row r="82" spans="1:14" x14ac:dyDescent="0.3">
      <c r="A82">
        <f t="shared" si="24"/>
        <v>2971</v>
      </c>
      <c r="B82">
        <v>96</v>
      </c>
      <c r="C82">
        <f t="shared" si="25"/>
        <v>2.0312540022104385E-2</v>
      </c>
      <c r="D82">
        <f t="shared" si="20"/>
        <v>2.0312540022104385E-2</v>
      </c>
      <c r="E82" t="s">
        <v>27</v>
      </c>
      <c r="F82" t="s">
        <v>21</v>
      </c>
      <c r="G82">
        <v>1</v>
      </c>
      <c r="H82">
        <f t="shared" si="26"/>
        <v>100</v>
      </c>
      <c r="J82">
        <v>2050</v>
      </c>
      <c r="K82" t="s">
        <v>25</v>
      </c>
      <c r="L82">
        <f t="shared" si="27"/>
        <v>102.5</v>
      </c>
      <c r="M82" cm="1">
        <f t="array" ref="M82">STOWA2024_JAARROND_T(B82*60,L82,J82,K82,"")</f>
        <v>18.768038526584814</v>
      </c>
      <c r="N82">
        <f t="shared" si="28"/>
        <v>5.3282073061790981E-2</v>
      </c>
    </row>
    <row r="83" spans="1:14" x14ac:dyDescent="0.3">
      <c r="A83">
        <f t="shared" si="24"/>
        <v>2972</v>
      </c>
      <c r="B83">
        <v>96</v>
      </c>
      <c r="C83">
        <f t="shared" si="25"/>
        <v>1.4493506493159114E-2</v>
      </c>
      <c r="D83">
        <f t="shared" si="20"/>
        <v>1.4493506493159114E-2</v>
      </c>
      <c r="E83" t="s">
        <v>27</v>
      </c>
      <c r="F83" t="s">
        <v>21</v>
      </c>
      <c r="G83">
        <v>1</v>
      </c>
      <c r="H83">
        <f t="shared" si="26"/>
        <v>105</v>
      </c>
      <c r="J83">
        <v>2050</v>
      </c>
      <c r="K83" t="s">
        <v>25</v>
      </c>
      <c r="L83">
        <f t="shared" si="27"/>
        <v>107.5</v>
      </c>
      <c r="M83" cm="1">
        <f t="array" ref="M83">STOWA2024_JAARROND_T(B83*60,L83,J83,K83,"")</f>
        <v>25.780792858911557</v>
      </c>
      <c r="N83">
        <f t="shared" si="28"/>
        <v>3.8788566568631867E-2</v>
      </c>
    </row>
    <row r="84" spans="1:14" x14ac:dyDescent="0.3">
      <c r="A84">
        <f t="shared" si="24"/>
        <v>2973</v>
      </c>
      <c r="B84">
        <v>96</v>
      </c>
      <c r="C84">
        <f t="shared" si="25"/>
        <v>1.0400616145155962E-2</v>
      </c>
      <c r="D84">
        <f t="shared" si="20"/>
        <v>1.0400616145155962E-2</v>
      </c>
      <c r="E84" t="s">
        <v>27</v>
      </c>
      <c r="F84" t="s">
        <v>21</v>
      </c>
      <c r="G84">
        <v>1</v>
      </c>
      <c r="H84">
        <f t="shared" si="26"/>
        <v>110</v>
      </c>
      <c r="J84">
        <v>2050</v>
      </c>
      <c r="K84" t="s">
        <v>25</v>
      </c>
      <c r="L84">
        <f t="shared" si="27"/>
        <v>112.5</v>
      </c>
      <c r="M84" cm="1">
        <f t="array" ref="M84">STOWA2024_JAARROND_T(B84*60,L84,J84,K84,"")</f>
        <v>35.226213413879741</v>
      </c>
      <c r="N84">
        <f t="shared" si="28"/>
        <v>2.8387950423475906E-2</v>
      </c>
    </row>
    <row r="85" spans="1:14" x14ac:dyDescent="0.3">
      <c r="A85">
        <f t="shared" si="24"/>
        <v>2974</v>
      </c>
      <c r="B85">
        <v>96</v>
      </c>
      <c r="C85">
        <f t="shared" si="25"/>
        <v>7.5046402792570063E-3</v>
      </c>
      <c r="D85">
        <f t="shared" si="20"/>
        <v>7.5046402792570063E-3</v>
      </c>
      <c r="E85" t="s">
        <v>27</v>
      </c>
      <c r="F85" t="s">
        <v>21</v>
      </c>
      <c r="G85">
        <v>1</v>
      </c>
      <c r="H85">
        <f t="shared" si="26"/>
        <v>115</v>
      </c>
      <c r="J85">
        <v>2050</v>
      </c>
      <c r="K85" t="s">
        <v>25</v>
      </c>
      <c r="L85">
        <f t="shared" si="27"/>
        <v>117.5</v>
      </c>
      <c r="M85" cm="1">
        <f t="array" ref="M85">STOWA2024_JAARROND_T(B85*60,L85,J85,K85,"")</f>
        <v>47.885128990282645</v>
      </c>
      <c r="N85">
        <f t="shared" si="28"/>
        <v>2.0883310144218899E-2</v>
      </c>
    </row>
    <row r="86" spans="1:14" x14ac:dyDescent="0.3">
      <c r="A86">
        <f t="shared" si="24"/>
        <v>2975</v>
      </c>
      <c r="B86">
        <v>96</v>
      </c>
      <c r="C86">
        <f t="shared" si="25"/>
        <v>5.4442567113906753E-3</v>
      </c>
      <c r="D86">
        <f t="shared" si="20"/>
        <v>5.4442567113906753E-3</v>
      </c>
      <c r="E86" t="s">
        <v>27</v>
      </c>
      <c r="F86" t="s">
        <v>21</v>
      </c>
      <c r="G86">
        <v>1</v>
      </c>
      <c r="H86">
        <f t="shared" si="26"/>
        <v>120</v>
      </c>
      <c r="J86">
        <v>2050</v>
      </c>
      <c r="K86" t="s">
        <v>25</v>
      </c>
      <c r="L86">
        <f t="shared" si="27"/>
        <v>122.5</v>
      </c>
      <c r="M86" cm="1">
        <f t="array" ref="M86">STOWA2024_JAARROND_T(B86*60,L86,J86,K86,"")</f>
        <v>64.770810228150992</v>
      </c>
      <c r="N86">
        <f t="shared" si="28"/>
        <v>1.5439053432828224E-2</v>
      </c>
    </row>
    <row r="87" spans="1:14" x14ac:dyDescent="0.3">
      <c r="A87">
        <f t="shared" si="24"/>
        <v>2976</v>
      </c>
      <c r="B87">
        <v>96</v>
      </c>
      <c r="C87">
        <f t="shared" si="25"/>
        <v>3.969862830769921E-3</v>
      </c>
      <c r="D87">
        <f t="shared" si="20"/>
        <v>3.969862830769921E-3</v>
      </c>
      <c r="E87" t="s">
        <v>27</v>
      </c>
      <c r="F87" t="s">
        <v>21</v>
      </c>
      <c r="G87">
        <v>1</v>
      </c>
      <c r="H87">
        <f t="shared" si="26"/>
        <v>125</v>
      </c>
      <c r="J87">
        <v>2050</v>
      </c>
      <c r="K87" t="s">
        <v>25</v>
      </c>
      <c r="L87">
        <f t="shared" si="27"/>
        <v>127.5</v>
      </c>
      <c r="M87" cm="1">
        <f t="array" ref="M87">STOWA2024_JAARROND_T(B87*60,L87,J87,K87,"")</f>
        <v>87.190110854076863</v>
      </c>
      <c r="N87">
        <f t="shared" si="28"/>
        <v>1.1469190602058303E-2</v>
      </c>
    </row>
    <row r="88" spans="1:14" x14ac:dyDescent="0.3">
      <c r="A88">
        <f t="shared" si="24"/>
        <v>2977</v>
      </c>
      <c r="B88">
        <v>96</v>
      </c>
      <c r="C88">
        <f t="shared" si="25"/>
        <v>2.9092101875526251E-3</v>
      </c>
      <c r="D88">
        <f t="shared" si="20"/>
        <v>2.9092101875526251E-3</v>
      </c>
      <c r="E88" t="s">
        <v>27</v>
      </c>
      <c r="F88" t="s">
        <v>21</v>
      </c>
      <c r="G88">
        <v>1</v>
      </c>
      <c r="H88">
        <f t="shared" si="26"/>
        <v>130</v>
      </c>
      <c r="J88">
        <v>2050</v>
      </c>
      <c r="K88" t="s">
        <v>25</v>
      </c>
      <c r="L88">
        <f t="shared" si="27"/>
        <v>132.5</v>
      </c>
      <c r="M88" cm="1">
        <f t="array" ref="M88">STOWA2024_JAARROND_T(B88*60,L88,J88,K88,"")</f>
        <v>116.82269719979821</v>
      </c>
      <c r="N88">
        <f t="shared" si="28"/>
        <v>8.5599804145056781E-3</v>
      </c>
    </row>
    <row r="89" spans="1:14" x14ac:dyDescent="0.3">
      <c r="A89">
        <f t="shared" si="24"/>
        <v>2978</v>
      </c>
      <c r="B89">
        <v>96</v>
      </c>
      <c r="C89">
        <f t="shared" si="25"/>
        <v>2.1423427066065348E-3</v>
      </c>
      <c r="D89">
        <f t="shared" si="20"/>
        <v>2.1423427066065348E-3</v>
      </c>
      <c r="E89" t="s">
        <v>27</v>
      </c>
      <c r="F89" t="s">
        <v>21</v>
      </c>
      <c r="G89">
        <v>1</v>
      </c>
      <c r="H89">
        <f t="shared" si="26"/>
        <v>135</v>
      </c>
      <c r="J89">
        <v>2050</v>
      </c>
      <c r="K89" t="s">
        <v>25</v>
      </c>
      <c r="L89">
        <f t="shared" si="27"/>
        <v>137.5</v>
      </c>
      <c r="M89" cm="1">
        <f t="array" ref="M89">STOWA2024_JAARROND_T(B89*60,L89,J89,K89,"")</f>
        <v>155.82057534490471</v>
      </c>
      <c r="N89">
        <f t="shared" si="28"/>
        <v>6.4176377078991433E-3</v>
      </c>
    </row>
    <row r="90" spans="1:14" x14ac:dyDescent="0.3">
      <c r="A90">
        <f t="shared" si="24"/>
        <v>2979</v>
      </c>
      <c r="B90">
        <v>96</v>
      </c>
      <c r="C90">
        <f t="shared" si="25"/>
        <v>1.5850741393676595E-3</v>
      </c>
      <c r="D90">
        <f t="shared" si="20"/>
        <v>1.5850741393676595E-3</v>
      </c>
      <c r="E90" t="s">
        <v>27</v>
      </c>
      <c r="F90" t="s">
        <v>21</v>
      </c>
      <c r="G90">
        <v>1</v>
      </c>
      <c r="H90">
        <f t="shared" si="26"/>
        <v>140</v>
      </c>
      <c r="J90">
        <v>2050</v>
      </c>
      <c r="K90" t="s">
        <v>25</v>
      </c>
      <c r="L90">
        <f t="shared" si="27"/>
        <v>142.5</v>
      </c>
      <c r="M90" cm="1">
        <f t="array" ref="M90">STOWA2024_JAARROND_T(B90*60,L90,J90,K90,"")</f>
        <v>206.92950766582038</v>
      </c>
      <c r="N90">
        <f t="shared" si="28"/>
        <v>4.8325635685314838E-3</v>
      </c>
    </row>
    <row r="91" spans="1:14" x14ac:dyDescent="0.3">
      <c r="A91">
        <f t="shared" si="24"/>
        <v>2980</v>
      </c>
      <c r="B91">
        <v>96</v>
      </c>
      <c r="C91">
        <f t="shared" si="25"/>
        <v>1.1780597728861747E-3</v>
      </c>
      <c r="D91">
        <f t="shared" si="20"/>
        <v>1.1780597728861747E-3</v>
      </c>
      <c r="E91" t="s">
        <v>27</v>
      </c>
      <c r="F91" t="s">
        <v>21</v>
      </c>
      <c r="G91">
        <v>1</v>
      </c>
      <c r="H91">
        <f t="shared" si="26"/>
        <v>145</v>
      </c>
      <c r="J91">
        <v>2050</v>
      </c>
      <c r="K91" t="s">
        <v>25</v>
      </c>
      <c r="L91">
        <f t="shared" si="27"/>
        <v>147.5</v>
      </c>
      <c r="M91" cm="1">
        <f t="array" ref="M91">STOWA2024_JAARROND_T(B91*60,L91,J91,K91,"")</f>
        <v>273.63496001607541</v>
      </c>
      <c r="N91">
        <f t="shared" si="28"/>
        <v>3.6545037956453091E-3</v>
      </c>
    </row>
    <row r="92" spans="1:14" x14ac:dyDescent="0.3">
      <c r="A92">
        <f t="shared" si="24"/>
        <v>2981</v>
      </c>
      <c r="B92">
        <v>96</v>
      </c>
      <c r="C92">
        <f t="shared" si="25"/>
        <v>8.7945586256435926E-4</v>
      </c>
      <c r="D92">
        <f t="shared" si="20"/>
        <v>8.7945586256435926E-4</v>
      </c>
      <c r="E92" t="s">
        <v>27</v>
      </c>
      <c r="F92" t="s">
        <v>21</v>
      </c>
      <c r="G92">
        <v>1</v>
      </c>
      <c r="H92">
        <f t="shared" si="26"/>
        <v>150</v>
      </c>
      <c r="J92">
        <v>2050</v>
      </c>
      <c r="K92" t="s">
        <v>25</v>
      </c>
      <c r="L92">
        <f t="shared" si="27"/>
        <v>152.5</v>
      </c>
      <c r="M92" cm="1">
        <f t="array" ref="M92">STOWA2024_JAARROND_T(B92*60,L92,J92,K92,"")</f>
        <v>360.35413589766972</v>
      </c>
      <c r="N92">
        <f t="shared" si="28"/>
        <v>2.7750479330809498E-3</v>
      </c>
    </row>
    <row r="93" spans="1:14" x14ac:dyDescent="0.3">
      <c r="A93">
        <f t="shared" si="24"/>
        <v>2982</v>
      </c>
      <c r="B93">
        <v>96</v>
      </c>
      <c r="C93">
        <f t="shared" si="25"/>
        <v>6.5935965389025226E-4</v>
      </c>
      <c r="D93">
        <f t="shared" si="20"/>
        <v>6.5935965389025226E-4</v>
      </c>
      <c r="E93" t="s">
        <v>27</v>
      </c>
      <c r="F93" t="s">
        <v>21</v>
      </c>
      <c r="G93">
        <v>1</v>
      </c>
      <c r="H93">
        <f t="shared" si="26"/>
        <v>155</v>
      </c>
      <c r="J93">
        <v>2050</v>
      </c>
      <c r="K93" t="s">
        <v>25</v>
      </c>
      <c r="L93">
        <f t="shared" si="27"/>
        <v>157.5</v>
      </c>
      <c r="M93" cm="1">
        <f t="array" ref="M93">STOWA2024_JAARROND_T(B93*60,L93,J93,K93,"")</f>
        <v>472.6594223902041</v>
      </c>
      <c r="N93">
        <f t="shared" si="28"/>
        <v>2.1156882791906976E-3</v>
      </c>
    </row>
    <row r="94" spans="1:14" x14ac:dyDescent="0.3">
      <c r="A94">
        <f t="shared" si="24"/>
        <v>2983</v>
      </c>
      <c r="B94">
        <v>96</v>
      </c>
      <c r="C94" s="1">
        <f>N93</f>
        <v>2.1156882791906976E-3</v>
      </c>
      <c r="D94">
        <f t="shared" si="20"/>
        <v>2.1156882791906976E-3</v>
      </c>
      <c r="E94" t="s">
        <v>27</v>
      </c>
      <c r="F94" t="s">
        <v>21</v>
      </c>
      <c r="G94">
        <v>1</v>
      </c>
      <c r="H94">
        <f t="shared" si="26"/>
        <v>160</v>
      </c>
      <c r="J94">
        <v>2050</v>
      </c>
      <c r="K94" t="s">
        <v>25</v>
      </c>
      <c r="L94">
        <f>AVERAGE(H94:H95)</f>
        <v>85</v>
      </c>
      <c r="M94" cm="1">
        <f t="array" ref="M94">STOWA2024_JAARROND_T(B94*60,L94,J94,K94,"")</f>
        <v>5.9085558251732717</v>
      </c>
      <c r="N94">
        <f>1/M94</f>
        <v>0.1692460949153636</v>
      </c>
    </row>
    <row r="95" spans="1:14" x14ac:dyDescent="0.3">
      <c r="A95">
        <f t="shared" si="24"/>
        <v>2984</v>
      </c>
      <c r="B95">
        <v>192</v>
      </c>
      <c r="C95" s="1">
        <f>365.25*24/B95 - N95</f>
        <v>-9.1472737151643102</v>
      </c>
      <c r="D95">
        <f>C95</f>
        <v>-9.1472737151643102</v>
      </c>
      <c r="E95" t="s">
        <v>27</v>
      </c>
      <c r="F95" t="s">
        <v>21</v>
      </c>
      <c r="G95">
        <v>1</v>
      </c>
      <c r="H95">
        <v>10</v>
      </c>
      <c r="J95">
        <v>2050</v>
      </c>
      <c r="K95" t="s">
        <v>25</v>
      </c>
      <c r="L95">
        <f>AVERAGE(H95:H97)</f>
        <v>15</v>
      </c>
      <c r="M95" cm="1">
        <f t="array" ref="M95">STOWA2024_JAARROND_T(B95*60,L95,J95,K95,"")</f>
        <v>1.8247001875233378E-2</v>
      </c>
      <c r="N95">
        <f>1/M95</f>
        <v>54.80352371516431</v>
      </c>
    </row>
    <row r="96" spans="1:14" x14ac:dyDescent="0.3">
      <c r="A96">
        <f t="shared" si="24"/>
        <v>2985</v>
      </c>
      <c r="B96">
        <v>192</v>
      </c>
      <c r="C96">
        <f t="shared" ref="C96:C100" si="29">N95-N96</f>
        <v>7.7210956807816089</v>
      </c>
      <c r="D96">
        <f t="shared" ref="D96:D125" si="30">C96</f>
        <v>7.7210956807816089</v>
      </c>
      <c r="E96" t="s">
        <v>27</v>
      </c>
      <c r="F96" t="s">
        <v>21</v>
      </c>
      <c r="G96">
        <v>1</v>
      </c>
      <c r="H96">
        <f t="shared" ref="H96:H100" si="31">H95+5</f>
        <v>15</v>
      </c>
      <c r="J96">
        <v>2050</v>
      </c>
      <c r="K96" t="s">
        <v>25</v>
      </c>
      <c r="L96">
        <f t="shared" ref="L96:L100" si="32">AVERAGE(H96:H97)</f>
        <v>17.5</v>
      </c>
      <c r="M96" cm="1">
        <f t="array" ref="M96">STOWA2024_JAARROND_T(B96*60,L96,J96,K96,"")</f>
        <v>2.123934643450703E-2</v>
      </c>
      <c r="N96">
        <f t="shared" ref="N96:N100" si="33">1/M96</f>
        <v>47.082428034382701</v>
      </c>
    </row>
    <row r="97" spans="1:14" x14ac:dyDescent="0.3">
      <c r="A97">
        <f t="shared" si="24"/>
        <v>2986</v>
      </c>
      <c r="B97">
        <v>192</v>
      </c>
      <c r="C97">
        <f t="shared" si="29"/>
        <v>12.342560615704798</v>
      </c>
      <c r="D97">
        <f t="shared" si="30"/>
        <v>12.342560615704798</v>
      </c>
      <c r="E97" t="s">
        <v>27</v>
      </c>
      <c r="F97" t="s">
        <v>21</v>
      </c>
      <c r="G97">
        <v>1</v>
      </c>
      <c r="H97">
        <f t="shared" si="31"/>
        <v>20</v>
      </c>
      <c r="J97">
        <v>2050</v>
      </c>
      <c r="K97" t="s">
        <v>25</v>
      </c>
      <c r="L97">
        <f t="shared" si="32"/>
        <v>22.5</v>
      </c>
      <c r="M97" cm="1">
        <f t="array" ref="M97">STOWA2024_JAARROND_T(B97*60,L97,J97,K97,"")</f>
        <v>2.8785371802033697E-2</v>
      </c>
      <c r="N97">
        <f t="shared" si="33"/>
        <v>34.739867418677903</v>
      </c>
    </row>
    <row r="98" spans="1:14" x14ac:dyDescent="0.3">
      <c r="A98">
        <f t="shared" si="24"/>
        <v>2987</v>
      </c>
      <c r="B98">
        <v>192</v>
      </c>
      <c r="C98">
        <f t="shared" si="29"/>
        <v>9.1172865188931205</v>
      </c>
      <c r="D98">
        <f t="shared" si="30"/>
        <v>9.1172865188931205</v>
      </c>
      <c r="E98" t="s">
        <v>27</v>
      </c>
      <c r="F98" t="s">
        <v>21</v>
      </c>
      <c r="G98">
        <v>1</v>
      </c>
      <c r="H98">
        <f t="shared" si="31"/>
        <v>25</v>
      </c>
      <c r="J98">
        <v>2050</v>
      </c>
      <c r="K98" t="s">
        <v>25</v>
      </c>
      <c r="L98">
        <f t="shared" si="32"/>
        <v>27.5</v>
      </c>
      <c r="M98" cm="1">
        <f t="array" ref="M98">STOWA2024_JAARROND_T(B98*60,L98,J98,K98,"")</f>
        <v>3.9028074646781562E-2</v>
      </c>
      <c r="N98">
        <f t="shared" si="33"/>
        <v>25.622580899784783</v>
      </c>
    </row>
    <row r="99" spans="1:14" x14ac:dyDescent="0.3">
      <c r="A99">
        <f t="shared" si="24"/>
        <v>2988</v>
      </c>
      <c r="B99">
        <v>192</v>
      </c>
      <c r="C99">
        <f t="shared" si="29"/>
        <v>6.7316334748404252</v>
      </c>
      <c r="D99">
        <f t="shared" si="30"/>
        <v>6.7316334748404252</v>
      </c>
      <c r="E99" t="s">
        <v>27</v>
      </c>
      <c r="F99" t="s">
        <v>21</v>
      </c>
      <c r="G99">
        <v>1</v>
      </c>
      <c r="H99">
        <f t="shared" si="31"/>
        <v>30</v>
      </c>
      <c r="J99">
        <v>2050</v>
      </c>
      <c r="K99" t="s">
        <v>25</v>
      </c>
      <c r="L99">
        <f t="shared" si="32"/>
        <v>32.5</v>
      </c>
      <c r="M99" cm="1">
        <f t="array" ref="M99">STOWA2024_JAARROND_T(B99*60,L99,J99,K99,"")</f>
        <v>5.2935407499973254E-2</v>
      </c>
      <c r="N99">
        <f t="shared" si="33"/>
        <v>18.890947424944358</v>
      </c>
    </row>
    <row r="100" spans="1:14" x14ac:dyDescent="0.3">
      <c r="A100">
        <f t="shared" si="24"/>
        <v>2989</v>
      </c>
      <c r="B100">
        <v>192</v>
      </c>
      <c r="C100">
        <f t="shared" si="29"/>
        <v>4.9687959525522931</v>
      </c>
      <c r="D100">
        <f t="shared" si="30"/>
        <v>4.9687959525522931</v>
      </c>
      <c r="E100" t="s">
        <v>27</v>
      </c>
      <c r="F100" t="s">
        <v>21</v>
      </c>
      <c r="G100">
        <v>1</v>
      </c>
      <c r="H100">
        <f t="shared" si="31"/>
        <v>35</v>
      </c>
      <c r="J100">
        <v>2050</v>
      </c>
      <c r="K100" t="s">
        <v>25</v>
      </c>
      <c r="L100">
        <f t="shared" si="32"/>
        <v>37.5</v>
      </c>
      <c r="M100" cm="1">
        <f t="array" ref="M100">STOWA2024_JAARROND_T(B100*60,L100,J100,K100,"")</f>
        <v>7.1827978741864876E-2</v>
      </c>
      <c r="N100">
        <f t="shared" si="33"/>
        <v>13.922151472392065</v>
      </c>
    </row>
    <row r="101" spans="1:14" x14ac:dyDescent="0.3">
      <c r="A101">
        <f t="shared" si="24"/>
        <v>2990</v>
      </c>
      <c r="B101">
        <v>192</v>
      </c>
      <c r="C101">
        <f>N100-N101</f>
        <v>3.6659550403646541</v>
      </c>
      <c r="D101">
        <f t="shared" si="30"/>
        <v>3.6659550403646541</v>
      </c>
      <c r="E101" t="s">
        <v>27</v>
      </c>
      <c r="F101" t="s">
        <v>21</v>
      </c>
      <c r="G101">
        <v>1</v>
      </c>
      <c r="H101">
        <f>H100+5</f>
        <v>40</v>
      </c>
      <c r="J101">
        <v>2050</v>
      </c>
      <c r="K101" t="s">
        <v>25</v>
      </c>
      <c r="L101">
        <f>AVERAGE(H101:H102)</f>
        <v>42.5</v>
      </c>
      <c r="M101" cm="1">
        <f t="array" ref="M101">STOWA2024_JAARROND_T(B101*60,L101,J101,K101,"")</f>
        <v>9.750203271041713E-2</v>
      </c>
      <c r="N101">
        <f>1/M101</f>
        <v>10.25619643202741</v>
      </c>
    </row>
    <row r="102" spans="1:14" x14ac:dyDescent="0.3">
      <c r="A102">
        <f t="shared" si="24"/>
        <v>2991</v>
      </c>
      <c r="B102">
        <v>192</v>
      </c>
      <c r="C102">
        <f t="shared" ref="C102:C124" si="34">N101-N102</f>
        <v>2.703752746962822</v>
      </c>
      <c r="D102">
        <f t="shared" si="30"/>
        <v>2.703752746962822</v>
      </c>
      <c r="E102" t="s">
        <v>27</v>
      </c>
      <c r="F102" t="s">
        <v>21</v>
      </c>
      <c r="G102">
        <v>1</v>
      </c>
      <c r="H102">
        <f t="shared" ref="H102:H125" si="35">H101+5</f>
        <v>45</v>
      </c>
      <c r="J102">
        <v>2050</v>
      </c>
      <c r="K102" t="s">
        <v>25</v>
      </c>
      <c r="L102">
        <f t="shared" ref="L102:L124" si="36">AVERAGE(H102:H103)</f>
        <v>47.5</v>
      </c>
      <c r="M102" cm="1">
        <f t="array" ref="M102">STOWA2024_JAARROND_T(B102*60,L102,J102,K102,"")</f>
        <v>0.13240747520932333</v>
      </c>
      <c r="N102">
        <f t="shared" ref="N102:N124" si="37">1/M102</f>
        <v>7.5524436850645884</v>
      </c>
    </row>
    <row r="103" spans="1:14" x14ac:dyDescent="0.3">
      <c r="A103">
        <f t="shared" si="24"/>
        <v>2992</v>
      </c>
      <c r="B103">
        <v>192</v>
      </c>
      <c r="C103">
        <f t="shared" si="34"/>
        <v>1.9931258265380958</v>
      </c>
      <c r="D103">
        <f t="shared" si="30"/>
        <v>1.9931258265380958</v>
      </c>
      <c r="E103" t="s">
        <v>27</v>
      </c>
      <c r="F103" t="s">
        <v>21</v>
      </c>
      <c r="G103">
        <v>1</v>
      </c>
      <c r="H103">
        <f t="shared" si="35"/>
        <v>50</v>
      </c>
      <c r="J103">
        <v>2050</v>
      </c>
      <c r="K103" t="s">
        <v>25</v>
      </c>
      <c r="L103">
        <f t="shared" si="36"/>
        <v>52.5</v>
      </c>
      <c r="M103" cm="1">
        <f t="array" ref="M103">STOWA2024_JAARROND_T(B103*60,L103,J103,K103,"")</f>
        <v>0.17987818387938909</v>
      </c>
      <c r="N103">
        <f t="shared" si="37"/>
        <v>5.5593178585264926</v>
      </c>
    </row>
    <row r="104" spans="1:14" x14ac:dyDescent="0.3">
      <c r="A104">
        <f t="shared" si="24"/>
        <v>2993</v>
      </c>
      <c r="B104">
        <v>192</v>
      </c>
      <c r="C104">
        <f t="shared" si="34"/>
        <v>1.4688223263733082</v>
      </c>
      <c r="D104">
        <f t="shared" si="30"/>
        <v>1.4688223263733082</v>
      </c>
      <c r="E104" t="s">
        <v>27</v>
      </c>
      <c r="F104" t="s">
        <v>21</v>
      </c>
      <c r="G104">
        <v>1</v>
      </c>
      <c r="H104">
        <f t="shared" si="35"/>
        <v>55</v>
      </c>
      <c r="J104">
        <v>2050</v>
      </c>
      <c r="K104" t="s">
        <v>25</v>
      </c>
      <c r="L104">
        <f t="shared" si="36"/>
        <v>57.5</v>
      </c>
      <c r="M104" cm="1">
        <f t="array" ref="M104">STOWA2024_JAARROND_T(B104*60,L104,J104,K104,"")</f>
        <v>0.2444691583549079</v>
      </c>
      <c r="N104">
        <f t="shared" si="37"/>
        <v>4.0904955321531844</v>
      </c>
    </row>
    <row r="105" spans="1:14" x14ac:dyDescent="0.3">
      <c r="A105">
        <f t="shared" si="24"/>
        <v>2994</v>
      </c>
      <c r="B105">
        <v>192</v>
      </c>
      <c r="C105">
        <f t="shared" si="34"/>
        <v>1.0819109628876893</v>
      </c>
      <c r="D105">
        <f t="shared" si="30"/>
        <v>1.0819109628876893</v>
      </c>
      <c r="E105" t="s">
        <v>27</v>
      </c>
      <c r="F105" t="s">
        <v>21</v>
      </c>
      <c r="G105">
        <v>1</v>
      </c>
      <c r="H105">
        <f t="shared" si="35"/>
        <v>60</v>
      </c>
      <c r="J105">
        <v>2050</v>
      </c>
      <c r="K105" t="s">
        <v>25</v>
      </c>
      <c r="L105">
        <f t="shared" si="36"/>
        <v>62.5</v>
      </c>
      <c r="M105" cm="1">
        <f t="array" ref="M105">STOWA2024_JAARROND_T(B105*60,L105,J105,K105,"")</f>
        <v>0.33238221395389805</v>
      </c>
      <c r="N105">
        <f t="shared" si="37"/>
        <v>3.0085845692654951</v>
      </c>
    </row>
    <row r="106" spans="1:14" x14ac:dyDescent="0.3">
      <c r="A106">
        <f t="shared" si="24"/>
        <v>2995</v>
      </c>
      <c r="B106">
        <v>192</v>
      </c>
      <c r="C106">
        <f t="shared" si="34"/>
        <v>0.79668821640319365</v>
      </c>
      <c r="D106">
        <f t="shared" si="30"/>
        <v>0.79668821640319365</v>
      </c>
      <c r="E106" t="s">
        <v>27</v>
      </c>
      <c r="F106" t="s">
        <v>21</v>
      </c>
      <c r="G106">
        <v>1</v>
      </c>
      <c r="H106">
        <f t="shared" si="35"/>
        <v>65</v>
      </c>
      <c r="J106">
        <v>2050</v>
      </c>
      <c r="K106" t="s">
        <v>25</v>
      </c>
      <c r="L106">
        <f t="shared" si="36"/>
        <v>67.5</v>
      </c>
      <c r="M106" cm="1">
        <f t="array" ref="M106">STOWA2024_JAARROND_T(B106*60,L106,J106,K106,"")</f>
        <v>0.45210074997680216</v>
      </c>
      <c r="N106">
        <f t="shared" si="37"/>
        <v>2.2118963528623015</v>
      </c>
    </row>
    <row r="107" spans="1:14" x14ac:dyDescent="0.3">
      <c r="A107">
        <f t="shared" si="24"/>
        <v>2996</v>
      </c>
      <c r="B107">
        <v>192</v>
      </c>
      <c r="C107">
        <f t="shared" si="34"/>
        <v>0.58636470865571222</v>
      </c>
      <c r="D107">
        <f t="shared" si="30"/>
        <v>0.58636470865571222</v>
      </c>
      <c r="E107" t="s">
        <v>27</v>
      </c>
      <c r="F107" t="s">
        <v>21</v>
      </c>
      <c r="G107">
        <v>1</v>
      </c>
      <c r="H107">
        <f t="shared" si="35"/>
        <v>70</v>
      </c>
      <c r="J107">
        <v>2050</v>
      </c>
      <c r="K107" t="s">
        <v>25</v>
      </c>
      <c r="L107">
        <f t="shared" si="36"/>
        <v>72.5</v>
      </c>
      <c r="M107" cm="1">
        <f t="array" ref="M107">STOWA2024_JAARROND_T(B107*60,L107,J107,K107,"")</f>
        <v>0.6151833485149365</v>
      </c>
      <c r="N107">
        <f t="shared" si="37"/>
        <v>1.6255316442065892</v>
      </c>
    </row>
    <row r="108" spans="1:14" x14ac:dyDescent="0.3">
      <c r="A108">
        <f t="shared" si="24"/>
        <v>2997</v>
      </c>
      <c r="B108">
        <v>192</v>
      </c>
      <c r="C108">
        <f t="shared" si="34"/>
        <v>0.43140203154106982</v>
      </c>
      <c r="D108">
        <f t="shared" si="30"/>
        <v>0.43140203154106982</v>
      </c>
      <c r="E108" t="s">
        <v>27</v>
      </c>
      <c r="F108" t="s">
        <v>21</v>
      </c>
      <c r="G108">
        <v>1</v>
      </c>
      <c r="H108">
        <f t="shared" si="35"/>
        <v>75</v>
      </c>
      <c r="J108">
        <v>2050</v>
      </c>
      <c r="K108" t="s">
        <v>25</v>
      </c>
      <c r="L108">
        <f t="shared" si="36"/>
        <v>77.5</v>
      </c>
      <c r="M108" cm="1">
        <f t="array" ref="M108">STOWA2024_JAARROND_T(B108*60,L108,J108,K108,"")</f>
        <v>0.83743003221217671</v>
      </c>
      <c r="N108">
        <f t="shared" si="37"/>
        <v>1.1941296126655194</v>
      </c>
    </row>
    <row r="109" spans="1:14" x14ac:dyDescent="0.3">
      <c r="A109">
        <f t="shared" si="24"/>
        <v>2998</v>
      </c>
      <c r="B109">
        <v>192</v>
      </c>
      <c r="C109">
        <f t="shared" si="34"/>
        <v>0.31719595685775881</v>
      </c>
      <c r="D109">
        <f t="shared" si="30"/>
        <v>0.31719595685775881</v>
      </c>
      <c r="E109" t="s">
        <v>27</v>
      </c>
      <c r="F109" t="s">
        <v>21</v>
      </c>
      <c r="G109">
        <v>1</v>
      </c>
      <c r="H109">
        <f t="shared" si="35"/>
        <v>80</v>
      </c>
      <c r="J109">
        <v>2050</v>
      </c>
      <c r="K109" t="s">
        <v>25</v>
      </c>
      <c r="L109">
        <f t="shared" si="36"/>
        <v>82.5</v>
      </c>
      <c r="M109" cm="1">
        <f t="array" ref="M109">STOWA2024_JAARROND_T(B109*60,L109,J109,K109,"")</f>
        <v>1.1403371205759922</v>
      </c>
      <c r="N109">
        <f t="shared" si="37"/>
        <v>0.87693365580776061</v>
      </c>
    </row>
    <row r="110" spans="1:14" x14ac:dyDescent="0.3">
      <c r="A110">
        <f t="shared" si="24"/>
        <v>2999</v>
      </c>
      <c r="B110">
        <v>192</v>
      </c>
      <c r="C110">
        <f t="shared" si="34"/>
        <v>0.23326471593585052</v>
      </c>
      <c r="D110">
        <f t="shared" si="30"/>
        <v>0.23326471593585052</v>
      </c>
      <c r="E110" t="s">
        <v>27</v>
      </c>
      <c r="F110" t="s">
        <v>21</v>
      </c>
      <c r="G110">
        <v>1</v>
      </c>
      <c r="H110">
        <f t="shared" si="35"/>
        <v>85</v>
      </c>
      <c r="J110">
        <v>2050</v>
      </c>
      <c r="K110" t="s">
        <v>25</v>
      </c>
      <c r="L110">
        <f t="shared" si="36"/>
        <v>87.5</v>
      </c>
      <c r="M110" cm="1">
        <f t="array" ref="M110">STOWA2024_JAARROND_T(B110*60,L110,J110,K110,"")</f>
        <v>1.5535936846649765</v>
      </c>
      <c r="N110">
        <f t="shared" si="37"/>
        <v>0.6436689398719101</v>
      </c>
    </row>
    <row r="111" spans="1:14" x14ac:dyDescent="0.3">
      <c r="A111">
        <f t="shared" si="24"/>
        <v>3000</v>
      </c>
      <c r="B111">
        <v>192</v>
      </c>
      <c r="C111">
        <f t="shared" si="34"/>
        <v>0.17140442453716409</v>
      </c>
      <c r="D111">
        <f t="shared" si="30"/>
        <v>0.17140442453716409</v>
      </c>
      <c r="E111" t="s">
        <v>27</v>
      </c>
      <c r="F111" t="s">
        <v>21</v>
      </c>
      <c r="G111">
        <v>1</v>
      </c>
      <c r="H111">
        <f t="shared" si="35"/>
        <v>90</v>
      </c>
      <c r="J111">
        <v>2050</v>
      </c>
      <c r="K111" t="s">
        <v>25</v>
      </c>
      <c r="L111">
        <f t="shared" si="36"/>
        <v>92.5</v>
      </c>
      <c r="M111" cm="1">
        <f t="array" ref="M111">STOWA2024_JAARROND_T(B111*60,L111,J111,K111,"")</f>
        <v>2.1174574153452745</v>
      </c>
      <c r="N111">
        <f t="shared" si="37"/>
        <v>0.472264515334746</v>
      </c>
    </row>
    <row r="112" spans="1:14" x14ac:dyDescent="0.3">
      <c r="A112">
        <f t="shared" si="24"/>
        <v>3001</v>
      </c>
      <c r="B112">
        <v>192</v>
      </c>
      <c r="C112">
        <f t="shared" si="34"/>
        <v>0.12590528168037596</v>
      </c>
      <c r="D112">
        <f t="shared" si="30"/>
        <v>0.12590528168037596</v>
      </c>
      <c r="E112" t="s">
        <v>27</v>
      </c>
      <c r="F112" t="s">
        <v>21</v>
      </c>
      <c r="G112">
        <v>1</v>
      </c>
      <c r="H112">
        <f t="shared" si="35"/>
        <v>95</v>
      </c>
      <c r="J112">
        <v>2050</v>
      </c>
      <c r="K112" t="s">
        <v>25</v>
      </c>
      <c r="L112">
        <f t="shared" si="36"/>
        <v>97.5</v>
      </c>
      <c r="M112" cm="1">
        <f t="array" ref="M112">STOWA2024_JAARROND_T(B112*60,L112,J112,K112,"")</f>
        <v>2.887175807179128</v>
      </c>
      <c r="N112">
        <f t="shared" si="37"/>
        <v>0.34635923365437005</v>
      </c>
    </row>
    <row r="113" spans="1:14" x14ac:dyDescent="0.3">
      <c r="A113">
        <f t="shared" si="24"/>
        <v>3002</v>
      </c>
      <c r="B113">
        <v>192</v>
      </c>
      <c r="C113">
        <f t="shared" si="34"/>
        <v>9.2442278727818405E-2</v>
      </c>
      <c r="D113">
        <f t="shared" si="30"/>
        <v>9.2442278727818405E-2</v>
      </c>
      <c r="E113" t="s">
        <v>27</v>
      </c>
      <c r="F113" t="s">
        <v>21</v>
      </c>
      <c r="G113">
        <v>1</v>
      </c>
      <c r="H113">
        <f t="shared" si="35"/>
        <v>100</v>
      </c>
      <c r="J113">
        <v>2050</v>
      </c>
      <c r="K113" t="s">
        <v>25</v>
      </c>
      <c r="L113">
        <f t="shared" si="36"/>
        <v>102.5</v>
      </c>
      <c r="M113" cm="1">
        <f t="array" ref="M113">STOWA2024_JAARROND_T(B113*60,L113,J113,K113,"")</f>
        <v>3.9382954962155301</v>
      </c>
      <c r="N113">
        <f t="shared" si="37"/>
        <v>0.25391695492655164</v>
      </c>
    </row>
    <row r="114" spans="1:14" x14ac:dyDescent="0.3">
      <c r="A114">
        <f t="shared" si="24"/>
        <v>3003</v>
      </c>
      <c r="B114">
        <v>192</v>
      </c>
      <c r="C114">
        <f t="shared" si="34"/>
        <v>6.7846921407030192E-2</v>
      </c>
      <c r="D114">
        <f t="shared" si="30"/>
        <v>6.7846921407030192E-2</v>
      </c>
      <c r="E114" t="s">
        <v>27</v>
      </c>
      <c r="F114" t="s">
        <v>21</v>
      </c>
      <c r="G114">
        <v>1</v>
      </c>
      <c r="H114">
        <f t="shared" si="35"/>
        <v>105</v>
      </c>
      <c r="J114">
        <v>2050</v>
      </c>
      <c r="K114" t="s">
        <v>25</v>
      </c>
      <c r="L114">
        <f t="shared" si="36"/>
        <v>107.5</v>
      </c>
      <c r="M114" cm="1">
        <f t="array" ref="M114">STOWA2024_JAARROND_T(B114*60,L114,J114,K114,"")</f>
        <v>5.3743205237563707</v>
      </c>
      <c r="N114">
        <f t="shared" si="37"/>
        <v>0.18607003351952145</v>
      </c>
    </row>
    <row r="115" spans="1:14" x14ac:dyDescent="0.3">
      <c r="A115">
        <f t="shared" si="24"/>
        <v>3004</v>
      </c>
      <c r="B115">
        <v>192</v>
      </c>
      <c r="C115">
        <f t="shared" si="34"/>
        <v>4.9775856658469092E-2</v>
      </c>
      <c r="D115">
        <f t="shared" si="30"/>
        <v>4.9775856658469092E-2</v>
      </c>
      <c r="E115" t="s">
        <v>27</v>
      </c>
      <c r="F115" t="s">
        <v>21</v>
      </c>
      <c r="G115">
        <v>1</v>
      </c>
      <c r="H115">
        <f t="shared" si="35"/>
        <v>110</v>
      </c>
      <c r="J115">
        <v>2050</v>
      </c>
      <c r="K115" t="s">
        <v>25</v>
      </c>
      <c r="L115">
        <f t="shared" si="36"/>
        <v>112.5</v>
      </c>
      <c r="M115" cm="1">
        <f t="array" ref="M115">STOWA2024_JAARROND_T(B115*60,L115,J115,K115,"")</f>
        <v>7.337070614685679</v>
      </c>
      <c r="N115">
        <f t="shared" si="37"/>
        <v>0.13629417686105236</v>
      </c>
    </row>
    <row r="116" spans="1:14" x14ac:dyDescent="0.3">
      <c r="A116">
        <f t="shared" si="24"/>
        <v>3005</v>
      </c>
      <c r="B116">
        <v>192</v>
      </c>
      <c r="C116">
        <f t="shared" si="34"/>
        <v>3.6500991748938796E-2</v>
      </c>
      <c r="D116">
        <f t="shared" si="30"/>
        <v>3.6500991748938796E-2</v>
      </c>
      <c r="E116" t="s">
        <v>27</v>
      </c>
      <c r="F116" t="s">
        <v>21</v>
      </c>
      <c r="G116">
        <v>1</v>
      </c>
      <c r="H116">
        <f t="shared" si="35"/>
        <v>115</v>
      </c>
      <c r="J116">
        <v>2050</v>
      </c>
      <c r="K116" t="s">
        <v>25</v>
      </c>
      <c r="L116">
        <f t="shared" si="36"/>
        <v>117.5</v>
      </c>
      <c r="M116" cm="1">
        <f t="array" ref="M116">STOWA2024_JAARROND_T(B116*60,L116,J116,K116,"")</f>
        <v>10.020724349829509</v>
      </c>
      <c r="N116">
        <f t="shared" si="37"/>
        <v>9.9793185112113561E-2</v>
      </c>
    </row>
    <row r="117" spans="1:14" x14ac:dyDescent="0.3">
      <c r="A117">
        <f t="shared" si="24"/>
        <v>3006</v>
      </c>
      <c r="B117">
        <v>192</v>
      </c>
      <c r="C117">
        <f t="shared" si="34"/>
        <v>2.6756119498282174E-2</v>
      </c>
      <c r="D117">
        <f t="shared" si="30"/>
        <v>2.6756119498282174E-2</v>
      </c>
      <c r="E117" t="s">
        <v>27</v>
      </c>
      <c r="F117" t="s">
        <v>21</v>
      </c>
      <c r="G117">
        <v>1</v>
      </c>
      <c r="H117">
        <f t="shared" si="35"/>
        <v>120</v>
      </c>
      <c r="J117">
        <v>2050</v>
      </c>
      <c r="K117" t="s">
        <v>25</v>
      </c>
      <c r="L117">
        <f t="shared" si="36"/>
        <v>122.5</v>
      </c>
      <c r="M117" cm="1">
        <f t="array" ref="M117">STOWA2024_JAARROND_T(B117*60,L117,J117,K117,"")</f>
        <v>13.691678212913104</v>
      </c>
      <c r="N117">
        <f t="shared" si="37"/>
        <v>7.3037065613831387E-2</v>
      </c>
    </row>
    <row r="118" spans="1:14" x14ac:dyDescent="0.3">
      <c r="A118">
        <f t="shared" si="24"/>
        <v>3007</v>
      </c>
      <c r="B118">
        <v>192</v>
      </c>
      <c r="C118">
        <f t="shared" si="34"/>
        <v>1.9604729626345498E-2</v>
      </c>
      <c r="D118">
        <f t="shared" si="30"/>
        <v>1.9604729626345498E-2</v>
      </c>
      <c r="E118" t="s">
        <v>27</v>
      </c>
      <c r="F118" t="s">
        <v>21</v>
      </c>
      <c r="G118">
        <v>1</v>
      </c>
      <c r="H118">
        <f t="shared" si="35"/>
        <v>125</v>
      </c>
      <c r="J118">
        <v>2050</v>
      </c>
      <c r="K118" t="s">
        <v>25</v>
      </c>
      <c r="L118">
        <f t="shared" si="36"/>
        <v>127.5</v>
      </c>
      <c r="M118" cm="1">
        <f t="array" ref="M118">STOWA2024_JAARROND_T(B118*60,L118,J118,K118,"")</f>
        <v>18.715258869352162</v>
      </c>
      <c r="N118">
        <f t="shared" si="37"/>
        <v>5.3432335987485889E-2</v>
      </c>
    </row>
    <row r="119" spans="1:14" x14ac:dyDescent="0.3">
      <c r="A119">
        <f t="shared" si="24"/>
        <v>3008</v>
      </c>
      <c r="B119">
        <v>192</v>
      </c>
      <c r="C119">
        <f t="shared" si="34"/>
        <v>1.4358777503567802E-2</v>
      </c>
      <c r="D119">
        <f t="shared" si="30"/>
        <v>1.4358777503567802E-2</v>
      </c>
      <c r="E119" t="s">
        <v>27</v>
      </c>
      <c r="F119" t="s">
        <v>21</v>
      </c>
      <c r="G119">
        <v>1</v>
      </c>
      <c r="H119">
        <f t="shared" si="35"/>
        <v>130</v>
      </c>
      <c r="J119">
        <v>2050</v>
      </c>
      <c r="K119" t="s">
        <v>25</v>
      </c>
      <c r="L119">
        <f t="shared" si="36"/>
        <v>132.5</v>
      </c>
      <c r="M119" cm="1">
        <f t="array" ref="M119">STOWA2024_JAARROND_T(B119*60,L119,J119,K119,"")</f>
        <v>25.59275476308564</v>
      </c>
      <c r="N119">
        <f t="shared" si="37"/>
        <v>3.9073558483918087E-2</v>
      </c>
    </row>
    <row r="120" spans="1:14" x14ac:dyDescent="0.3">
      <c r="A120">
        <f t="shared" si="24"/>
        <v>3009</v>
      </c>
      <c r="B120">
        <v>192</v>
      </c>
      <c r="C120">
        <f t="shared" si="34"/>
        <v>1.0512173713731133E-2</v>
      </c>
      <c r="D120">
        <f t="shared" si="30"/>
        <v>1.0512173713731133E-2</v>
      </c>
      <c r="E120" t="s">
        <v>27</v>
      </c>
      <c r="F120" t="s">
        <v>21</v>
      </c>
      <c r="G120">
        <v>1</v>
      </c>
      <c r="H120">
        <f t="shared" si="35"/>
        <v>135</v>
      </c>
      <c r="J120">
        <v>2050</v>
      </c>
      <c r="K120" t="s">
        <v>25</v>
      </c>
      <c r="L120">
        <f t="shared" si="36"/>
        <v>137.5</v>
      </c>
      <c r="M120" cm="1">
        <f t="array" ref="M120">STOWA2024_JAARROND_T(B120*60,L120,J120,K120,"")</f>
        <v>35.012307983183767</v>
      </c>
      <c r="N120">
        <f t="shared" si="37"/>
        <v>2.8561384770186955E-2</v>
      </c>
    </row>
    <row r="121" spans="1:14" x14ac:dyDescent="0.3">
      <c r="A121">
        <f t="shared" si="24"/>
        <v>3010</v>
      </c>
      <c r="B121">
        <v>192</v>
      </c>
      <c r="C121">
        <f t="shared" si="34"/>
        <v>7.6928205122950531E-3</v>
      </c>
      <c r="D121">
        <f t="shared" si="30"/>
        <v>7.6928205122950531E-3</v>
      </c>
      <c r="E121" t="s">
        <v>27</v>
      </c>
      <c r="F121" t="s">
        <v>21</v>
      </c>
      <c r="G121">
        <v>1</v>
      </c>
      <c r="H121">
        <f t="shared" si="35"/>
        <v>140</v>
      </c>
      <c r="J121">
        <v>2050</v>
      </c>
      <c r="K121" t="s">
        <v>25</v>
      </c>
      <c r="L121">
        <f t="shared" si="36"/>
        <v>142.5</v>
      </c>
      <c r="M121" cm="1">
        <f t="array" ref="M121">STOWA2024_JAARROND_T(B121*60,L121,J121,K121,"")</f>
        <v>47.918964986861916</v>
      </c>
      <c r="N121">
        <f t="shared" si="37"/>
        <v>2.0868564257891901E-2</v>
      </c>
    </row>
    <row r="122" spans="1:14" x14ac:dyDescent="0.3">
      <c r="A122">
        <f t="shared" si="24"/>
        <v>3011</v>
      </c>
      <c r="B122">
        <v>192</v>
      </c>
      <c r="C122">
        <f t="shared" si="34"/>
        <v>5.6272500803084408E-3</v>
      </c>
      <c r="D122">
        <f t="shared" si="30"/>
        <v>5.6272500803084408E-3</v>
      </c>
      <c r="E122" t="s">
        <v>27</v>
      </c>
      <c r="F122" t="s">
        <v>21</v>
      </c>
      <c r="G122">
        <v>1</v>
      </c>
      <c r="H122">
        <f t="shared" si="35"/>
        <v>145</v>
      </c>
      <c r="J122">
        <v>2050</v>
      </c>
      <c r="K122" t="s">
        <v>25</v>
      </c>
      <c r="L122">
        <f t="shared" si="36"/>
        <v>147.5</v>
      </c>
      <c r="M122" cm="1">
        <f t="array" ref="M122">STOWA2024_JAARROND_T(B122*60,L122,J122,K122,"")</f>
        <v>65.611140112233542</v>
      </c>
      <c r="N122">
        <f t="shared" si="37"/>
        <v>1.5241314177583461E-2</v>
      </c>
    </row>
    <row r="123" spans="1:14" x14ac:dyDescent="0.3">
      <c r="A123">
        <f t="shared" si="24"/>
        <v>3012</v>
      </c>
      <c r="B123">
        <v>192</v>
      </c>
      <c r="C123">
        <f t="shared" si="34"/>
        <v>4.1145647919208529E-3</v>
      </c>
      <c r="D123">
        <f t="shared" si="30"/>
        <v>4.1145647919208529E-3</v>
      </c>
      <c r="E123" t="s">
        <v>27</v>
      </c>
      <c r="F123" t="s">
        <v>21</v>
      </c>
      <c r="G123">
        <v>1</v>
      </c>
      <c r="H123">
        <f t="shared" si="35"/>
        <v>150</v>
      </c>
      <c r="J123">
        <v>2050</v>
      </c>
      <c r="K123" t="s">
        <v>25</v>
      </c>
      <c r="L123">
        <f t="shared" si="36"/>
        <v>152.5</v>
      </c>
      <c r="M123" cm="1">
        <f t="array" ref="M123">STOWA2024_JAARROND_T(B123*60,L123,J123,K123,"")</f>
        <v>89.873508006619772</v>
      </c>
      <c r="N123">
        <f t="shared" si="37"/>
        <v>1.1126749385662608E-2</v>
      </c>
    </row>
    <row r="124" spans="1:14" x14ac:dyDescent="0.3">
      <c r="A124">
        <f t="shared" si="24"/>
        <v>3013</v>
      </c>
      <c r="B124">
        <v>192</v>
      </c>
      <c r="C124">
        <f t="shared" si="34"/>
        <v>3.007287680215024E-3</v>
      </c>
      <c r="D124">
        <f t="shared" si="30"/>
        <v>3.007287680215024E-3</v>
      </c>
      <c r="E124" t="s">
        <v>27</v>
      </c>
      <c r="F124" t="s">
        <v>21</v>
      </c>
      <c r="G124">
        <v>1</v>
      </c>
      <c r="H124">
        <f t="shared" si="35"/>
        <v>155</v>
      </c>
      <c r="J124">
        <v>2050</v>
      </c>
      <c r="K124" t="s">
        <v>25</v>
      </c>
      <c r="L124">
        <f t="shared" si="36"/>
        <v>157.5</v>
      </c>
      <c r="M124" cm="1">
        <f t="array" ref="M124">STOWA2024_JAARROND_T(B124*60,L124,J124,K124,"")</f>
        <v>123.1608739935396</v>
      </c>
      <c r="N124">
        <f t="shared" si="37"/>
        <v>8.1194617054475837E-3</v>
      </c>
    </row>
    <row r="125" spans="1:14" x14ac:dyDescent="0.3">
      <c r="A125">
        <f t="shared" si="24"/>
        <v>3014</v>
      </c>
      <c r="B125">
        <v>192</v>
      </c>
      <c r="C125" s="1">
        <f>N124</f>
        <v>8.1194617054475837E-3</v>
      </c>
      <c r="D125">
        <f t="shared" si="30"/>
        <v>8.1194617054475837E-3</v>
      </c>
      <c r="E125" t="s">
        <v>27</v>
      </c>
      <c r="F125" t="s">
        <v>21</v>
      </c>
      <c r="G125">
        <v>1</v>
      </c>
      <c r="H125">
        <f t="shared" si="35"/>
        <v>160</v>
      </c>
      <c r="J125">
        <v>2050</v>
      </c>
      <c r="K125" t="s">
        <v>25</v>
      </c>
      <c r="L125">
        <f>AVERAGE(H125:H126)</f>
        <v>85</v>
      </c>
      <c r="M125" cm="1">
        <f t="array" ref="M125">STOWA2024_JAARROND_T(B125*60,L125,J125,K125,"")</f>
        <v>1.3309516101464076</v>
      </c>
      <c r="N125">
        <f>1/M125</f>
        <v>0.75134211670550355</v>
      </c>
    </row>
    <row r="126" spans="1:14" x14ac:dyDescent="0.3">
      <c r="A126">
        <f t="shared" si="24"/>
        <v>3015</v>
      </c>
      <c r="B126">
        <v>216</v>
      </c>
      <c r="C126" s="1">
        <f>365.25*24/B126 - N126</f>
        <v>-15.852334399898091</v>
      </c>
      <c r="D126">
        <f>C126</f>
        <v>-15.852334399898091</v>
      </c>
      <c r="E126" t="s">
        <v>27</v>
      </c>
      <c r="F126" t="s">
        <v>21</v>
      </c>
      <c r="G126">
        <v>1</v>
      </c>
      <c r="H126">
        <v>10</v>
      </c>
      <c r="J126">
        <v>2050</v>
      </c>
      <c r="K126" t="s">
        <v>25</v>
      </c>
      <c r="L126">
        <f>AVERAGE(H126:H128)</f>
        <v>15</v>
      </c>
      <c r="M126" cm="1">
        <f t="array" ref="M126">STOWA2024_JAARROND_T(B126*60,L126,J126,K126,"")</f>
        <v>1.7719290657230279E-2</v>
      </c>
      <c r="N126">
        <f>1/M126</f>
        <v>56.435667733231426</v>
      </c>
    </row>
    <row r="127" spans="1:14" x14ac:dyDescent="0.3">
      <c r="A127">
        <f t="shared" si="24"/>
        <v>3016</v>
      </c>
      <c r="B127">
        <v>216</v>
      </c>
      <c r="C127">
        <f t="shared" ref="C127:C131" si="38">N126-N127</f>
        <v>7.3808053171795578</v>
      </c>
      <c r="D127">
        <f t="shared" ref="D127:D156" si="39">C127</f>
        <v>7.3808053171795578</v>
      </c>
      <c r="E127" t="s">
        <v>27</v>
      </c>
      <c r="F127" t="s">
        <v>21</v>
      </c>
      <c r="G127">
        <v>1</v>
      </c>
      <c r="H127">
        <f t="shared" ref="H127:H131" si="40">H126+5</f>
        <v>15</v>
      </c>
      <c r="J127">
        <v>2050</v>
      </c>
      <c r="K127" t="s">
        <v>25</v>
      </c>
      <c r="L127">
        <f t="shared" ref="L127:L131" si="41">AVERAGE(H127:H128)</f>
        <v>17.5</v>
      </c>
      <c r="M127" cm="1">
        <f t="array" ref="M127">STOWA2024_JAARROND_T(B127*60,L127,J127,K127,"")</f>
        <v>2.0385339001027902E-2</v>
      </c>
      <c r="N127">
        <f t="shared" ref="N127:N131" si="42">1/M127</f>
        <v>49.054862416051868</v>
      </c>
    </row>
    <row r="128" spans="1:14" x14ac:dyDescent="0.3">
      <c r="A128">
        <f t="shared" si="24"/>
        <v>3017</v>
      </c>
      <c r="B128">
        <v>216</v>
      </c>
      <c r="C128">
        <f t="shared" si="38"/>
        <v>12.025698856425805</v>
      </c>
      <c r="D128">
        <f t="shared" si="39"/>
        <v>12.025698856425805</v>
      </c>
      <c r="E128" t="s">
        <v>27</v>
      </c>
      <c r="F128" t="s">
        <v>21</v>
      </c>
      <c r="G128">
        <v>1</v>
      </c>
      <c r="H128">
        <f t="shared" si="40"/>
        <v>20</v>
      </c>
      <c r="J128">
        <v>2050</v>
      </c>
      <c r="K128" t="s">
        <v>25</v>
      </c>
      <c r="L128">
        <f t="shared" si="41"/>
        <v>22.5</v>
      </c>
      <c r="M128" cm="1">
        <f t="array" ref="M128">STOWA2024_JAARROND_T(B128*60,L128,J128,K128,"")</f>
        <v>2.7005740985473623E-2</v>
      </c>
      <c r="N128">
        <f t="shared" si="42"/>
        <v>37.029163559626063</v>
      </c>
    </row>
    <row r="129" spans="1:14" x14ac:dyDescent="0.3">
      <c r="A129">
        <f t="shared" si="24"/>
        <v>3018</v>
      </c>
      <c r="B129">
        <v>216</v>
      </c>
      <c r="C129">
        <f t="shared" si="38"/>
        <v>9.1114358372972788</v>
      </c>
      <c r="D129">
        <f t="shared" si="39"/>
        <v>9.1114358372972788</v>
      </c>
      <c r="E129" t="s">
        <v>27</v>
      </c>
      <c r="F129" t="s">
        <v>21</v>
      </c>
      <c r="G129">
        <v>1</v>
      </c>
      <c r="H129">
        <f t="shared" si="40"/>
        <v>25</v>
      </c>
      <c r="J129">
        <v>2050</v>
      </c>
      <c r="K129" t="s">
        <v>25</v>
      </c>
      <c r="L129">
        <f t="shared" si="41"/>
        <v>27.5</v>
      </c>
      <c r="M129" cm="1">
        <f t="array" ref="M129">STOWA2024_JAARROND_T(B129*60,L129,J129,K129,"")</f>
        <v>3.5819534094825106E-2</v>
      </c>
      <c r="N129">
        <f t="shared" si="42"/>
        <v>27.917727722328785</v>
      </c>
    </row>
    <row r="130" spans="1:14" x14ac:dyDescent="0.3">
      <c r="A130">
        <f t="shared" si="24"/>
        <v>3019</v>
      </c>
      <c r="B130">
        <v>216</v>
      </c>
      <c r="C130">
        <f t="shared" si="38"/>
        <v>6.8949831648293127</v>
      </c>
      <c r="D130">
        <f t="shared" si="39"/>
        <v>6.8949831648293127</v>
      </c>
      <c r="E130" t="s">
        <v>27</v>
      </c>
      <c r="F130" t="s">
        <v>21</v>
      </c>
      <c r="G130">
        <v>1</v>
      </c>
      <c r="H130">
        <f t="shared" si="40"/>
        <v>30</v>
      </c>
      <c r="J130">
        <v>2050</v>
      </c>
      <c r="K130" t="s">
        <v>25</v>
      </c>
      <c r="L130">
        <f t="shared" si="41"/>
        <v>32.5</v>
      </c>
      <c r="M130" cm="1">
        <f t="array" ref="M130">STOWA2024_JAARROND_T(B130*60,L130,J130,K130,"")</f>
        <v>4.7567528457803987E-2</v>
      </c>
      <c r="N130">
        <f t="shared" si="42"/>
        <v>21.022744557499472</v>
      </c>
    </row>
    <row r="131" spans="1:14" x14ac:dyDescent="0.3">
      <c r="A131">
        <f t="shared" si="24"/>
        <v>3020</v>
      </c>
      <c r="B131">
        <v>216</v>
      </c>
      <c r="C131">
        <f t="shared" si="38"/>
        <v>5.2114520892751184</v>
      </c>
      <c r="D131">
        <f t="shared" si="39"/>
        <v>5.2114520892751184</v>
      </c>
      <c r="E131" t="s">
        <v>27</v>
      </c>
      <c r="F131" t="s">
        <v>21</v>
      </c>
      <c r="G131">
        <v>1</v>
      </c>
      <c r="H131">
        <f t="shared" si="40"/>
        <v>35</v>
      </c>
      <c r="J131">
        <v>2050</v>
      </c>
      <c r="K131" t="s">
        <v>25</v>
      </c>
      <c r="L131">
        <f t="shared" si="41"/>
        <v>37.5</v>
      </c>
      <c r="M131" cm="1">
        <f t="array" ref="M131">STOWA2024_JAARROND_T(B131*60,L131,J131,K131,"")</f>
        <v>6.3245936536161132E-2</v>
      </c>
      <c r="N131">
        <f t="shared" si="42"/>
        <v>15.811292468224353</v>
      </c>
    </row>
    <row r="132" spans="1:14" x14ac:dyDescent="0.3">
      <c r="A132">
        <f t="shared" ref="A132:A156" si="43">A131+1</f>
        <v>3021</v>
      </c>
      <c r="B132">
        <v>216</v>
      </c>
      <c r="C132">
        <f>N131-N132</f>
        <v>3.9342320136638502</v>
      </c>
      <c r="D132">
        <f t="shared" si="39"/>
        <v>3.9342320136638502</v>
      </c>
      <c r="E132" t="s">
        <v>27</v>
      </c>
      <c r="F132" t="s">
        <v>21</v>
      </c>
      <c r="G132">
        <v>1</v>
      </c>
      <c r="H132">
        <f>H131+5</f>
        <v>40</v>
      </c>
      <c r="J132">
        <v>2050</v>
      </c>
      <c r="K132" t="s">
        <v>25</v>
      </c>
      <c r="L132">
        <f>AVERAGE(H132:H133)</f>
        <v>42.5</v>
      </c>
      <c r="M132" cm="1">
        <f t="array" ref="M132">STOWA2024_JAARROND_T(B132*60,L132,J132,K132,"")</f>
        <v>8.4195917316900099E-2</v>
      </c>
      <c r="N132">
        <f>1/M132</f>
        <v>11.877060454560503</v>
      </c>
    </row>
    <row r="133" spans="1:14" x14ac:dyDescent="0.3">
      <c r="A133">
        <f t="shared" si="43"/>
        <v>3022</v>
      </c>
      <c r="B133">
        <v>216</v>
      </c>
      <c r="C133">
        <f t="shared" ref="C133:C155" si="44">N132-N133</f>
        <v>2.9664131148329886</v>
      </c>
      <c r="D133">
        <f t="shared" si="39"/>
        <v>2.9664131148329886</v>
      </c>
      <c r="E133" t="s">
        <v>27</v>
      </c>
      <c r="F133" t="s">
        <v>21</v>
      </c>
      <c r="G133">
        <v>1</v>
      </c>
      <c r="H133">
        <f t="shared" ref="H133:H156" si="45">H132+5</f>
        <v>45</v>
      </c>
      <c r="J133">
        <v>2050</v>
      </c>
      <c r="K133" t="s">
        <v>25</v>
      </c>
      <c r="L133">
        <f t="shared" ref="L133:L155" si="46">AVERAGE(H133:H134)</f>
        <v>47.5</v>
      </c>
      <c r="M133" cm="1">
        <f t="array" ref="M133">STOWA2024_JAARROND_T(B133*60,L133,J133,K133,"")</f>
        <v>0.11222529204377421</v>
      </c>
      <c r="N133">
        <f t="shared" ref="N133:N155" si="47">1/M133</f>
        <v>8.9106473397275145</v>
      </c>
    </row>
    <row r="134" spans="1:14" x14ac:dyDescent="0.3">
      <c r="A134">
        <f t="shared" si="43"/>
        <v>3023</v>
      </c>
      <c r="B134">
        <v>216</v>
      </c>
      <c r="C134">
        <f t="shared" si="44"/>
        <v>2.2339247784987446</v>
      </c>
      <c r="D134">
        <f t="shared" si="39"/>
        <v>2.2339247784987446</v>
      </c>
      <c r="E134" t="s">
        <v>27</v>
      </c>
      <c r="F134" t="s">
        <v>21</v>
      </c>
      <c r="G134">
        <v>1</v>
      </c>
      <c r="H134">
        <f t="shared" si="45"/>
        <v>50</v>
      </c>
      <c r="J134">
        <v>2050</v>
      </c>
      <c r="K134" t="s">
        <v>25</v>
      </c>
      <c r="L134">
        <f t="shared" si="46"/>
        <v>52.5</v>
      </c>
      <c r="M134" cm="1">
        <f t="array" ref="M134">STOWA2024_JAARROND_T(B134*60,L134,J134,K134,"")</f>
        <v>0.1497740831417686</v>
      </c>
      <c r="N134">
        <f t="shared" si="47"/>
        <v>6.6767225612287699</v>
      </c>
    </row>
    <row r="135" spans="1:14" x14ac:dyDescent="0.3">
      <c r="A135">
        <f t="shared" si="43"/>
        <v>3024</v>
      </c>
      <c r="B135">
        <v>216</v>
      </c>
      <c r="C135">
        <f t="shared" si="44"/>
        <v>1.6802730240102983</v>
      </c>
      <c r="D135">
        <f t="shared" si="39"/>
        <v>1.6802730240102983</v>
      </c>
      <c r="E135" t="s">
        <v>27</v>
      </c>
      <c r="F135" t="s">
        <v>21</v>
      </c>
      <c r="G135">
        <v>1</v>
      </c>
      <c r="H135">
        <f t="shared" si="45"/>
        <v>55</v>
      </c>
      <c r="J135">
        <v>2050</v>
      </c>
      <c r="K135" t="s">
        <v>25</v>
      </c>
      <c r="L135">
        <f t="shared" si="46"/>
        <v>57.5</v>
      </c>
      <c r="M135" cm="1">
        <f t="array" ref="M135">STOWA2024_JAARROND_T(B135*60,L135,J135,K135,"")</f>
        <v>0.20014211942920992</v>
      </c>
      <c r="N135">
        <f t="shared" si="47"/>
        <v>4.9964495372184716</v>
      </c>
    </row>
    <row r="136" spans="1:14" x14ac:dyDescent="0.3">
      <c r="A136">
        <f t="shared" si="43"/>
        <v>3025</v>
      </c>
      <c r="B136">
        <v>216</v>
      </c>
      <c r="C136">
        <f t="shared" si="44"/>
        <v>1.2621475369042776</v>
      </c>
      <c r="D136">
        <f t="shared" si="39"/>
        <v>1.2621475369042776</v>
      </c>
      <c r="E136" t="s">
        <v>27</v>
      </c>
      <c r="F136" t="s">
        <v>21</v>
      </c>
      <c r="G136">
        <v>1</v>
      </c>
      <c r="H136">
        <f t="shared" si="45"/>
        <v>60</v>
      </c>
      <c r="J136">
        <v>2050</v>
      </c>
      <c r="K136" t="s">
        <v>25</v>
      </c>
      <c r="L136">
        <f t="shared" si="46"/>
        <v>62.5</v>
      </c>
      <c r="M136" cm="1">
        <f t="array" ref="M136">STOWA2024_JAARROND_T(B136*60,L136,J136,K136,"")</f>
        <v>0.26778766150029182</v>
      </c>
      <c r="N136">
        <f t="shared" si="47"/>
        <v>3.734302000314194</v>
      </c>
    </row>
    <row r="137" spans="1:14" x14ac:dyDescent="0.3">
      <c r="A137">
        <f t="shared" si="43"/>
        <v>3026</v>
      </c>
      <c r="B137">
        <v>216</v>
      </c>
      <c r="C137">
        <f t="shared" si="44"/>
        <v>0.94694560385077509</v>
      </c>
      <c r="D137">
        <f t="shared" si="39"/>
        <v>0.94694560385077509</v>
      </c>
      <c r="E137" t="s">
        <v>27</v>
      </c>
      <c r="F137" t="s">
        <v>21</v>
      </c>
      <c r="G137">
        <v>1</v>
      </c>
      <c r="H137">
        <f t="shared" si="45"/>
        <v>65</v>
      </c>
      <c r="J137">
        <v>2050</v>
      </c>
      <c r="K137" t="s">
        <v>25</v>
      </c>
      <c r="L137">
        <f t="shared" si="46"/>
        <v>67.5</v>
      </c>
      <c r="M137" cm="1">
        <f t="array" ref="M137">STOWA2024_JAARROND_T(B137*60,L137,J137,K137,"")</f>
        <v>0.35876287699297943</v>
      </c>
      <c r="N137">
        <f t="shared" si="47"/>
        <v>2.7873563964634189</v>
      </c>
    </row>
    <row r="138" spans="1:14" x14ac:dyDescent="0.3">
      <c r="A138">
        <f t="shared" si="43"/>
        <v>3027</v>
      </c>
      <c r="B138">
        <v>216</v>
      </c>
      <c r="C138">
        <f t="shared" si="44"/>
        <v>0.70954164783368245</v>
      </c>
      <c r="D138">
        <f t="shared" si="39"/>
        <v>0.70954164783368245</v>
      </c>
      <c r="E138" t="s">
        <v>27</v>
      </c>
      <c r="F138" t="s">
        <v>21</v>
      </c>
      <c r="G138">
        <v>1</v>
      </c>
      <c r="H138">
        <f t="shared" si="45"/>
        <v>70</v>
      </c>
      <c r="J138">
        <v>2050</v>
      </c>
      <c r="K138" t="s">
        <v>25</v>
      </c>
      <c r="L138">
        <f t="shared" si="46"/>
        <v>72.5</v>
      </c>
      <c r="M138" cm="1">
        <f t="array" ref="M138">STOWA2024_JAARROND_T(B138*60,L138,J138,K138,"")</f>
        <v>0.48127485891582655</v>
      </c>
      <c r="N138">
        <f t="shared" si="47"/>
        <v>2.0778147486297365</v>
      </c>
    </row>
    <row r="139" spans="1:14" x14ac:dyDescent="0.3">
      <c r="A139">
        <f t="shared" si="43"/>
        <v>3028</v>
      </c>
      <c r="B139">
        <v>216</v>
      </c>
      <c r="C139">
        <f t="shared" si="44"/>
        <v>0.53094399489590915</v>
      </c>
      <c r="D139">
        <f t="shared" si="39"/>
        <v>0.53094399489590915</v>
      </c>
      <c r="E139" t="s">
        <v>27</v>
      </c>
      <c r="F139" t="s">
        <v>21</v>
      </c>
      <c r="G139">
        <v>1</v>
      </c>
      <c r="H139">
        <f t="shared" si="45"/>
        <v>75</v>
      </c>
      <c r="J139">
        <v>2050</v>
      </c>
      <c r="K139" t="s">
        <v>25</v>
      </c>
      <c r="L139">
        <f t="shared" si="46"/>
        <v>77.5</v>
      </c>
      <c r="M139" cm="1">
        <f t="array" ref="M139">STOWA2024_JAARROND_T(B139*60,L139,J139,K139,"")</f>
        <v>0.6464664210543809</v>
      </c>
      <c r="N139">
        <f t="shared" si="47"/>
        <v>1.5468707537338273</v>
      </c>
    </row>
    <row r="140" spans="1:14" x14ac:dyDescent="0.3">
      <c r="A140">
        <f t="shared" si="43"/>
        <v>3029</v>
      </c>
      <c r="B140">
        <v>216</v>
      </c>
      <c r="C140">
        <f t="shared" si="44"/>
        <v>0.39679993510326517</v>
      </c>
      <c r="D140">
        <f t="shared" si="39"/>
        <v>0.39679993510326517</v>
      </c>
      <c r="E140" t="s">
        <v>27</v>
      </c>
      <c r="F140" t="s">
        <v>21</v>
      </c>
      <c r="G140">
        <v>1</v>
      </c>
      <c r="H140">
        <f t="shared" si="45"/>
        <v>80</v>
      </c>
      <c r="J140">
        <v>2050</v>
      </c>
      <c r="K140" t="s">
        <v>25</v>
      </c>
      <c r="L140">
        <f t="shared" si="46"/>
        <v>82.5</v>
      </c>
      <c r="M140" cm="1">
        <f t="array" ref="M140">STOWA2024_JAARROND_T(B140*60,L140,J140,K140,"")</f>
        <v>0.869511671629702</v>
      </c>
      <c r="N140">
        <f t="shared" si="47"/>
        <v>1.1500708186305622</v>
      </c>
    </row>
    <row r="141" spans="1:14" x14ac:dyDescent="0.3">
      <c r="A141">
        <f t="shared" si="43"/>
        <v>3030</v>
      </c>
      <c r="B141">
        <v>216</v>
      </c>
      <c r="C141">
        <f t="shared" si="44"/>
        <v>0.2960859286417532</v>
      </c>
      <c r="D141">
        <f t="shared" si="39"/>
        <v>0.2960859286417532</v>
      </c>
      <c r="E141" t="s">
        <v>27</v>
      </c>
      <c r="F141" t="s">
        <v>21</v>
      </c>
      <c r="G141">
        <v>1</v>
      </c>
      <c r="H141">
        <f t="shared" si="45"/>
        <v>85</v>
      </c>
      <c r="J141">
        <v>2050</v>
      </c>
      <c r="K141" t="s">
        <v>25</v>
      </c>
      <c r="L141">
        <f t="shared" si="46"/>
        <v>87.5</v>
      </c>
      <c r="M141" cm="1">
        <f t="array" ref="M141">STOWA2024_JAARROND_T(B141*60,L141,J141,K141,"")</f>
        <v>1.1709809057782095</v>
      </c>
      <c r="N141">
        <f t="shared" si="47"/>
        <v>0.85398488998880895</v>
      </c>
    </row>
    <row r="142" spans="1:14" x14ac:dyDescent="0.3">
      <c r="A142">
        <f t="shared" si="43"/>
        <v>3031</v>
      </c>
      <c r="B142">
        <v>216</v>
      </c>
      <c r="C142">
        <f t="shared" si="44"/>
        <v>0.22077134112992458</v>
      </c>
      <c r="D142">
        <f t="shared" si="39"/>
        <v>0.22077134112992458</v>
      </c>
      <c r="E142" t="s">
        <v>27</v>
      </c>
      <c r="F142" t="s">
        <v>21</v>
      </c>
      <c r="G142">
        <v>1</v>
      </c>
      <c r="H142">
        <f t="shared" si="45"/>
        <v>90</v>
      </c>
      <c r="J142">
        <v>2050</v>
      </c>
      <c r="K142" t="s">
        <v>25</v>
      </c>
      <c r="L142">
        <f t="shared" si="46"/>
        <v>92.5</v>
      </c>
      <c r="M142" cm="1">
        <f t="array" ref="M142">STOWA2024_JAARROND_T(B142*60,L142,J142,K142,"")</f>
        <v>1.5792460565667024</v>
      </c>
      <c r="N142">
        <f t="shared" si="47"/>
        <v>0.63321354885888437</v>
      </c>
    </row>
    <row r="143" spans="1:14" x14ac:dyDescent="0.3">
      <c r="A143">
        <f t="shared" si="43"/>
        <v>3032</v>
      </c>
      <c r="B143">
        <v>216</v>
      </c>
      <c r="C143">
        <f t="shared" si="44"/>
        <v>0.16433870149076096</v>
      </c>
      <c r="D143">
        <f t="shared" si="39"/>
        <v>0.16433870149076096</v>
      </c>
      <c r="E143" t="s">
        <v>27</v>
      </c>
      <c r="F143" t="s">
        <v>21</v>
      </c>
      <c r="G143">
        <v>1</v>
      </c>
      <c r="H143">
        <f t="shared" si="45"/>
        <v>95</v>
      </c>
      <c r="J143">
        <v>2050</v>
      </c>
      <c r="K143" t="s">
        <v>25</v>
      </c>
      <c r="L143">
        <f t="shared" si="46"/>
        <v>97.5</v>
      </c>
      <c r="M143" cm="1">
        <f t="array" ref="M143">STOWA2024_JAARROND_T(B143*60,L143,J143,K143,"")</f>
        <v>2.1327652903822312</v>
      </c>
      <c r="N143">
        <f t="shared" si="47"/>
        <v>0.4688748473681234</v>
      </c>
    </row>
    <row r="144" spans="1:14" x14ac:dyDescent="0.3">
      <c r="A144">
        <f t="shared" si="43"/>
        <v>3033</v>
      </c>
      <c r="B144">
        <v>216</v>
      </c>
      <c r="C144">
        <f t="shared" si="44"/>
        <v>0.12216130011512683</v>
      </c>
      <c r="D144">
        <f t="shared" si="39"/>
        <v>0.12216130011512683</v>
      </c>
      <c r="E144" t="s">
        <v>27</v>
      </c>
      <c r="F144" t="s">
        <v>21</v>
      </c>
      <c r="G144">
        <v>1</v>
      </c>
      <c r="H144">
        <f t="shared" si="45"/>
        <v>100</v>
      </c>
      <c r="J144">
        <v>2050</v>
      </c>
      <c r="K144" t="s">
        <v>25</v>
      </c>
      <c r="L144">
        <f t="shared" si="46"/>
        <v>102.5</v>
      </c>
      <c r="M144" cm="1">
        <f t="array" ref="M144">STOWA2024_JAARROND_T(B144*60,L144,J144,K144,"")</f>
        <v>2.8842253437253227</v>
      </c>
      <c r="N144">
        <f t="shared" si="47"/>
        <v>0.34671354725299658</v>
      </c>
    </row>
    <row r="145" spans="1:14" x14ac:dyDescent="0.3">
      <c r="A145">
        <f t="shared" si="43"/>
        <v>3034</v>
      </c>
      <c r="B145">
        <v>216</v>
      </c>
      <c r="C145">
        <f t="shared" si="44"/>
        <v>9.0691897424039714E-2</v>
      </c>
      <c r="D145">
        <f t="shared" si="39"/>
        <v>9.0691897424039714E-2</v>
      </c>
      <c r="E145" t="s">
        <v>27</v>
      </c>
      <c r="F145" t="s">
        <v>21</v>
      </c>
      <c r="G145">
        <v>1</v>
      </c>
      <c r="H145">
        <f t="shared" si="45"/>
        <v>105</v>
      </c>
      <c r="J145">
        <v>2050</v>
      </c>
      <c r="K145" t="s">
        <v>25</v>
      </c>
      <c r="L145">
        <f t="shared" si="46"/>
        <v>107.5</v>
      </c>
      <c r="M145" cm="1">
        <f t="array" ref="M145">STOWA2024_JAARROND_T(B145*60,L145,J145,K145,"")</f>
        <v>3.905919677761942</v>
      </c>
      <c r="N145">
        <f t="shared" si="47"/>
        <v>0.25602164982895687</v>
      </c>
    </row>
    <row r="146" spans="1:14" x14ac:dyDescent="0.3">
      <c r="A146">
        <f t="shared" si="43"/>
        <v>3035</v>
      </c>
      <c r="B146">
        <v>216</v>
      </c>
      <c r="C146">
        <f t="shared" si="44"/>
        <v>6.7232653973085726E-2</v>
      </c>
      <c r="D146">
        <f t="shared" si="39"/>
        <v>6.7232653973085726E-2</v>
      </c>
      <c r="E146" t="s">
        <v>27</v>
      </c>
      <c r="F146" t="s">
        <v>21</v>
      </c>
      <c r="G146">
        <v>1</v>
      </c>
      <c r="H146">
        <f t="shared" si="45"/>
        <v>110</v>
      </c>
      <c r="J146">
        <v>2050</v>
      </c>
      <c r="K146" t="s">
        <v>25</v>
      </c>
      <c r="L146">
        <f t="shared" si="46"/>
        <v>112.5</v>
      </c>
      <c r="M146" cm="1">
        <f t="array" ref="M146">STOWA2024_JAARROND_T(B146*60,L146,J146,K146,"")</f>
        <v>5.296918898617581</v>
      </c>
      <c r="N146">
        <f t="shared" si="47"/>
        <v>0.18878899585587114</v>
      </c>
    </row>
    <row r="147" spans="1:14" x14ac:dyDescent="0.3">
      <c r="A147">
        <f t="shared" si="43"/>
        <v>3036</v>
      </c>
      <c r="B147">
        <v>216</v>
      </c>
      <c r="C147">
        <f t="shared" si="44"/>
        <v>4.9775020915047624E-2</v>
      </c>
      <c r="D147">
        <f t="shared" si="39"/>
        <v>4.9775020915047624E-2</v>
      </c>
      <c r="E147" t="s">
        <v>27</v>
      </c>
      <c r="F147" t="s">
        <v>21</v>
      </c>
      <c r="G147">
        <v>1</v>
      </c>
      <c r="H147">
        <f t="shared" si="45"/>
        <v>115</v>
      </c>
      <c r="J147">
        <v>2050</v>
      </c>
      <c r="K147" t="s">
        <v>25</v>
      </c>
      <c r="L147">
        <f t="shared" si="46"/>
        <v>117.5</v>
      </c>
      <c r="M147" cm="1">
        <f t="array" ref="M147">STOWA2024_JAARROND_T(B147*60,L147,J147,K147,"")</f>
        <v>7.1935213738452362</v>
      </c>
      <c r="N147">
        <f t="shared" si="47"/>
        <v>0.13901397494082351</v>
      </c>
    </row>
    <row r="148" spans="1:14" x14ac:dyDescent="0.3">
      <c r="A148">
        <f t="shared" si="43"/>
        <v>3037</v>
      </c>
      <c r="B148">
        <v>216</v>
      </c>
      <c r="C148">
        <f t="shared" si="44"/>
        <v>3.6797000972568342E-2</v>
      </c>
      <c r="D148">
        <f t="shared" si="39"/>
        <v>3.6797000972568342E-2</v>
      </c>
      <c r="E148" t="s">
        <v>27</v>
      </c>
      <c r="F148" t="s">
        <v>21</v>
      </c>
      <c r="G148">
        <v>1</v>
      </c>
      <c r="H148">
        <f t="shared" si="45"/>
        <v>120</v>
      </c>
      <c r="J148">
        <v>2050</v>
      </c>
      <c r="K148" t="s">
        <v>25</v>
      </c>
      <c r="L148">
        <f t="shared" si="46"/>
        <v>122.5</v>
      </c>
      <c r="M148" cm="1">
        <f t="array" ref="M148">STOWA2024_JAARROND_T(B148*60,L148,J148,K148,"")</f>
        <v>9.7831109763683983</v>
      </c>
      <c r="N148">
        <f t="shared" si="47"/>
        <v>0.10221697396825517</v>
      </c>
    </row>
    <row r="149" spans="1:14" x14ac:dyDescent="0.3">
      <c r="A149">
        <f t="shared" si="43"/>
        <v>3038</v>
      </c>
      <c r="B149">
        <v>216</v>
      </c>
      <c r="C149">
        <f t="shared" si="44"/>
        <v>2.7165134142589573E-2</v>
      </c>
      <c r="D149">
        <f t="shared" si="39"/>
        <v>2.7165134142589573E-2</v>
      </c>
      <c r="E149" t="s">
        <v>27</v>
      </c>
      <c r="F149" t="s">
        <v>21</v>
      </c>
      <c r="G149">
        <v>1</v>
      </c>
      <c r="H149">
        <f t="shared" si="45"/>
        <v>125</v>
      </c>
      <c r="J149">
        <v>2050</v>
      </c>
      <c r="K149" t="s">
        <v>25</v>
      </c>
      <c r="L149">
        <f t="shared" si="46"/>
        <v>127.5</v>
      </c>
      <c r="M149" cm="1">
        <f t="array" ref="M149">STOWA2024_JAARROND_T(B149*60,L149,J149,K149,"")</f>
        <v>13.324123729982544</v>
      </c>
      <c r="N149">
        <f t="shared" si="47"/>
        <v>7.5051839825665601E-2</v>
      </c>
    </row>
    <row r="150" spans="1:14" x14ac:dyDescent="0.3">
      <c r="A150">
        <f t="shared" si="43"/>
        <v>3039</v>
      </c>
      <c r="B150">
        <v>216</v>
      </c>
      <c r="C150">
        <f t="shared" si="44"/>
        <v>2.0026267001928659E-2</v>
      </c>
      <c r="D150">
        <f t="shared" si="39"/>
        <v>2.0026267001928659E-2</v>
      </c>
      <c r="E150" t="s">
        <v>27</v>
      </c>
      <c r="F150" t="s">
        <v>21</v>
      </c>
      <c r="G150">
        <v>1</v>
      </c>
      <c r="H150">
        <f t="shared" si="45"/>
        <v>130</v>
      </c>
      <c r="J150">
        <v>2050</v>
      </c>
      <c r="K150" t="s">
        <v>25</v>
      </c>
      <c r="L150">
        <f t="shared" si="46"/>
        <v>132.5</v>
      </c>
      <c r="M150" cm="1">
        <f t="array" ref="M150">STOWA2024_JAARROND_T(B150*60,L150,J150,K150,"")</f>
        <v>18.173368284657272</v>
      </c>
      <c r="N150">
        <f t="shared" si="47"/>
        <v>5.5025572823736942E-2</v>
      </c>
    </row>
    <row r="151" spans="1:14" x14ac:dyDescent="0.3">
      <c r="A151">
        <f t="shared" si="43"/>
        <v>3040</v>
      </c>
      <c r="B151">
        <v>216</v>
      </c>
      <c r="C151">
        <f t="shared" si="44"/>
        <v>1.4741560662801433E-2</v>
      </c>
      <c r="D151">
        <f t="shared" si="39"/>
        <v>1.4741560662801433E-2</v>
      </c>
      <c r="E151" t="s">
        <v>27</v>
      </c>
      <c r="F151" t="s">
        <v>21</v>
      </c>
      <c r="G151">
        <v>1</v>
      </c>
      <c r="H151">
        <f t="shared" si="45"/>
        <v>135</v>
      </c>
      <c r="J151">
        <v>2050</v>
      </c>
      <c r="K151" t="s">
        <v>25</v>
      </c>
      <c r="L151">
        <f t="shared" si="46"/>
        <v>137.5</v>
      </c>
      <c r="M151" cm="1">
        <f t="array" ref="M151">STOWA2024_JAARROND_T(B151*60,L151,J151,K151,"")</f>
        <v>24.823743871513546</v>
      </c>
      <c r="N151">
        <f t="shared" si="47"/>
        <v>4.0284012160935509E-2</v>
      </c>
    </row>
    <row r="152" spans="1:14" x14ac:dyDescent="0.3">
      <c r="A152">
        <f t="shared" si="43"/>
        <v>3041</v>
      </c>
      <c r="B152">
        <v>216</v>
      </c>
      <c r="C152">
        <f t="shared" si="44"/>
        <v>1.0835946648172983E-2</v>
      </c>
      <c r="D152">
        <f t="shared" si="39"/>
        <v>1.0835946648172983E-2</v>
      </c>
      <c r="E152" t="s">
        <v>27</v>
      </c>
      <c r="F152" t="s">
        <v>21</v>
      </c>
      <c r="G152">
        <v>1</v>
      </c>
      <c r="H152">
        <f t="shared" si="45"/>
        <v>140</v>
      </c>
      <c r="J152">
        <v>2050</v>
      </c>
      <c r="K152" t="s">
        <v>25</v>
      </c>
      <c r="L152">
        <f t="shared" si="46"/>
        <v>142.5</v>
      </c>
      <c r="M152" cm="1">
        <f t="array" ref="M152">STOWA2024_JAARROND_T(B152*60,L152,J152,K152,"")</f>
        <v>33.958087996191431</v>
      </c>
      <c r="N152">
        <f t="shared" si="47"/>
        <v>2.9448065512762526E-2</v>
      </c>
    </row>
    <row r="153" spans="1:14" x14ac:dyDescent="0.3">
      <c r="A153">
        <f t="shared" si="43"/>
        <v>3042</v>
      </c>
      <c r="B153">
        <v>216</v>
      </c>
      <c r="C153">
        <f t="shared" si="44"/>
        <v>7.9535428653271997E-3</v>
      </c>
      <c r="D153">
        <f t="shared" si="39"/>
        <v>7.9535428653271997E-3</v>
      </c>
      <c r="E153" t="s">
        <v>27</v>
      </c>
      <c r="F153" t="s">
        <v>21</v>
      </c>
      <c r="G153">
        <v>1</v>
      </c>
      <c r="H153">
        <f t="shared" si="45"/>
        <v>145</v>
      </c>
      <c r="J153">
        <v>2050</v>
      </c>
      <c r="K153" t="s">
        <v>25</v>
      </c>
      <c r="L153">
        <f t="shared" si="46"/>
        <v>147.5</v>
      </c>
      <c r="M153" cm="1">
        <f t="array" ref="M153">STOWA2024_JAARROND_T(B153*60,L153,J153,K153,"")</f>
        <v>46.523480255995246</v>
      </c>
      <c r="N153">
        <f t="shared" si="47"/>
        <v>2.1494522647435326E-2</v>
      </c>
    </row>
    <row r="154" spans="1:14" x14ac:dyDescent="0.3">
      <c r="A154">
        <f t="shared" si="43"/>
        <v>3043</v>
      </c>
      <c r="B154">
        <v>216</v>
      </c>
      <c r="C154">
        <f t="shared" si="44"/>
        <v>5.8289922369086124E-3</v>
      </c>
      <c r="D154">
        <f t="shared" si="39"/>
        <v>5.8289922369086124E-3</v>
      </c>
      <c r="E154" t="s">
        <v>27</v>
      </c>
      <c r="F154" t="s">
        <v>21</v>
      </c>
      <c r="G154">
        <v>1</v>
      </c>
      <c r="H154">
        <f t="shared" si="45"/>
        <v>150</v>
      </c>
      <c r="J154">
        <v>2050</v>
      </c>
      <c r="K154" t="s">
        <v>25</v>
      </c>
      <c r="L154">
        <f t="shared" si="46"/>
        <v>152.5</v>
      </c>
      <c r="M154" cm="1">
        <f t="array" ref="M154">STOWA2024_JAARROND_T(B154*60,L154,J154,K154,"")</f>
        <v>63.834416952012894</v>
      </c>
      <c r="N154">
        <f t="shared" si="47"/>
        <v>1.5665530410526714E-2</v>
      </c>
    </row>
    <row r="155" spans="1:14" x14ac:dyDescent="0.3">
      <c r="A155">
        <f t="shared" si="43"/>
        <v>3044</v>
      </c>
      <c r="B155">
        <v>216</v>
      </c>
      <c r="C155">
        <f t="shared" si="44"/>
        <v>4.2657364042173913E-3</v>
      </c>
      <c r="D155">
        <f t="shared" si="39"/>
        <v>4.2657364042173913E-3</v>
      </c>
      <c r="E155" t="s">
        <v>27</v>
      </c>
      <c r="F155" t="s">
        <v>21</v>
      </c>
      <c r="G155">
        <v>1</v>
      </c>
      <c r="H155">
        <f t="shared" si="45"/>
        <v>155</v>
      </c>
      <c r="J155">
        <v>2050</v>
      </c>
      <c r="K155" t="s">
        <v>25</v>
      </c>
      <c r="L155">
        <f t="shared" si="46"/>
        <v>157.5</v>
      </c>
      <c r="M155" cm="1">
        <f t="array" ref="M155">STOWA2024_JAARROND_T(B155*60,L155,J155,K155,"")</f>
        <v>87.720883328816356</v>
      </c>
      <c r="N155">
        <f t="shared" si="47"/>
        <v>1.1399794006309322E-2</v>
      </c>
    </row>
    <row r="156" spans="1:14" x14ac:dyDescent="0.3">
      <c r="A156">
        <f t="shared" si="43"/>
        <v>3045</v>
      </c>
      <c r="B156">
        <v>216</v>
      </c>
      <c r="C156" s="1">
        <f>N155</f>
        <v>1.1399794006309322E-2</v>
      </c>
      <c r="D156">
        <f t="shared" si="39"/>
        <v>1.1399794006309322E-2</v>
      </c>
      <c r="E156" t="s">
        <v>27</v>
      </c>
      <c r="F156" t="s">
        <v>21</v>
      </c>
      <c r="G156">
        <v>1</v>
      </c>
      <c r="H156">
        <f t="shared" si="45"/>
        <v>160</v>
      </c>
      <c r="J156">
        <v>2050</v>
      </c>
      <c r="K156" t="s">
        <v>25</v>
      </c>
      <c r="L156">
        <f>AVERAGE(H156:H157)</f>
        <v>160</v>
      </c>
      <c r="M156" cm="1">
        <f t="array" ref="M156">STOWA2024_JAARROND_T(B156*60,L156,J156,K156,"")</f>
        <v>102.89074800688456</v>
      </c>
      <c r="N156">
        <f>1/M156</f>
        <v>9.7190468469826718E-3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3E52F-3262-43EE-8F89-4AAAE281067F}">
  <sheetPr codeName="Blad8">
    <tabColor theme="5" tint="0.59999389629810485"/>
  </sheetPr>
  <dimension ref="A1:N156"/>
  <sheetViews>
    <sheetView topLeftCell="A130" workbookViewId="0">
      <selection activeCell="A3" sqref="A3:A156"/>
    </sheetView>
  </sheetViews>
  <sheetFormatPr defaultRowHeight="14.4" x14ac:dyDescent="0.3"/>
  <cols>
    <col min="5" max="5" width="23.5546875" bestFit="1" customWidth="1"/>
    <col min="7" max="7" width="4.21875" bestFit="1" customWidth="1"/>
    <col min="8" max="8" width="7.21875" bestFit="1" customWidth="1"/>
    <col min="10" max="11" width="8" bestFit="1" customWidth="1"/>
    <col min="12" max="12" width="10.44140625" bestFit="1" customWidth="1"/>
    <col min="13" max="13" width="13.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JAAR'!A156+1</f>
        <v>3046</v>
      </c>
      <c r="B2">
        <v>24</v>
      </c>
      <c r="C2" s="1">
        <f>365.25*24/B2 - N2</f>
        <v>358.03341565382811</v>
      </c>
      <c r="D2">
        <f>C2</f>
        <v>358.03341565382811</v>
      </c>
      <c r="E2" t="s">
        <v>23</v>
      </c>
      <c r="F2" t="s">
        <v>19</v>
      </c>
      <c r="G2">
        <v>1</v>
      </c>
      <c r="H2">
        <v>10</v>
      </c>
      <c r="J2">
        <v>2050</v>
      </c>
      <c r="K2" t="s">
        <v>25</v>
      </c>
      <c r="L2">
        <f>AVERAGE(H2:H4)</f>
        <v>15</v>
      </c>
      <c r="M2" cm="1">
        <f t="array" ref="M2">STOWA2024_NDJF_T(B2*60,L2,J2,K2,"")</f>
        <v>0.13856970999451612</v>
      </c>
      <c r="N2">
        <f>1/M2</f>
        <v>7.2165843461718646</v>
      </c>
    </row>
    <row r="3" spans="1:14" x14ac:dyDescent="0.3">
      <c r="A3">
        <f>A2+1</f>
        <v>3047</v>
      </c>
      <c r="B3">
        <v>24</v>
      </c>
      <c r="C3">
        <f t="shared" ref="C3:C7" si="0">N2-N3</f>
        <v>2.6636154951629338</v>
      </c>
      <c r="D3">
        <f t="shared" ref="D3:D32" si="1">C3</f>
        <v>2.6636154951629338</v>
      </c>
      <c r="E3" t="s">
        <v>23</v>
      </c>
      <c r="F3" t="s">
        <v>19</v>
      </c>
      <c r="G3">
        <v>1</v>
      </c>
      <c r="H3">
        <f t="shared" ref="H3:H7" si="2">H2+5</f>
        <v>15</v>
      </c>
      <c r="J3">
        <v>2050</v>
      </c>
      <c r="K3" t="s">
        <v>25</v>
      </c>
      <c r="L3">
        <f t="shared" ref="L3:L7" si="3">AVERAGE(H3:H4)</f>
        <v>17.5</v>
      </c>
      <c r="M3" cm="1">
        <f t="array" ref="M3">STOWA2024_NDJF_T(B3*60,L3,J3,K3,"")</f>
        <v>0.21963690785593704</v>
      </c>
      <c r="N3">
        <f t="shared" ref="N3:N7" si="4">1/M3</f>
        <v>4.5529688510089308</v>
      </c>
    </row>
    <row r="4" spans="1:14" x14ac:dyDescent="0.3">
      <c r="A4">
        <f t="shared" ref="A4:A67" si="5">A3+1</f>
        <v>3048</v>
      </c>
      <c r="B4">
        <v>24</v>
      </c>
      <c r="C4">
        <f t="shared" si="0"/>
        <v>2.6592044960269652</v>
      </c>
      <c r="D4">
        <f t="shared" si="1"/>
        <v>2.6592044960269652</v>
      </c>
      <c r="E4" t="s">
        <v>23</v>
      </c>
      <c r="F4" t="s">
        <v>19</v>
      </c>
      <c r="G4">
        <v>1</v>
      </c>
      <c r="H4">
        <f t="shared" si="2"/>
        <v>20</v>
      </c>
      <c r="J4">
        <v>2050</v>
      </c>
      <c r="K4" t="s">
        <v>25</v>
      </c>
      <c r="L4">
        <f t="shared" si="3"/>
        <v>22.5</v>
      </c>
      <c r="M4" cm="1">
        <f t="array" ref="M4">STOWA2024_NDJF_T(B4*60,L4,J4,K4,"")</f>
        <v>0.52804880257106912</v>
      </c>
      <c r="N4">
        <f t="shared" si="4"/>
        <v>1.8937643549819656</v>
      </c>
    </row>
    <row r="5" spans="1:14" x14ac:dyDescent="0.3">
      <c r="A5">
        <f t="shared" si="5"/>
        <v>3049</v>
      </c>
      <c r="B5">
        <v>24</v>
      </c>
      <c r="C5">
        <f t="shared" si="0"/>
        <v>1.0632196193318657</v>
      </c>
      <c r="D5">
        <f t="shared" si="1"/>
        <v>1.0632196193318657</v>
      </c>
      <c r="E5" t="s">
        <v>23</v>
      </c>
      <c r="F5" t="s">
        <v>19</v>
      </c>
      <c r="G5">
        <v>1</v>
      </c>
      <c r="H5">
        <f t="shared" si="2"/>
        <v>25</v>
      </c>
      <c r="J5">
        <v>2050</v>
      </c>
      <c r="K5" t="s">
        <v>25</v>
      </c>
      <c r="L5">
        <f t="shared" si="3"/>
        <v>27.5</v>
      </c>
      <c r="M5" cm="1">
        <f t="array" ref="M5">STOWA2024_NDJF_T(B5*60,L5,J5,K5,"")</f>
        <v>1.20402906318738</v>
      </c>
      <c r="N5">
        <f t="shared" si="4"/>
        <v>0.8305447356500999</v>
      </c>
    </row>
    <row r="6" spans="1:14" x14ac:dyDescent="0.3">
      <c r="A6">
        <f t="shared" si="5"/>
        <v>3050</v>
      </c>
      <c r="B6">
        <v>24</v>
      </c>
      <c r="C6">
        <f t="shared" si="0"/>
        <v>0.44889902346468985</v>
      </c>
      <c r="D6">
        <f t="shared" si="1"/>
        <v>0.44889902346468985</v>
      </c>
      <c r="E6" t="s">
        <v>23</v>
      </c>
      <c r="F6" t="s">
        <v>19</v>
      </c>
      <c r="G6">
        <v>1</v>
      </c>
      <c r="H6">
        <f t="shared" si="2"/>
        <v>30</v>
      </c>
      <c r="J6">
        <v>2050</v>
      </c>
      <c r="K6" t="s">
        <v>25</v>
      </c>
      <c r="L6">
        <f t="shared" si="3"/>
        <v>32.5</v>
      </c>
      <c r="M6" cm="1">
        <f t="array" ref="M6">STOWA2024_NDJF_T(B6*60,L6,J6,K6,"")</f>
        <v>2.6202311936736309</v>
      </c>
      <c r="N6">
        <f t="shared" si="4"/>
        <v>0.38164571218541005</v>
      </c>
    </row>
    <row r="7" spans="1:14" x14ac:dyDescent="0.3">
      <c r="A7">
        <f t="shared" si="5"/>
        <v>3051</v>
      </c>
      <c r="B7">
        <v>24</v>
      </c>
      <c r="C7">
        <f t="shared" si="0"/>
        <v>0.19878992215739635</v>
      </c>
      <c r="D7">
        <f t="shared" si="1"/>
        <v>0.19878992215739635</v>
      </c>
      <c r="E7" t="s">
        <v>23</v>
      </c>
      <c r="F7" t="s">
        <v>19</v>
      </c>
      <c r="G7">
        <v>1</v>
      </c>
      <c r="H7">
        <f t="shared" si="2"/>
        <v>35</v>
      </c>
      <c r="J7">
        <v>2050</v>
      </c>
      <c r="K7" t="s">
        <v>25</v>
      </c>
      <c r="L7">
        <f t="shared" si="3"/>
        <v>37.5</v>
      </c>
      <c r="M7" cm="1">
        <f t="array" ref="M7">STOWA2024_NDJF_T(B7*60,L7,J7,K7,"")</f>
        <v>5.4687904596665984</v>
      </c>
      <c r="N7">
        <f t="shared" si="4"/>
        <v>0.18285579002801369</v>
      </c>
    </row>
    <row r="8" spans="1:14" x14ac:dyDescent="0.3">
      <c r="A8">
        <f t="shared" si="5"/>
        <v>3052</v>
      </c>
      <c r="B8">
        <v>24</v>
      </c>
      <c r="C8">
        <f>N7-N8</f>
        <v>9.1897695299387322E-2</v>
      </c>
      <c r="D8">
        <f t="shared" si="1"/>
        <v>9.1897695299387322E-2</v>
      </c>
      <c r="E8" t="s">
        <v>23</v>
      </c>
      <c r="F8" t="s">
        <v>19</v>
      </c>
      <c r="G8">
        <v>1</v>
      </c>
      <c r="H8">
        <f>H7+5</f>
        <v>40</v>
      </c>
      <c r="J8">
        <v>2050</v>
      </c>
      <c r="K8" t="s">
        <v>25</v>
      </c>
      <c r="L8">
        <f>AVERAGE(H8:H9)</f>
        <v>42.5</v>
      </c>
      <c r="M8" cm="1">
        <f t="array" ref="M8">STOWA2024_NDJF_T(B8*60,L8,J8,K8,"")</f>
        <v>10.994073732343468</v>
      </c>
      <c r="N8">
        <f>1/M8</f>
        <v>9.0958094728626371E-2</v>
      </c>
    </row>
    <row r="9" spans="1:14" x14ac:dyDescent="0.3">
      <c r="A9">
        <f t="shared" si="5"/>
        <v>3053</v>
      </c>
      <c r="B9">
        <v>24</v>
      </c>
      <c r="C9">
        <f t="shared" ref="C9:C31" si="6">N8-N9</f>
        <v>4.4153467022405204E-2</v>
      </c>
      <c r="D9">
        <f t="shared" si="1"/>
        <v>4.4153467022405204E-2</v>
      </c>
      <c r="E9" t="s">
        <v>23</v>
      </c>
      <c r="F9" t="s">
        <v>19</v>
      </c>
      <c r="G9">
        <v>1</v>
      </c>
      <c r="H9">
        <f t="shared" ref="H9:H32" si="7">H8+5</f>
        <v>45</v>
      </c>
      <c r="J9">
        <v>2050</v>
      </c>
      <c r="K9" t="s">
        <v>25</v>
      </c>
      <c r="L9">
        <f t="shared" ref="L9:L31" si="8">AVERAGE(H9:H10)</f>
        <v>47.5</v>
      </c>
      <c r="M9" cm="1">
        <f t="array" ref="M9">STOWA2024_NDJF_T(B9*60,L9,J9,K9,"")</f>
        <v>21.365408700111981</v>
      </c>
      <c r="N9">
        <f t="shared" ref="N9:N31" si="9">1/M9</f>
        <v>4.6804627706221166E-2</v>
      </c>
    </row>
    <row r="10" spans="1:14" x14ac:dyDescent="0.3">
      <c r="A10">
        <f t="shared" si="5"/>
        <v>3054</v>
      </c>
      <c r="B10">
        <v>24</v>
      </c>
      <c r="C10">
        <f t="shared" si="6"/>
        <v>2.1968515213751035E-2</v>
      </c>
      <c r="D10">
        <f t="shared" si="1"/>
        <v>2.1968515213751035E-2</v>
      </c>
      <c r="E10" t="s">
        <v>23</v>
      </c>
      <c r="F10" t="s">
        <v>19</v>
      </c>
      <c r="G10">
        <v>1</v>
      </c>
      <c r="H10">
        <f t="shared" si="7"/>
        <v>50</v>
      </c>
      <c r="J10">
        <v>2050</v>
      </c>
      <c r="K10" t="s">
        <v>25</v>
      </c>
      <c r="L10">
        <f t="shared" si="8"/>
        <v>52.5</v>
      </c>
      <c r="M10" cm="1">
        <f t="array" ref="M10">STOWA2024_NDJF_T(B10*60,L10,J10,K10,"")</f>
        <v>40.263950338571796</v>
      </c>
      <c r="N10">
        <f t="shared" si="9"/>
        <v>2.4836112492470131E-2</v>
      </c>
    </row>
    <row r="11" spans="1:14" x14ac:dyDescent="0.3">
      <c r="A11">
        <f t="shared" si="5"/>
        <v>3055</v>
      </c>
      <c r="B11">
        <v>24</v>
      </c>
      <c r="C11">
        <f t="shared" si="6"/>
        <v>1.1282602771024859E-2</v>
      </c>
      <c r="D11">
        <f t="shared" si="1"/>
        <v>1.1282602771024859E-2</v>
      </c>
      <c r="E11" t="s">
        <v>23</v>
      </c>
      <c r="F11" t="s">
        <v>19</v>
      </c>
      <c r="G11">
        <v>1</v>
      </c>
      <c r="H11">
        <f t="shared" si="7"/>
        <v>55</v>
      </c>
      <c r="J11">
        <v>2050</v>
      </c>
      <c r="K11" t="s">
        <v>25</v>
      </c>
      <c r="L11">
        <f t="shared" si="8"/>
        <v>57.5</v>
      </c>
      <c r="M11" cm="1">
        <f t="array" ref="M11">STOWA2024_NDJF_T(B11*60,L11,J11,K11,"")</f>
        <v>73.781627087907196</v>
      </c>
      <c r="N11">
        <f t="shared" si="9"/>
        <v>1.3553509721445272E-2</v>
      </c>
    </row>
    <row r="12" spans="1:14" x14ac:dyDescent="0.3">
      <c r="A12">
        <f t="shared" si="5"/>
        <v>3056</v>
      </c>
      <c r="B12">
        <v>24</v>
      </c>
      <c r="C12">
        <f t="shared" si="6"/>
        <v>5.9649969197054951E-3</v>
      </c>
      <c r="D12">
        <f t="shared" si="1"/>
        <v>5.9649969197054951E-3</v>
      </c>
      <c r="E12" t="s">
        <v>23</v>
      </c>
      <c r="F12" t="s">
        <v>19</v>
      </c>
      <c r="G12">
        <v>1</v>
      </c>
      <c r="H12">
        <f t="shared" si="7"/>
        <v>60</v>
      </c>
      <c r="J12">
        <v>2050</v>
      </c>
      <c r="K12" t="s">
        <v>25</v>
      </c>
      <c r="L12">
        <f t="shared" si="8"/>
        <v>62.5</v>
      </c>
      <c r="M12" cm="1">
        <f t="array" ref="M12">STOWA2024_NDJF_T(B12*60,L12,J12,K12,"")</f>
        <v>131.77812650862703</v>
      </c>
      <c r="N12">
        <f t="shared" si="9"/>
        <v>7.5885128017397765E-3</v>
      </c>
    </row>
    <row r="13" spans="1:14" x14ac:dyDescent="0.3">
      <c r="A13">
        <f t="shared" si="5"/>
        <v>3057</v>
      </c>
      <c r="B13">
        <v>24</v>
      </c>
      <c r="C13">
        <f t="shared" si="6"/>
        <v>3.2384679392463795E-3</v>
      </c>
      <c r="D13">
        <f t="shared" si="1"/>
        <v>3.2384679392463795E-3</v>
      </c>
      <c r="E13" t="s">
        <v>23</v>
      </c>
      <c r="F13" t="s">
        <v>19</v>
      </c>
      <c r="G13">
        <v>1</v>
      </c>
      <c r="H13">
        <f t="shared" si="7"/>
        <v>65</v>
      </c>
      <c r="J13">
        <v>2050</v>
      </c>
      <c r="K13" t="s">
        <v>25</v>
      </c>
      <c r="L13">
        <f t="shared" si="8"/>
        <v>67.5</v>
      </c>
      <c r="M13" cm="1">
        <f t="array" ref="M13">STOWA2024_NDJF_T(B13*60,L13,J13,K13,"")</f>
        <v>229.88268664126173</v>
      </c>
      <c r="N13">
        <f t="shared" si="9"/>
        <v>4.350044862493397E-3</v>
      </c>
    </row>
    <row r="14" spans="1:14" x14ac:dyDescent="0.3">
      <c r="A14">
        <f t="shared" si="5"/>
        <v>3058</v>
      </c>
      <c r="B14">
        <v>24</v>
      </c>
      <c r="C14">
        <f t="shared" si="6"/>
        <v>1.8016372024061279E-3</v>
      </c>
      <c r="D14">
        <f t="shared" si="1"/>
        <v>1.8016372024061279E-3</v>
      </c>
      <c r="E14" t="s">
        <v>23</v>
      </c>
      <c r="F14" t="s">
        <v>19</v>
      </c>
      <c r="G14">
        <v>1</v>
      </c>
      <c r="H14">
        <f t="shared" si="7"/>
        <v>70</v>
      </c>
      <c r="J14">
        <v>2050</v>
      </c>
      <c r="K14" t="s">
        <v>25</v>
      </c>
      <c r="L14">
        <f t="shared" si="8"/>
        <v>72.5</v>
      </c>
      <c r="M14" cm="1">
        <f t="array" ref="M14">STOWA2024_NDJF_T(B14*60,L14,J14,K14,"")</f>
        <v>392.40189694209107</v>
      </c>
      <c r="N14">
        <f t="shared" si="9"/>
        <v>2.5484076600872691E-3</v>
      </c>
    </row>
    <row r="15" spans="1:14" x14ac:dyDescent="0.3">
      <c r="A15">
        <f t="shared" si="5"/>
        <v>3059</v>
      </c>
      <c r="B15">
        <v>24</v>
      </c>
      <c r="C15">
        <f t="shared" si="6"/>
        <v>1.0251834297605412E-3</v>
      </c>
      <c r="D15">
        <f t="shared" si="1"/>
        <v>1.0251834297605412E-3</v>
      </c>
      <c r="E15" t="s">
        <v>23</v>
      </c>
      <c r="F15" t="s">
        <v>19</v>
      </c>
      <c r="G15">
        <v>1</v>
      </c>
      <c r="H15">
        <f t="shared" si="7"/>
        <v>75</v>
      </c>
      <c r="J15">
        <v>2050</v>
      </c>
      <c r="K15" t="s">
        <v>25</v>
      </c>
      <c r="L15">
        <f t="shared" si="8"/>
        <v>77.5</v>
      </c>
      <c r="M15" cm="1">
        <f t="array" ref="M15">STOWA2024_NDJF_T(B15*60,L15,J15,K15,"")</f>
        <v>656.50216172408341</v>
      </c>
      <c r="N15">
        <f t="shared" si="9"/>
        <v>1.5232242303267278E-3</v>
      </c>
    </row>
    <row r="16" spans="1:14" x14ac:dyDescent="0.3">
      <c r="A16">
        <f t="shared" si="5"/>
        <v>3060</v>
      </c>
      <c r="B16">
        <v>24</v>
      </c>
      <c r="C16">
        <f t="shared" si="6"/>
        <v>5.9563476264526752E-4</v>
      </c>
      <c r="D16">
        <f t="shared" si="1"/>
        <v>5.9563476264526752E-4</v>
      </c>
      <c r="E16" t="s">
        <v>23</v>
      </c>
      <c r="F16" t="s">
        <v>19</v>
      </c>
      <c r="G16">
        <v>1</v>
      </c>
      <c r="H16">
        <f t="shared" si="7"/>
        <v>80</v>
      </c>
      <c r="J16">
        <v>2050</v>
      </c>
      <c r="K16" t="s">
        <v>25</v>
      </c>
      <c r="L16">
        <f t="shared" si="8"/>
        <v>82.5</v>
      </c>
      <c r="M16" cm="1">
        <f t="array" ref="M16">STOWA2024_NDJF_T(B16*60,L16,J16,K16,"")</f>
        <v>1078.0631247350534</v>
      </c>
      <c r="N16">
        <f t="shared" si="9"/>
        <v>9.2758946768146033E-4</v>
      </c>
    </row>
    <row r="17" spans="1:14" x14ac:dyDescent="0.3">
      <c r="A17">
        <f t="shared" si="5"/>
        <v>3061</v>
      </c>
      <c r="B17">
        <v>24</v>
      </c>
      <c r="C17">
        <f t="shared" si="6"/>
        <v>3.528450750981862E-4</v>
      </c>
      <c r="D17">
        <f t="shared" si="1"/>
        <v>3.528450750981862E-4</v>
      </c>
      <c r="E17" t="s">
        <v>23</v>
      </c>
      <c r="F17" t="s">
        <v>19</v>
      </c>
      <c r="G17">
        <v>1</v>
      </c>
      <c r="H17">
        <f t="shared" si="7"/>
        <v>85</v>
      </c>
      <c r="J17">
        <v>2050</v>
      </c>
      <c r="K17" t="s">
        <v>25</v>
      </c>
      <c r="L17">
        <f t="shared" si="8"/>
        <v>87.5</v>
      </c>
      <c r="M17" cm="1">
        <f t="array" ref="M17">STOWA2024_NDJF_T(B17*60,L17,J17,K17,"")</f>
        <v>1739.9038823247172</v>
      </c>
      <c r="N17">
        <f t="shared" si="9"/>
        <v>5.7474439258327413E-4</v>
      </c>
    </row>
    <row r="18" spans="1:14" x14ac:dyDescent="0.3">
      <c r="A18">
        <f t="shared" si="5"/>
        <v>3062</v>
      </c>
      <c r="B18">
        <v>24</v>
      </c>
      <c r="C18">
        <f t="shared" si="6"/>
        <v>2.1282150960850392E-4</v>
      </c>
      <c r="D18">
        <f t="shared" si="1"/>
        <v>2.1282150960850392E-4</v>
      </c>
      <c r="E18" t="s">
        <v>23</v>
      </c>
      <c r="F18" t="s">
        <v>19</v>
      </c>
      <c r="G18">
        <v>1</v>
      </c>
      <c r="H18">
        <f t="shared" si="7"/>
        <v>90</v>
      </c>
      <c r="J18">
        <v>2050</v>
      </c>
      <c r="K18" t="s">
        <v>25</v>
      </c>
      <c r="L18">
        <f t="shared" si="8"/>
        <v>92.5</v>
      </c>
      <c r="M18" cm="1">
        <f t="array" ref="M18">STOWA2024_NDJF_T(B18*60,L18,J18,K18,"")</f>
        <v>2763.0195465416605</v>
      </c>
      <c r="N18">
        <f t="shared" si="9"/>
        <v>3.6192288297477021E-4</v>
      </c>
    </row>
    <row r="19" spans="1:14" x14ac:dyDescent="0.3">
      <c r="A19">
        <f t="shared" si="5"/>
        <v>3063</v>
      </c>
      <c r="B19">
        <v>24</v>
      </c>
      <c r="C19">
        <f t="shared" si="6"/>
        <v>1.3054933414498923E-4</v>
      </c>
      <c r="D19">
        <f t="shared" si="1"/>
        <v>1.3054933414498923E-4</v>
      </c>
      <c r="E19" t="s">
        <v>23</v>
      </c>
      <c r="F19" t="s">
        <v>19</v>
      </c>
      <c r="G19">
        <v>1</v>
      </c>
      <c r="H19">
        <f t="shared" si="7"/>
        <v>95</v>
      </c>
      <c r="J19">
        <v>2050</v>
      </c>
      <c r="K19" t="s">
        <v>25</v>
      </c>
      <c r="L19">
        <f t="shared" si="8"/>
        <v>97.5</v>
      </c>
      <c r="M19" cm="1">
        <f t="array" ref="M19">STOWA2024_NDJF_T(B19*60,L19,J19,K19,"")</f>
        <v>4322.0152219547326</v>
      </c>
      <c r="N19">
        <f t="shared" si="9"/>
        <v>2.3137354882978099E-4</v>
      </c>
    </row>
    <row r="20" spans="1:14" x14ac:dyDescent="0.3">
      <c r="A20">
        <f t="shared" si="5"/>
        <v>3064</v>
      </c>
      <c r="B20">
        <v>24</v>
      </c>
      <c r="C20">
        <f t="shared" si="6"/>
        <v>8.1349769708146134E-5</v>
      </c>
      <c r="D20">
        <f t="shared" si="1"/>
        <v>8.1349769708146134E-5</v>
      </c>
      <c r="E20" t="s">
        <v>23</v>
      </c>
      <c r="F20" t="s">
        <v>19</v>
      </c>
      <c r="G20">
        <v>1</v>
      </c>
      <c r="H20">
        <f t="shared" si="7"/>
        <v>100</v>
      </c>
      <c r="J20">
        <v>2050</v>
      </c>
      <c r="K20" t="s">
        <v>25</v>
      </c>
      <c r="L20">
        <f t="shared" si="8"/>
        <v>102.5</v>
      </c>
      <c r="M20" cm="1">
        <f t="array" ref="M20">STOWA2024_NDJF_T(B20*60,L20,J20,K20,"")</f>
        <v>6665.6099843294141</v>
      </c>
      <c r="N20">
        <f t="shared" si="9"/>
        <v>1.5002377912163485E-4</v>
      </c>
    </row>
    <row r="21" spans="1:14" x14ac:dyDescent="0.3">
      <c r="A21">
        <f t="shared" si="5"/>
        <v>3065</v>
      </c>
      <c r="B21">
        <v>24</v>
      </c>
      <c r="C21">
        <f t="shared" si="6"/>
        <v>5.1447720197026525E-5</v>
      </c>
      <c r="D21">
        <f t="shared" si="1"/>
        <v>5.1447720197026525E-5</v>
      </c>
      <c r="E21" t="s">
        <v>23</v>
      </c>
      <c r="F21" t="s">
        <v>19</v>
      </c>
      <c r="G21">
        <v>1</v>
      </c>
      <c r="H21">
        <f t="shared" si="7"/>
        <v>105</v>
      </c>
      <c r="J21">
        <v>2050</v>
      </c>
      <c r="K21" t="s">
        <v>25</v>
      </c>
      <c r="L21">
        <f t="shared" si="8"/>
        <v>107.5</v>
      </c>
      <c r="M21" cm="1">
        <f t="array" ref="M21">STOWA2024_NDJF_T(B21*60,L21,J21,K21,"")</f>
        <v>10144.451004729324</v>
      </c>
      <c r="N21">
        <f t="shared" si="9"/>
        <v>9.8576058924608329E-5</v>
      </c>
    </row>
    <row r="22" spans="1:14" x14ac:dyDescent="0.3">
      <c r="A22">
        <f t="shared" si="5"/>
        <v>3066</v>
      </c>
      <c r="B22">
        <v>24</v>
      </c>
      <c r="C22">
        <f t="shared" si="6"/>
        <v>3.299004524225163E-5</v>
      </c>
      <c r="D22">
        <f t="shared" si="1"/>
        <v>3.299004524225163E-5</v>
      </c>
      <c r="E22" t="s">
        <v>23</v>
      </c>
      <c r="F22" t="s">
        <v>19</v>
      </c>
      <c r="G22">
        <v>1</v>
      </c>
      <c r="H22">
        <f t="shared" si="7"/>
        <v>110</v>
      </c>
      <c r="J22">
        <v>2050</v>
      </c>
      <c r="K22" t="s">
        <v>25</v>
      </c>
      <c r="L22">
        <f t="shared" si="8"/>
        <v>112.5</v>
      </c>
      <c r="M22" cm="1">
        <f t="array" ref="M22">STOWA2024_NDJF_T(B22*60,L22,J22,K22,"")</f>
        <v>15247.153224514546</v>
      </c>
      <c r="N22">
        <f t="shared" si="9"/>
        <v>6.5586013682356699E-5</v>
      </c>
    </row>
    <row r="23" spans="1:14" x14ac:dyDescent="0.3">
      <c r="A23">
        <f t="shared" si="5"/>
        <v>3067</v>
      </c>
      <c r="B23">
        <v>24</v>
      </c>
      <c r="C23">
        <f t="shared" si="6"/>
        <v>2.1432761705710198E-5</v>
      </c>
      <c r="D23">
        <f t="shared" si="1"/>
        <v>2.1432761705710198E-5</v>
      </c>
      <c r="E23" t="s">
        <v>23</v>
      </c>
      <c r="F23" t="s">
        <v>19</v>
      </c>
      <c r="G23">
        <v>1</v>
      </c>
      <c r="H23">
        <f t="shared" si="7"/>
        <v>115</v>
      </c>
      <c r="J23">
        <v>2050</v>
      </c>
      <c r="K23" t="s">
        <v>25</v>
      </c>
      <c r="L23">
        <f t="shared" si="8"/>
        <v>117.5</v>
      </c>
      <c r="M23" cm="1">
        <f t="array" ref="M23">STOWA2024_NDJF_T(B23*60,L23,J23,K23,"")</f>
        <v>22648.388402487752</v>
      </c>
      <c r="N23">
        <f t="shared" si="9"/>
        <v>4.41532519766465E-5</v>
      </c>
    </row>
    <row r="24" spans="1:14" x14ac:dyDescent="0.3">
      <c r="A24">
        <f t="shared" si="5"/>
        <v>3068</v>
      </c>
      <c r="B24">
        <v>24</v>
      </c>
      <c r="C24">
        <f t="shared" si="6"/>
        <v>1.4096724386756202E-5</v>
      </c>
      <c r="D24">
        <f t="shared" si="1"/>
        <v>1.4096724386756202E-5</v>
      </c>
      <c r="E24" t="s">
        <v>23</v>
      </c>
      <c r="F24" t="s">
        <v>19</v>
      </c>
      <c r="G24">
        <v>1</v>
      </c>
      <c r="H24">
        <f t="shared" si="7"/>
        <v>120</v>
      </c>
      <c r="J24">
        <v>2050</v>
      </c>
      <c r="K24" t="s">
        <v>25</v>
      </c>
      <c r="L24">
        <f t="shared" si="8"/>
        <v>122.5</v>
      </c>
      <c r="M24" cm="1">
        <f t="array" ref="M24">STOWA2024_NDJF_T(B24*60,L24,J24,K24,"")</f>
        <v>33270.643024524106</v>
      </c>
      <c r="N24">
        <f t="shared" si="9"/>
        <v>3.0056527589890299E-5</v>
      </c>
    </row>
    <row r="25" spans="1:14" x14ac:dyDescent="0.3">
      <c r="A25">
        <f t="shared" si="5"/>
        <v>3069</v>
      </c>
      <c r="B25">
        <v>24</v>
      </c>
      <c r="C25">
        <f t="shared" si="6"/>
        <v>9.380073547773386E-6</v>
      </c>
      <c r="D25">
        <f t="shared" si="1"/>
        <v>9.380073547773386E-6</v>
      </c>
      <c r="E25" t="s">
        <v>23</v>
      </c>
      <c r="F25" t="s">
        <v>19</v>
      </c>
      <c r="G25">
        <v>1</v>
      </c>
      <c r="H25">
        <f t="shared" si="7"/>
        <v>125</v>
      </c>
      <c r="J25">
        <v>2050</v>
      </c>
      <c r="K25" t="s">
        <v>25</v>
      </c>
      <c r="L25">
        <f t="shared" si="8"/>
        <v>127.5</v>
      </c>
      <c r="M25" cm="1">
        <f t="array" ref="M25">STOWA2024_NDJF_T(B25*60,L25,J25,K25,"")</f>
        <v>48364.192330224978</v>
      </c>
      <c r="N25">
        <f t="shared" si="9"/>
        <v>2.0676454042116913E-5</v>
      </c>
    </row>
    <row r="26" spans="1:14" x14ac:dyDescent="0.3">
      <c r="A26">
        <f t="shared" si="5"/>
        <v>3070</v>
      </c>
      <c r="B26">
        <v>24</v>
      </c>
      <c r="C26">
        <f t="shared" si="6"/>
        <v>6.310582576961194E-6</v>
      </c>
      <c r="D26">
        <f t="shared" si="1"/>
        <v>6.310582576961194E-6</v>
      </c>
      <c r="E26" t="s">
        <v>23</v>
      </c>
      <c r="F26" t="s">
        <v>19</v>
      </c>
      <c r="G26">
        <v>1</v>
      </c>
      <c r="H26">
        <f t="shared" si="7"/>
        <v>130</v>
      </c>
      <c r="J26">
        <v>2050</v>
      </c>
      <c r="K26" t="s">
        <v>25</v>
      </c>
      <c r="L26">
        <f t="shared" si="8"/>
        <v>132.5</v>
      </c>
      <c r="M26" cm="1">
        <f t="array" ref="M26">STOWA2024_NDJF_T(B26*60,L26,J26,K26,"")</f>
        <v>69609.421358494699</v>
      </c>
      <c r="N26">
        <f t="shared" si="9"/>
        <v>1.4365871465155719E-5</v>
      </c>
    </row>
    <row r="27" spans="1:14" x14ac:dyDescent="0.3">
      <c r="A27">
        <f t="shared" si="5"/>
        <v>3071</v>
      </c>
      <c r="B27">
        <v>24</v>
      </c>
      <c r="C27">
        <f t="shared" si="6"/>
        <v>4.2899328597919437E-6</v>
      </c>
      <c r="D27">
        <f t="shared" si="1"/>
        <v>4.2899328597919437E-6</v>
      </c>
      <c r="E27" t="s">
        <v>23</v>
      </c>
      <c r="F27" t="s">
        <v>19</v>
      </c>
      <c r="G27">
        <v>1</v>
      </c>
      <c r="H27">
        <f t="shared" si="7"/>
        <v>135</v>
      </c>
      <c r="J27">
        <v>2050</v>
      </c>
      <c r="K27" t="s">
        <v>25</v>
      </c>
      <c r="L27">
        <f t="shared" si="8"/>
        <v>137.5</v>
      </c>
      <c r="M27" cm="1">
        <f t="array" ref="M27">STOWA2024_NDJF_T(B27*60,L27,J27,K27,"")</f>
        <v>99246.337156884329</v>
      </c>
      <c r="N27">
        <f t="shared" si="9"/>
        <v>1.0075938605363775E-5</v>
      </c>
    </row>
    <row r="28" spans="1:14" x14ac:dyDescent="0.3">
      <c r="A28">
        <f t="shared" si="5"/>
        <v>3072</v>
      </c>
      <c r="B28">
        <v>24</v>
      </c>
      <c r="C28">
        <f t="shared" si="6"/>
        <v>2.945363027123342E-6</v>
      </c>
      <c r="D28">
        <f t="shared" si="1"/>
        <v>2.945363027123342E-6</v>
      </c>
      <c r="E28" t="s">
        <v>23</v>
      </c>
      <c r="F28" t="s">
        <v>19</v>
      </c>
      <c r="G28">
        <v>1</v>
      </c>
      <c r="H28">
        <f t="shared" si="7"/>
        <v>140</v>
      </c>
      <c r="J28">
        <v>2050</v>
      </c>
      <c r="K28" t="s">
        <v>25</v>
      </c>
      <c r="L28">
        <f t="shared" si="8"/>
        <v>142.5</v>
      </c>
      <c r="M28" cm="1">
        <f t="array" ref="M28">STOWA2024_NDJF_T(B28*60,L28,J28,K28,"")</f>
        <v>140241.13327563435</v>
      </c>
      <c r="N28">
        <f t="shared" si="9"/>
        <v>7.1305755782404329E-6</v>
      </c>
    </row>
    <row r="29" spans="1:14" x14ac:dyDescent="0.3">
      <c r="A29">
        <f t="shared" si="5"/>
        <v>3073</v>
      </c>
      <c r="B29">
        <v>24</v>
      </c>
      <c r="C29">
        <f t="shared" si="6"/>
        <v>2.0412465673258316E-6</v>
      </c>
      <c r="D29">
        <f t="shared" si="1"/>
        <v>2.0412465673258316E-6</v>
      </c>
      <c r="E29" t="s">
        <v>23</v>
      </c>
      <c r="F29" t="s">
        <v>19</v>
      </c>
      <c r="G29">
        <v>1</v>
      </c>
      <c r="H29">
        <f t="shared" si="7"/>
        <v>145</v>
      </c>
      <c r="J29">
        <v>2050</v>
      </c>
      <c r="K29" t="s">
        <v>25</v>
      </c>
      <c r="L29">
        <f t="shared" si="8"/>
        <v>147.5</v>
      </c>
      <c r="M29" cm="1">
        <f t="array" ref="M29">STOWA2024_NDJF_T(B29*60,L29,J29,K29,"")</f>
        <v>196489.55645339392</v>
      </c>
      <c r="N29">
        <f t="shared" si="9"/>
        <v>5.0893290109146013E-6</v>
      </c>
    </row>
    <row r="30" spans="1:14" x14ac:dyDescent="0.3">
      <c r="A30">
        <f t="shared" si="5"/>
        <v>3074</v>
      </c>
      <c r="B30">
        <v>24</v>
      </c>
      <c r="C30">
        <f t="shared" si="6"/>
        <v>1.4273315858764326E-6</v>
      </c>
      <c r="D30">
        <f t="shared" si="1"/>
        <v>1.4273315858764326E-6</v>
      </c>
      <c r="E30" t="s">
        <v>23</v>
      </c>
      <c r="F30" t="s">
        <v>19</v>
      </c>
      <c r="G30">
        <v>1</v>
      </c>
      <c r="H30">
        <f t="shared" si="7"/>
        <v>150</v>
      </c>
      <c r="J30">
        <v>2050</v>
      </c>
      <c r="K30" t="s">
        <v>25</v>
      </c>
      <c r="L30">
        <f t="shared" si="8"/>
        <v>152.5</v>
      </c>
      <c r="M30" cm="1">
        <f t="array" ref="M30">STOWA2024_NDJF_T(B30*60,L30,J30,K30,"")</f>
        <v>273075.01451604028</v>
      </c>
      <c r="N30">
        <f t="shared" si="9"/>
        <v>3.6619974250381687E-6</v>
      </c>
    </row>
    <row r="31" spans="1:14" x14ac:dyDescent="0.3">
      <c r="A31">
        <f t="shared" si="5"/>
        <v>3075</v>
      </c>
      <c r="B31">
        <v>24</v>
      </c>
      <c r="C31">
        <f t="shared" si="6"/>
        <v>1.0066148032250599E-6</v>
      </c>
      <c r="D31">
        <f t="shared" si="1"/>
        <v>1.0066148032250599E-6</v>
      </c>
      <c r="E31" t="s">
        <v>23</v>
      </c>
      <c r="F31" t="s">
        <v>19</v>
      </c>
      <c r="G31">
        <v>1</v>
      </c>
      <c r="H31">
        <f t="shared" si="7"/>
        <v>155</v>
      </c>
      <c r="J31">
        <v>2050</v>
      </c>
      <c r="K31" t="s">
        <v>25</v>
      </c>
      <c r="L31">
        <f t="shared" si="8"/>
        <v>157.5</v>
      </c>
      <c r="M31" cm="1">
        <f t="array" ref="M31">STOWA2024_NDJF_T(B31*60,L31,J31,K31,"")</f>
        <v>376593.56199190416</v>
      </c>
      <c r="N31">
        <f t="shared" si="9"/>
        <v>2.6553826218131088E-6</v>
      </c>
    </row>
    <row r="32" spans="1:14" x14ac:dyDescent="0.3">
      <c r="A32">
        <f t="shared" si="5"/>
        <v>3076</v>
      </c>
      <c r="B32">
        <v>24</v>
      </c>
      <c r="C32" s="1">
        <f>N31</f>
        <v>2.6553826218131088E-6</v>
      </c>
      <c r="D32">
        <f t="shared" si="1"/>
        <v>2.6553826218131088E-6</v>
      </c>
      <c r="E32" t="s">
        <v>23</v>
      </c>
      <c r="F32" t="s">
        <v>19</v>
      </c>
      <c r="G32">
        <v>1</v>
      </c>
      <c r="H32">
        <f t="shared" si="7"/>
        <v>160</v>
      </c>
      <c r="J32">
        <v>2050</v>
      </c>
      <c r="K32" t="s">
        <v>25</v>
      </c>
      <c r="L32">
        <f>AVERAGE(H32:H33)</f>
        <v>85</v>
      </c>
      <c r="M32" cm="1">
        <f t="array" ref="M32">STOWA2024_NDJF_T(B32*60,L32,J32,K32,"")</f>
        <v>1372.4312701904121</v>
      </c>
      <c r="N32">
        <f>1/M32</f>
        <v>7.2863393724718851E-4</v>
      </c>
    </row>
    <row r="33" spans="1:14" x14ac:dyDescent="0.3">
      <c r="A33">
        <f t="shared" si="5"/>
        <v>3077</v>
      </c>
      <c r="B33">
        <v>48</v>
      </c>
      <c r="C33" s="1">
        <f>365.25*24/B33 - N33</f>
        <v>168.58460348809973</v>
      </c>
      <c r="D33">
        <f>C33</f>
        <v>168.58460348809973</v>
      </c>
      <c r="E33" t="s">
        <v>23</v>
      </c>
      <c r="F33" t="s">
        <v>19</v>
      </c>
      <c r="G33">
        <v>1</v>
      </c>
      <c r="H33">
        <v>10</v>
      </c>
      <c r="J33">
        <v>2050</v>
      </c>
      <c r="K33" t="s">
        <v>25</v>
      </c>
      <c r="L33">
        <f>AVERAGE(H33:H35)</f>
        <v>15</v>
      </c>
      <c r="M33" cm="1">
        <f t="array" ref="M33">STOWA2024_NDJF_T(B33*60,L33,J33,K33,"")</f>
        <v>7.1223059772736935E-2</v>
      </c>
      <c r="N33">
        <f>1/M33</f>
        <v>14.040396511900269</v>
      </c>
    </row>
    <row r="34" spans="1:14" x14ac:dyDescent="0.3">
      <c r="A34">
        <f t="shared" si="5"/>
        <v>3078</v>
      </c>
      <c r="B34">
        <v>48</v>
      </c>
      <c r="C34">
        <f t="shared" ref="C34:C38" si="10">N33-N34</f>
        <v>4.1249510931148166</v>
      </c>
      <c r="D34">
        <f t="shared" ref="D34:D63" si="11">C34</f>
        <v>4.1249510931148166</v>
      </c>
      <c r="E34" t="s">
        <v>23</v>
      </c>
      <c r="F34" t="s">
        <v>19</v>
      </c>
      <c r="G34">
        <v>1</v>
      </c>
      <c r="H34">
        <f t="shared" ref="H34:H38" si="12">H33+5</f>
        <v>15</v>
      </c>
      <c r="J34">
        <v>2050</v>
      </c>
      <c r="K34" t="s">
        <v>25</v>
      </c>
      <c r="L34">
        <f t="shared" ref="L34:L38" si="13">AVERAGE(H34:H35)</f>
        <v>17.5</v>
      </c>
      <c r="M34" cm="1">
        <f t="array" ref="M34">STOWA2024_NDJF_T(B34*60,L34,J34,K34,"")</f>
        <v>0.10085275625696405</v>
      </c>
      <c r="N34">
        <f t="shared" ref="N34:N38" si="14">1/M34</f>
        <v>9.9154454187854526</v>
      </c>
    </row>
    <row r="35" spans="1:14" x14ac:dyDescent="0.3">
      <c r="A35">
        <f t="shared" si="5"/>
        <v>3079</v>
      </c>
      <c r="B35">
        <v>48</v>
      </c>
      <c r="C35">
        <f t="shared" si="10"/>
        <v>4.8720781227801568</v>
      </c>
      <c r="D35">
        <f t="shared" si="11"/>
        <v>4.8720781227801568</v>
      </c>
      <c r="E35" t="s">
        <v>23</v>
      </c>
      <c r="F35" t="s">
        <v>19</v>
      </c>
      <c r="G35">
        <v>1</v>
      </c>
      <c r="H35">
        <f t="shared" si="12"/>
        <v>20</v>
      </c>
      <c r="J35">
        <v>2050</v>
      </c>
      <c r="K35" t="s">
        <v>25</v>
      </c>
      <c r="L35">
        <f t="shared" si="13"/>
        <v>22.5</v>
      </c>
      <c r="M35" cm="1">
        <f t="array" ref="M35">STOWA2024_NDJF_T(B35*60,L35,J35,K35,"")</f>
        <v>0.19828022456188565</v>
      </c>
      <c r="N35">
        <f t="shared" si="14"/>
        <v>5.0433672960052958</v>
      </c>
    </row>
    <row r="36" spans="1:14" x14ac:dyDescent="0.3">
      <c r="A36">
        <f t="shared" si="5"/>
        <v>3080</v>
      </c>
      <c r="B36">
        <v>48</v>
      </c>
      <c r="C36">
        <f t="shared" si="10"/>
        <v>2.4140028126225985</v>
      </c>
      <c r="D36">
        <f t="shared" si="11"/>
        <v>2.4140028126225985</v>
      </c>
      <c r="E36" t="s">
        <v>23</v>
      </c>
      <c r="F36" t="s">
        <v>19</v>
      </c>
      <c r="G36">
        <v>1</v>
      </c>
      <c r="H36">
        <f t="shared" si="12"/>
        <v>25</v>
      </c>
      <c r="J36">
        <v>2050</v>
      </c>
      <c r="K36" t="s">
        <v>25</v>
      </c>
      <c r="L36">
        <f t="shared" si="13"/>
        <v>27.5</v>
      </c>
      <c r="M36" cm="1">
        <f t="array" ref="M36">STOWA2024_NDJF_T(B36*60,L36,J36,K36,"")</f>
        <v>0.38032003791026053</v>
      </c>
      <c r="N36">
        <f t="shared" si="14"/>
        <v>2.6293644833826972</v>
      </c>
    </row>
    <row r="37" spans="1:14" x14ac:dyDescent="0.3">
      <c r="A37">
        <f t="shared" si="5"/>
        <v>3081</v>
      </c>
      <c r="B37">
        <v>48</v>
      </c>
      <c r="C37">
        <f t="shared" si="10"/>
        <v>1.2267856707707574</v>
      </c>
      <c r="D37">
        <f t="shared" si="11"/>
        <v>1.2267856707707574</v>
      </c>
      <c r="E37" t="s">
        <v>23</v>
      </c>
      <c r="F37" t="s">
        <v>19</v>
      </c>
      <c r="G37">
        <v>1</v>
      </c>
      <c r="H37">
        <f t="shared" si="12"/>
        <v>30</v>
      </c>
      <c r="J37">
        <v>2050</v>
      </c>
      <c r="K37" t="s">
        <v>25</v>
      </c>
      <c r="L37">
        <f t="shared" si="13"/>
        <v>32.5</v>
      </c>
      <c r="M37" cm="1">
        <f t="array" ref="M37">STOWA2024_NDJF_T(B37*60,L37,J37,K37,"")</f>
        <v>0.7129724126787278</v>
      </c>
      <c r="N37">
        <f t="shared" si="14"/>
        <v>1.4025788126119398</v>
      </c>
    </row>
    <row r="38" spans="1:14" x14ac:dyDescent="0.3">
      <c r="A38">
        <f t="shared" si="5"/>
        <v>3082</v>
      </c>
      <c r="B38">
        <v>48</v>
      </c>
      <c r="C38">
        <f t="shared" si="10"/>
        <v>0.63813655508964484</v>
      </c>
      <c r="D38">
        <f t="shared" si="11"/>
        <v>0.63813655508964484</v>
      </c>
      <c r="E38" t="s">
        <v>23</v>
      </c>
      <c r="F38" t="s">
        <v>19</v>
      </c>
      <c r="G38">
        <v>1</v>
      </c>
      <c r="H38">
        <f t="shared" si="12"/>
        <v>35</v>
      </c>
      <c r="J38">
        <v>2050</v>
      </c>
      <c r="K38" t="s">
        <v>25</v>
      </c>
      <c r="L38">
        <f t="shared" si="13"/>
        <v>37.5</v>
      </c>
      <c r="M38" cm="1">
        <f t="array" ref="M38">STOWA2024_NDJF_T(B38*60,L38,J38,K38,"")</f>
        <v>1.3081432772191233</v>
      </c>
      <c r="N38">
        <f t="shared" si="14"/>
        <v>0.764442257522295</v>
      </c>
    </row>
    <row r="39" spans="1:14" x14ac:dyDescent="0.3">
      <c r="A39">
        <f t="shared" si="5"/>
        <v>3083</v>
      </c>
      <c r="B39">
        <v>48</v>
      </c>
      <c r="C39">
        <f>N38-N39</f>
        <v>0.3394526048377392</v>
      </c>
      <c r="D39">
        <f t="shared" si="11"/>
        <v>0.3394526048377392</v>
      </c>
      <c r="E39" t="s">
        <v>23</v>
      </c>
      <c r="F39" t="s">
        <v>19</v>
      </c>
      <c r="G39">
        <v>1</v>
      </c>
      <c r="H39">
        <f>H38+5</f>
        <v>40</v>
      </c>
      <c r="J39">
        <v>2050</v>
      </c>
      <c r="K39" t="s">
        <v>25</v>
      </c>
      <c r="L39">
        <f>AVERAGE(H39:H40)</f>
        <v>42.5</v>
      </c>
      <c r="M39" cm="1">
        <f t="array" ref="M39">STOWA2024_NDJF_T(B39*60,L39,J39,K39,"")</f>
        <v>2.3529984640408168</v>
      </c>
      <c r="N39">
        <f>1/M39</f>
        <v>0.4249896526845558</v>
      </c>
    </row>
    <row r="40" spans="1:14" x14ac:dyDescent="0.3">
      <c r="A40">
        <f t="shared" si="5"/>
        <v>3084</v>
      </c>
      <c r="B40">
        <v>48</v>
      </c>
      <c r="C40">
        <f t="shared" ref="C40:C62" si="15">N39-N40</f>
        <v>0.18426213567124905</v>
      </c>
      <c r="D40">
        <f t="shared" si="11"/>
        <v>0.18426213567124905</v>
      </c>
      <c r="E40" t="s">
        <v>23</v>
      </c>
      <c r="F40" t="s">
        <v>19</v>
      </c>
      <c r="G40">
        <v>1</v>
      </c>
      <c r="H40">
        <f t="shared" ref="H40:H63" si="16">H39+5</f>
        <v>45</v>
      </c>
      <c r="J40">
        <v>2050</v>
      </c>
      <c r="K40" t="s">
        <v>25</v>
      </c>
      <c r="L40">
        <f t="shared" ref="L40:L62" si="17">AVERAGE(H40:H41)</f>
        <v>47.5</v>
      </c>
      <c r="M40" cm="1">
        <f t="array" ref="M40">STOWA2024_NDJF_T(B40*60,L40,J40,K40,"")</f>
        <v>4.1540743343633739</v>
      </c>
      <c r="N40">
        <f t="shared" ref="N40:N62" si="18">1/M40</f>
        <v>0.24072751701330675</v>
      </c>
    </row>
    <row r="41" spans="1:14" x14ac:dyDescent="0.3">
      <c r="A41">
        <f t="shared" si="5"/>
        <v>3085</v>
      </c>
      <c r="B41">
        <v>48</v>
      </c>
      <c r="C41">
        <f t="shared" si="15"/>
        <v>0.10195927252844919</v>
      </c>
      <c r="D41">
        <f t="shared" si="11"/>
        <v>0.10195927252844919</v>
      </c>
      <c r="E41" t="s">
        <v>23</v>
      </c>
      <c r="F41" t="s">
        <v>19</v>
      </c>
      <c r="G41">
        <v>1</v>
      </c>
      <c r="H41">
        <f t="shared" si="16"/>
        <v>50</v>
      </c>
      <c r="J41">
        <v>2050</v>
      </c>
      <c r="K41" t="s">
        <v>25</v>
      </c>
      <c r="L41">
        <f t="shared" si="17"/>
        <v>52.5</v>
      </c>
      <c r="M41" cm="1">
        <f t="array" ref="M41">STOWA2024_NDJF_T(B41*60,L41,J41,K41,"")</f>
        <v>7.2062596432797008</v>
      </c>
      <c r="N41">
        <f t="shared" si="18"/>
        <v>0.13876824448485756</v>
      </c>
    </row>
    <row r="42" spans="1:14" x14ac:dyDescent="0.3">
      <c r="A42">
        <f t="shared" si="5"/>
        <v>3086</v>
      </c>
      <c r="B42">
        <v>48</v>
      </c>
      <c r="C42">
        <f t="shared" si="15"/>
        <v>5.744561741958093E-2</v>
      </c>
      <c r="D42">
        <f t="shared" si="11"/>
        <v>5.744561741958093E-2</v>
      </c>
      <c r="E42" t="s">
        <v>23</v>
      </c>
      <c r="F42" t="s">
        <v>19</v>
      </c>
      <c r="G42">
        <v>1</v>
      </c>
      <c r="H42">
        <f t="shared" si="16"/>
        <v>55</v>
      </c>
      <c r="J42">
        <v>2050</v>
      </c>
      <c r="K42" t="s">
        <v>25</v>
      </c>
      <c r="L42">
        <f t="shared" si="17"/>
        <v>57.5</v>
      </c>
      <c r="M42" cm="1">
        <f t="array" ref="M42">STOWA2024_NDJF_T(B42*60,L42,J42,K42,"")</f>
        <v>12.296700636556082</v>
      </c>
      <c r="N42">
        <f t="shared" si="18"/>
        <v>8.1322627065276626E-2</v>
      </c>
    </row>
    <row r="43" spans="1:14" x14ac:dyDescent="0.3">
      <c r="A43">
        <f t="shared" si="5"/>
        <v>3087</v>
      </c>
      <c r="B43">
        <v>48</v>
      </c>
      <c r="C43">
        <f t="shared" si="15"/>
        <v>3.2919341913116289E-2</v>
      </c>
      <c r="D43">
        <f t="shared" si="11"/>
        <v>3.2919341913116289E-2</v>
      </c>
      <c r="E43" t="s">
        <v>23</v>
      </c>
      <c r="F43" t="s">
        <v>19</v>
      </c>
      <c r="G43">
        <v>1</v>
      </c>
      <c r="H43">
        <f t="shared" si="16"/>
        <v>60</v>
      </c>
      <c r="J43">
        <v>2050</v>
      </c>
      <c r="K43" t="s">
        <v>25</v>
      </c>
      <c r="L43">
        <f t="shared" si="17"/>
        <v>62.5</v>
      </c>
      <c r="M43" cm="1">
        <f t="array" ref="M43">STOWA2024_NDJF_T(B43*60,L43,J43,K43,"")</f>
        <v>20.659754743018055</v>
      </c>
      <c r="N43">
        <f t="shared" si="18"/>
        <v>4.8403285152160337E-2</v>
      </c>
    </row>
    <row r="44" spans="1:14" x14ac:dyDescent="0.3">
      <c r="A44">
        <f t="shared" si="5"/>
        <v>3088</v>
      </c>
      <c r="B44">
        <v>48</v>
      </c>
      <c r="C44">
        <f t="shared" si="15"/>
        <v>1.9168172184119245E-2</v>
      </c>
      <c r="D44">
        <f t="shared" si="11"/>
        <v>1.9168172184119245E-2</v>
      </c>
      <c r="E44" t="s">
        <v>23</v>
      </c>
      <c r="F44" t="s">
        <v>19</v>
      </c>
      <c r="G44">
        <v>1</v>
      </c>
      <c r="H44">
        <f t="shared" si="16"/>
        <v>65</v>
      </c>
      <c r="J44">
        <v>2050</v>
      </c>
      <c r="K44" t="s">
        <v>25</v>
      </c>
      <c r="L44">
        <f t="shared" si="17"/>
        <v>67.5</v>
      </c>
      <c r="M44" cm="1">
        <f t="array" ref="M44">STOWA2024_NDJF_T(B44*60,L44,J44,K44,"")</f>
        <v>34.205443334293548</v>
      </c>
      <c r="N44">
        <f t="shared" si="18"/>
        <v>2.9235112968041092E-2</v>
      </c>
    </row>
    <row r="45" spans="1:14" x14ac:dyDescent="0.3">
      <c r="A45">
        <f t="shared" si="5"/>
        <v>3089</v>
      </c>
      <c r="B45">
        <v>48</v>
      </c>
      <c r="C45">
        <f t="shared" si="15"/>
        <v>1.1331245908725592E-2</v>
      </c>
      <c r="D45">
        <f t="shared" si="11"/>
        <v>1.1331245908725592E-2</v>
      </c>
      <c r="E45" t="s">
        <v>23</v>
      </c>
      <c r="F45" t="s">
        <v>19</v>
      </c>
      <c r="G45">
        <v>1</v>
      </c>
      <c r="H45">
        <f t="shared" si="16"/>
        <v>70</v>
      </c>
      <c r="J45">
        <v>2050</v>
      </c>
      <c r="K45" t="s">
        <v>25</v>
      </c>
      <c r="L45">
        <f t="shared" si="17"/>
        <v>72.5</v>
      </c>
      <c r="M45" cm="1">
        <f t="array" ref="M45">STOWA2024_NDJF_T(B45*60,L45,J45,K45,"")</f>
        <v>55.853855297685165</v>
      </c>
      <c r="N45">
        <f t="shared" si="18"/>
        <v>1.7903867059315501E-2</v>
      </c>
    </row>
    <row r="46" spans="1:14" x14ac:dyDescent="0.3">
      <c r="A46">
        <f t="shared" si="5"/>
        <v>3090</v>
      </c>
      <c r="B46">
        <v>48</v>
      </c>
      <c r="C46">
        <f t="shared" si="15"/>
        <v>6.794741959964214E-3</v>
      </c>
      <c r="D46">
        <f t="shared" si="11"/>
        <v>6.794741959964214E-3</v>
      </c>
      <c r="E46" t="s">
        <v>23</v>
      </c>
      <c r="F46" t="s">
        <v>19</v>
      </c>
      <c r="G46">
        <v>1</v>
      </c>
      <c r="H46">
        <f t="shared" si="16"/>
        <v>75</v>
      </c>
      <c r="J46">
        <v>2050</v>
      </c>
      <c r="K46" t="s">
        <v>25</v>
      </c>
      <c r="L46">
        <f t="shared" si="17"/>
        <v>77.5</v>
      </c>
      <c r="M46" cm="1">
        <f t="array" ref="M46">STOWA2024_NDJF_T(B46*60,L46,J46,K46,"")</f>
        <v>90.016089571121555</v>
      </c>
      <c r="N46">
        <f t="shared" si="18"/>
        <v>1.1109125099351287E-2</v>
      </c>
    </row>
    <row r="47" spans="1:14" x14ac:dyDescent="0.3">
      <c r="A47">
        <f t="shared" si="5"/>
        <v>3091</v>
      </c>
      <c r="B47">
        <v>48</v>
      </c>
      <c r="C47">
        <f t="shared" si="15"/>
        <v>4.129891699494178E-3</v>
      </c>
      <c r="D47">
        <f t="shared" si="11"/>
        <v>4.129891699494178E-3</v>
      </c>
      <c r="E47" t="s">
        <v>23</v>
      </c>
      <c r="F47" t="s">
        <v>19</v>
      </c>
      <c r="G47">
        <v>1</v>
      </c>
      <c r="H47">
        <f t="shared" si="16"/>
        <v>80</v>
      </c>
      <c r="J47">
        <v>2050</v>
      </c>
      <c r="K47" t="s">
        <v>25</v>
      </c>
      <c r="L47">
        <f t="shared" si="17"/>
        <v>82.5</v>
      </c>
      <c r="M47" cm="1">
        <f t="array" ref="M47">STOWA2024_NDJF_T(B47*60,L47,J47,K47,"")</f>
        <v>143.28221205791365</v>
      </c>
      <c r="N47">
        <f t="shared" si="18"/>
        <v>6.9792333998571088E-3</v>
      </c>
    </row>
    <row r="48" spans="1:14" x14ac:dyDescent="0.3">
      <c r="A48">
        <f t="shared" si="5"/>
        <v>3092</v>
      </c>
      <c r="B48">
        <v>48</v>
      </c>
      <c r="C48">
        <f t="shared" si="15"/>
        <v>2.5425288124266802E-3</v>
      </c>
      <c r="D48">
        <f t="shared" si="11"/>
        <v>2.5425288124266802E-3</v>
      </c>
      <c r="E48" t="s">
        <v>23</v>
      </c>
      <c r="F48" t="s">
        <v>19</v>
      </c>
      <c r="G48">
        <v>1</v>
      </c>
      <c r="H48">
        <f t="shared" si="16"/>
        <v>85</v>
      </c>
      <c r="J48">
        <v>2050</v>
      </c>
      <c r="K48" t="s">
        <v>25</v>
      </c>
      <c r="L48">
        <f t="shared" si="17"/>
        <v>87.5</v>
      </c>
      <c r="M48" cm="1">
        <f t="array" ref="M48">STOWA2024_NDJF_T(B48*60,L48,J48,K48,"")</f>
        <v>225.39251381150939</v>
      </c>
      <c r="N48">
        <f t="shared" si="18"/>
        <v>4.4367045874304286E-3</v>
      </c>
    </row>
    <row r="49" spans="1:14" x14ac:dyDescent="0.3">
      <c r="A49">
        <f t="shared" si="5"/>
        <v>3093</v>
      </c>
      <c r="B49">
        <v>48</v>
      </c>
      <c r="C49">
        <f t="shared" si="15"/>
        <v>1.5844986787210027E-3</v>
      </c>
      <c r="D49">
        <f t="shared" si="11"/>
        <v>1.5844986787210027E-3</v>
      </c>
      <c r="E49" t="s">
        <v>23</v>
      </c>
      <c r="F49" t="s">
        <v>19</v>
      </c>
      <c r="G49">
        <v>1</v>
      </c>
      <c r="H49">
        <f t="shared" si="16"/>
        <v>90</v>
      </c>
      <c r="J49">
        <v>2050</v>
      </c>
      <c r="K49" t="s">
        <v>25</v>
      </c>
      <c r="L49">
        <f t="shared" si="17"/>
        <v>92.5</v>
      </c>
      <c r="M49" cm="1">
        <f t="array" ref="M49">STOWA2024_NDJF_T(B49*60,L49,J49,K49,"")</f>
        <v>350.60582300402103</v>
      </c>
      <c r="N49">
        <f t="shared" si="18"/>
        <v>2.8522059087094259E-3</v>
      </c>
    </row>
    <row r="50" spans="1:14" x14ac:dyDescent="0.3">
      <c r="A50">
        <f t="shared" si="5"/>
        <v>3094</v>
      </c>
      <c r="B50">
        <v>48</v>
      </c>
      <c r="C50">
        <f t="shared" si="15"/>
        <v>9.9897237612659329E-4</v>
      </c>
      <c r="D50">
        <f t="shared" si="11"/>
        <v>9.9897237612659329E-4</v>
      </c>
      <c r="E50" t="s">
        <v>23</v>
      </c>
      <c r="F50" t="s">
        <v>19</v>
      </c>
      <c r="G50">
        <v>1</v>
      </c>
      <c r="H50">
        <f t="shared" si="16"/>
        <v>95</v>
      </c>
      <c r="J50">
        <v>2050</v>
      </c>
      <c r="K50" t="s">
        <v>25</v>
      </c>
      <c r="L50">
        <f t="shared" si="17"/>
        <v>97.5</v>
      </c>
      <c r="M50" cm="1">
        <f t="array" ref="M50">STOWA2024_NDJF_T(B50*60,L50,J50,K50,"")</f>
        <v>539.59740228006251</v>
      </c>
      <c r="N50">
        <f t="shared" si="18"/>
        <v>1.8532335325828326E-3</v>
      </c>
    </row>
    <row r="51" spans="1:14" x14ac:dyDescent="0.3">
      <c r="A51">
        <f t="shared" si="5"/>
        <v>3095</v>
      </c>
      <c r="B51">
        <v>48</v>
      </c>
      <c r="C51">
        <f t="shared" si="15"/>
        <v>6.3677518079862327E-4</v>
      </c>
      <c r="D51">
        <f t="shared" si="11"/>
        <v>6.3677518079862327E-4</v>
      </c>
      <c r="E51" t="s">
        <v>23</v>
      </c>
      <c r="F51" t="s">
        <v>19</v>
      </c>
      <c r="G51">
        <v>1</v>
      </c>
      <c r="H51">
        <f t="shared" si="16"/>
        <v>100</v>
      </c>
      <c r="J51">
        <v>2050</v>
      </c>
      <c r="K51" t="s">
        <v>25</v>
      </c>
      <c r="L51">
        <f t="shared" si="17"/>
        <v>102.5</v>
      </c>
      <c r="M51" cm="1">
        <f t="array" ref="M51">STOWA2024_NDJF_T(B51*60,L51,J51,K51,"")</f>
        <v>822.05855920449346</v>
      </c>
      <c r="N51">
        <f t="shared" si="18"/>
        <v>1.2164583517842093E-3</v>
      </c>
    </row>
    <row r="52" spans="1:14" x14ac:dyDescent="0.3">
      <c r="A52">
        <f t="shared" si="5"/>
        <v>3096</v>
      </c>
      <c r="B52">
        <v>48</v>
      </c>
      <c r="C52">
        <f t="shared" si="15"/>
        <v>4.1019820405654506E-4</v>
      </c>
      <c r="D52">
        <f t="shared" si="11"/>
        <v>4.1019820405654506E-4</v>
      </c>
      <c r="E52" t="s">
        <v>23</v>
      </c>
      <c r="F52" t="s">
        <v>19</v>
      </c>
      <c r="G52">
        <v>1</v>
      </c>
      <c r="H52">
        <f t="shared" si="16"/>
        <v>105</v>
      </c>
      <c r="J52">
        <v>2050</v>
      </c>
      <c r="K52" t="s">
        <v>25</v>
      </c>
      <c r="L52">
        <f t="shared" si="17"/>
        <v>107.5</v>
      </c>
      <c r="M52" cm="1">
        <f t="array" ref="M52">STOWA2024_NDJF_T(B52*60,L52,J52,K52,"")</f>
        <v>1240.2944667653057</v>
      </c>
      <c r="N52">
        <f t="shared" si="18"/>
        <v>8.0626014772766424E-4</v>
      </c>
    </row>
    <row r="53" spans="1:14" x14ac:dyDescent="0.3">
      <c r="A53">
        <f t="shared" si="5"/>
        <v>3097</v>
      </c>
      <c r="B53">
        <v>48</v>
      </c>
      <c r="C53">
        <f t="shared" si="15"/>
        <v>2.6690549354733886E-4</v>
      </c>
      <c r="D53">
        <f t="shared" si="11"/>
        <v>2.6690549354733886E-4</v>
      </c>
      <c r="E53" t="s">
        <v>23</v>
      </c>
      <c r="F53" t="s">
        <v>19</v>
      </c>
      <c r="G53">
        <v>1</v>
      </c>
      <c r="H53">
        <f t="shared" si="16"/>
        <v>110</v>
      </c>
      <c r="J53">
        <v>2050</v>
      </c>
      <c r="K53" t="s">
        <v>25</v>
      </c>
      <c r="L53">
        <f t="shared" si="17"/>
        <v>112.5</v>
      </c>
      <c r="M53" cm="1">
        <f t="array" ref="M53">STOWA2024_NDJF_T(B53*60,L53,J53,K53,"")</f>
        <v>1854.067619977679</v>
      </c>
      <c r="N53">
        <f t="shared" si="18"/>
        <v>5.3935465418032539E-4</v>
      </c>
    </row>
    <row r="54" spans="1:14" x14ac:dyDescent="0.3">
      <c r="A54">
        <f t="shared" si="5"/>
        <v>3098</v>
      </c>
      <c r="B54">
        <v>48</v>
      </c>
      <c r="C54">
        <f t="shared" si="15"/>
        <v>1.7533830989753963E-4</v>
      </c>
      <c r="D54">
        <f t="shared" si="11"/>
        <v>1.7533830989753963E-4</v>
      </c>
      <c r="E54" t="s">
        <v>23</v>
      </c>
      <c r="F54" t="s">
        <v>19</v>
      </c>
      <c r="G54">
        <v>1</v>
      </c>
      <c r="H54">
        <f t="shared" si="16"/>
        <v>115</v>
      </c>
      <c r="J54">
        <v>2050</v>
      </c>
      <c r="K54" t="s">
        <v>25</v>
      </c>
      <c r="L54">
        <f t="shared" si="17"/>
        <v>117.5</v>
      </c>
      <c r="M54" cm="1">
        <f t="array" ref="M54">STOWA2024_NDJF_T(B54*60,L54,J54,K54,"")</f>
        <v>2747.129395989843</v>
      </c>
      <c r="N54">
        <f t="shared" si="18"/>
        <v>3.6401634428278576E-4</v>
      </c>
    </row>
    <row r="55" spans="1:14" x14ac:dyDescent="0.3">
      <c r="A55">
        <f t="shared" si="5"/>
        <v>3099</v>
      </c>
      <c r="B55">
        <v>48</v>
      </c>
      <c r="C55">
        <f t="shared" si="15"/>
        <v>1.1624971729733477E-4</v>
      </c>
      <c r="D55">
        <f t="shared" si="11"/>
        <v>1.1624971729733477E-4</v>
      </c>
      <c r="E55" t="s">
        <v>23</v>
      </c>
      <c r="F55" t="s">
        <v>19</v>
      </c>
      <c r="G55">
        <v>1</v>
      </c>
      <c r="H55">
        <f t="shared" si="16"/>
        <v>120</v>
      </c>
      <c r="J55">
        <v>2050</v>
      </c>
      <c r="K55" t="s">
        <v>25</v>
      </c>
      <c r="L55">
        <f t="shared" si="17"/>
        <v>122.5</v>
      </c>
      <c r="M55" cm="1">
        <f t="array" ref="M55">STOWA2024_NDJF_T(B55*60,L55,J55,K55,"")</f>
        <v>4036.0560748914772</v>
      </c>
      <c r="N55">
        <f t="shared" si="18"/>
        <v>2.4776662698545098E-4</v>
      </c>
    </row>
    <row r="56" spans="1:14" x14ac:dyDescent="0.3">
      <c r="A56">
        <f t="shared" si="5"/>
        <v>3100</v>
      </c>
      <c r="B56">
        <v>48</v>
      </c>
      <c r="C56">
        <f t="shared" si="15"/>
        <v>7.7751228399736415E-5</v>
      </c>
      <c r="D56">
        <f t="shared" si="11"/>
        <v>7.7751228399736415E-5</v>
      </c>
      <c r="E56" t="s">
        <v>23</v>
      </c>
      <c r="F56" t="s">
        <v>19</v>
      </c>
      <c r="G56">
        <v>1</v>
      </c>
      <c r="H56">
        <f t="shared" si="16"/>
        <v>125</v>
      </c>
      <c r="J56">
        <v>2050</v>
      </c>
      <c r="K56" t="s">
        <v>25</v>
      </c>
      <c r="L56">
        <f t="shared" si="17"/>
        <v>127.5</v>
      </c>
      <c r="M56" cm="1">
        <f t="array" ref="M56">STOWA2024_NDJF_T(B56*60,L56,J56,K56,"")</f>
        <v>5881.820166400059</v>
      </c>
      <c r="N56">
        <f t="shared" si="18"/>
        <v>1.7001539858571457E-4</v>
      </c>
    </row>
    <row r="57" spans="1:14" x14ac:dyDescent="0.3">
      <c r="A57">
        <f t="shared" si="5"/>
        <v>3101</v>
      </c>
      <c r="B57">
        <v>48</v>
      </c>
      <c r="C57">
        <f t="shared" si="15"/>
        <v>5.2440577864840268E-5</v>
      </c>
      <c r="D57">
        <f t="shared" si="11"/>
        <v>5.2440577864840268E-5</v>
      </c>
      <c r="E57" t="s">
        <v>23</v>
      </c>
      <c r="F57" t="s">
        <v>19</v>
      </c>
      <c r="G57">
        <v>1</v>
      </c>
      <c r="H57">
        <f t="shared" si="16"/>
        <v>130</v>
      </c>
      <c r="J57">
        <v>2050</v>
      </c>
      <c r="K57" t="s">
        <v>25</v>
      </c>
      <c r="L57">
        <f t="shared" si="17"/>
        <v>132.5</v>
      </c>
      <c r="M57" cm="1">
        <f t="array" ref="M57">STOWA2024_NDJF_T(B57*60,L57,J57,K57,"")</f>
        <v>8505.2224096009995</v>
      </c>
      <c r="N57">
        <f t="shared" si="18"/>
        <v>1.175748207208743E-4</v>
      </c>
    </row>
    <row r="58" spans="1:14" x14ac:dyDescent="0.3">
      <c r="A58">
        <f t="shared" si="5"/>
        <v>3102</v>
      </c>
      <c r="B58">
        <v>48</v>
      </c>
      <c r="C58">
        <f t="shared" si="15"/>
        <v>3.5656904986636315E-5</v>
      </c>
      <c r="D58">
        <f t="shared" si="11"/>
        <v>3.5656904986636315E-5</v>
      </c>
      <c r="E58" t="s">
        <v>23</v>
      </c>
      <c r="F58" t="s">
        <v>19</v>
      </c>
      <c r="G58">
        <v>1</v>
      </c>
      <c r="H58">
        <f t="shared" si="16"/>
        <v>135</v>
      </c>
      <c r="J58">
        <v>2050</v>
      </c>
      <c r="K58" t="s">
        <v>25</v>
      </c>
      <c r="L58">
        <f t="shared" si="17"/>
        <v>137.5</v>
      </c>
      <c r="M58" cm="1">
        <f t="array" ref="M58">STOWA2024_NDJF_T(B58*60,L58,J58,K58,"")</f>
        <v>12207.341837703094</v>
      </c>
      <c r="N58">
        <f t="shared" si="18"/>
        <v>8.1917915734237986E-5</v>
      </c>
    </row>
    <row r="59" spans="1:14" x14ac:dyDescent="0.3">
      <c r="A59">
        <f t="shared" si="5"/>
        <v>3103</v>
      </c>
      <c r="B59">
        <v>48</v>
      </c>
      <c r="C59">
        <f t="shared" si="15"/>
        <v>2.4432373021119926E-5</v>
      </c>
      <c r="D59">
        <f t="shared" si="11"/>
        <v>2.4432373021119926E-5</v>
      </c>
      <c r="E59" t="s">
        <v>23</v>
      </c>
      <c r="F59" t="s">
        <v>19</v>
      </c>
      <c r="G59">
        <v>1</v>
      </c>
      <c r="H59">
        <f t="shared" si="16"/>
        <v>140</v>
      </c>
      <c r="J59">
        <v>2050</v>
      </c>
      <c r="K59" t="s">
        <v>25</v>
      </c>
      <c r="L59">
        <f t="shared" si="17"/>
        <v>142.5</v>
      </c>
      <c r="M59" cm="1">
        <f t="array" ref="M59">STOWA2024_NDJF_T(B59*60,L59,J59,K59,"")</f>
        <v>17395.678161907697</v>
      </c>
      <c r="N59">
        <f t="shared" si="18"/>
        <v>5.748554271311806E-5</v>
      </c>
    </row>
    <row r="60" spans="1:14" x14ac:dyDescent="0.3">
      <c r="A60">
        <f t="shared" si="5"/>
        <v>3104</v>
      </c>
      <c r="B60">
        <v>48</v>
      </c>
      <c r="C60">
        <f t="shared" si="15"/>
        <v>1.6866482243823797E-5</v>
      </c>
      <c r="D60">
        <f t="shared" si="11"/>
        <v>1.6866482243823797E-5</v>
      </c>
      <c r="E60" t="s">
        <v>23</v>
      </c>
      <c r="F60" t="s">
        <v>19</v>
      </c>
      <c r="G60">
        <v>1</v>
      </c>
      <c r="H60">
        <f t="shared" si="16"/>
        <v>145</v>
      </c>
      <c r="J60">
        <v>2050</v>
      </c>
      <c r="K60" t="s">
        <v>25</v>
      </c>
      <c r="L60">
        <f t="shared" si="17"/>
        <v>147.5</v>
      </c>
      <c r="M60" cm="1">
        <f t="array" ref="M60">STOWA2024_NDJF_T(B60*60,L60,J60,K60,"")</f>
        <v>24618.984005204751</v>
      </c>
      <c r="N60">
        <f t="shared" si="18"/>
        <v>4.0619060469294264E-5</v>
      </c>
    </row>
    <row r="61" spans="1:14" x14ac:dyDescent="0.3">
      <c r="A61">
        <f t="shared" si="5"/>
        <v>3105</v>
      </c>
      <c r="B61">
        <v>48</v>
      </c>
      <c r="C61">
        <f t="shared" si="15"/>
        <v>1.1727003316514684E-5</v>
      </c>
      <c r="D61">
        <f t="shared" si="11"/>
        <v>1.1727003316514684E-5</v>
      </c>
      <c r="E61" t="s">
        <v>23</v>
      </c>
      <c r="F61" t="s">
        <v>19</v>
      </c>
      <c r="G61">
        <v>1</v>
      </c>
      <c r="H61">
        <f t="shared" si="16"/>
        <v>150</v>
      </c>
      <c r="J61">
        <v>2050</v>
      </c>
      <c r="K61" t="s">
        <v>25</v>
      </c>
      <c r="L61">
        <f t="shared" si="17"/>
        <v>152.5</v>
      </c>
      <c r="M61" cm="1">
        <f t="array" ref="M61">STOWA2024_NDJF_T(B61*60,L61,J61,K61,"")</f>
        <v>34611.588739149171</v>
      </c>
      <c r="N61">
        <f t="shared" si="18"/>
        <v>2.889205715277958E-5</v>
      </c>
    </row>
    <row r="62" spans="1:14" x14ac:dyDescent="0.3">
      <c r="A62">
        <f t="shared" si="5"/>
        <v>3106</v>
      </c>
      <c r="B62">
        <v>48</v>
      </c>
      <c r="C62">
        <f t="shared" si="15"/>
        <v>8.2098596170020027E-6</v>
      </c>
      <c r="D62">
        <f t="shared" si="11"/>
        <v>8.2098596170020027E-6</v>
      </c>
      <c r="E62" t="s">
        <v>23</v>
      </c>
      <c r="F62" t="s">
        <v>19</v>
      </c>
      <c r="G62">
        <v>1</v>
      </c>
      <c r="H62">
        <f t="shared" si="16"/>
        <v>155</v>
      </c>
      <c r="J62">
        <v>2050</v>
      </c>
      <c r="K62" t="s">
        <v>25</v>
      </c>
      <c r="L62">
        <f t="shared" si="17"/>
        <v>157.5</v>
      </c>
      <c r="M62" cm="1">
        <f t="array" ref="M62">STOWA2024_NDJF_T(B62*60,L62,J62,K62,"")</f>
        <v>48350.76148316091</v>
      </c>
      <c r="N62">
        <f t="shared" si="18"/>
        <v>2.0682197535777577E-5</v>
      </c>
    </row>
    <row r="63" spans="1:14" x14ac:dyDescent="0.3">
      <c r="A63">
        <f t="shared" si="5"/>
        <v>3107</v>
      </c>
      <c r="B63">
        <v>48</v>
      </c>
      <c r="C63" s="1">
        <f>N62</f>
        <v>2.0682197535777577E-5</v>
      </c>
      <c r="D63">
        <f t="shared" si="11"/>
        <v>2.0682197535777577E-5</v>
      </c>
      <c r="E63" t="s">
        <v>23</v>
      </c>
      <c r="F63" t="s">
        <v>19</v>
      </c>
      <c r="G63">
        <v>1</v>
      </c>
      <c r="H63">
        <f t="shared" si="16"/>
        <v>160</v>
      </c>
      <c r="J63">
        <v>2050</v>
      </c>
      <c r="K63" t="s">
        <v>25</v>
      </c>
      <c r="L63">
        <f>AVERAGE(H63:H64)</f>
        <v>85</v>
      </c>
      <c r="M63" cm="1">
        <f t="array" ref="M63">STOWA2024_NDJF_T(B63*60,L63,J63,K63,"")</f>
        <v>179.96486147818032</v>
      </c>
      <c r="N63">
        <f>1/M63</f>
        <v>5.5566402895892214E-3</v>
      </c>
    </row>
    <row r="64" spans="1:14" x14ac:dyDescent="0.3">
      <c r="A64">
        <f t="shared" si="5"/>
        <v>3108</v>
      </c>
      <c r="B64">
        <v>96</v>
      </c>
      <c r="C64" s="1">
        <f>365.25*24/B64 - N64</f>
        <v>70.451681515484239</v>
      </c>
      <c r="D64">
        <f>C64</f>
        <v>70.451681515484239</v>
      </c>
      <c r="E64" t="s">
        <v>23</v>
      </c>
      <c r="F64" t="s">
        <v>19</v>
      </c>
      <c r="G64">
        <v>1</v>
      </c>
      <c r="H64">
        <v>10</v>
      </c>
      <c r="J64">
        <v>2050</v>
      </c>
      <c r="K64" t="s">
        <v>25</v>
      </c>
      <c r="L64">
        <f>AVERAGE(H64:H66)</f>
        <v>15</v>
      </c>
      <c r="M64" cm="1">
        <f t="array" ref="M64">STOWA2024_NDJF_T(B64*60,L64,J64,K64,"")</f>
        <v>4.793675764650674E-2</v>
      </c>
      <c r="N64">
        <f>1/M64</f>
        <v>20.860818484515761</v>
      </c>
    </row>
    <row r="65" spans="1:14" x14ac:dyDescent="0.3">
      <c r="A65">
        <f t="shared" si="5"/>
        <v>3109</v>
      </c>
      <c r="B65">
        <v>96</v>
      </c>
      <c r="C65">
        <f t="shared" ref="C65:C69" si="19">N64-N65</f>
        <v>4.4059520033985891</v>
      </c>
      <c r="D65">
        <f t="shared" ref="D65:D94" si="20">C65</f>
        <v>4.4059520033985891</v>
      </c>
      <c r="E65" t="s">
        <v>23</v>
      </c>
      <c r="F65" t="s">
        <v>19</v>
      </c>
      <c r="G65">
        <v>1</v>
      </c>
      <c r="H65">
        <f t="shared" ref="H65:H69" si="21">H64+5</f>
        <v>15</v>
      </c>
      <c r="J65">
        <v>2050</v>
      </c>
      <c r="K65" t="s">
        <v>25</v>
      </c>
      <c r="L65">
        <f t="shared" ref="L65:L69" si="22">AVERAGE(H65:H66)</f>
        <v>17.5</v>
      </c>
      <c r="M65" cm="1">
        <f t="array" ref="M65">STOWA2024_NDJF_T(B65*60,L65,J65,K65,"")</f>
        <v>6.0772295001454597E-2</v>
      </c>
      <c r="N65">
        <f t="shared" ref="N65:N69" si="23">1/M65</f>
        <v>16.454866481117172</v>
      </c>
    </row>
    <row r="66" spans="1:14" x14ac:dyDescent="0.3">
      <c r="A66">
        <f t="shared" si="5"/>
        <v>3110</v>
      </c>
      <c r="B66">
        <v>96</v>
      </c>
      <c r="C66">
        <f t="shared" si="19"/>
        <v>6.1788332559850083</v>
      </c>
      <c r="D66">
        <f t="shared" si="20"/>
        <v>6.1788332559850083</v>
      </c>
      <c r="E66" t="s">
        <v>23</v>
      </c>
      <c r="F66" t="s">
        <v>19</v>
      </c>
      <c r="G66">
        <v>1</v>
      </c>
      <c r="H66">
        <f t="shared" si="21"/>
        <v>20</v>
      </c>
      <c r="J66">
        <v>2050</v>
      </c>
      <c r="K66" t="s">
        <v>25</v>
      </c>
      <c r="L66">
        <f t="shared" si="22"/>
        <v>22.5</v>
      </c>
      <c r="M66" cm="1">
        <f t="array" ref="M66">STOWA2024_NDJF_T(B66*60,L66,J66,K66,"")</f>
        <v>9.7313815369367757E-2</v>
      </c>
      <c r="N66">
        <f t="shared" si="23"/>
        <v>10.276033225132164</v>
      </c>
    </row>
    <row r="67" spans="1:14" x14ac:dyDescent="0.3">
      <c r="A67">
        <f t="shared" si="5"/>
        <v>3111</v>
      </c>
      <c r="B67">
        <v>96</v>
      </c>
      <c r="C67">
        <f t="shared" si="19"/>
        <v>3.8277309474035777</v>
      </c>
      <c r="D67">
        <f t="shared" si="20"/>
        <v>3.8277309474035777</v>
      </c>
      <c r="E67" t="s">
        <v>23</v>
      </c>
      <c r="F67" t="s">
        <v>19</v>
      </c>
      <c r="G67">
        <v>1</v>
      </c>
      <c r="H67">
        <f t="shared" si="21"/>
        <v>25</v>
      </c>
      <c r="J67">
        <v>2050</v>
      </c>
      <c r="K67" t="s">
        <v>25</v>
      </c>
      <c r="L67">
        <f t="shared" si="22"/>
        <v>27.5</v>
      </c>
      <c r="M67" cm="1">
        <f t="array" ref="M67">STOWA2024_NDJF_T(B67*60,L67,J67,K67,"")</f>
        <v>0.15507957861309349</v>
      </c>
      <c r="N67">
        <f t="shared" si="23"/>
        <v>6.4483022777285859</v>
      </c>
    </row>
    <row r="68" spans="1:14" x14ac:dyDescent="0.3">
      <c r="A68">
        <f t="shared" ref="A68:A131" si="24">A67+1</f>
        <v>3112</v>
      </c>
      <c r="B68">
        <v>96</v>
      </c>
      <c r="C68">
        <f t="shared" si="19"/>
        <v>2.3826717192237794</v>
      </c>
      <c r="D68">
        <f t="shared" si="20"/>
        <v>2.3826717192237794</v>
      </c>
      <c r="E68" t="s">
        <v>23</v>
      </c>
      <c r="F68" t="s">
        <v>19</v>
      </c>
      <c r="G68">
        <v>1</v>
      </c>
      <c r="H68">
        <f t="shared" si="21"/>
        <v>30</v>
      </c>
      <c r="J68">
        <v>2050</v>
      </c>
      <c r="K68" t="s">
        <v>25</v>
      </c>
      <c r="L68">
        <f t="shared" si="22"/>
        <v>32.5</v>
      </c>
      <c r="M68" cm="1">
        <f t="array" ref="M68">STOWA2024_NDJF_T(B68*60,L68,J68,K68,"")</f>
        <v>0.24596430630129959</v>
      </c>
      <c r="N68">
        <f t="shared" si="23"/>
        <v>4.0656305585048065</v>
      </c>
    </row>
    <row r="69" spans="1:14" x14ac:dyDescent="0.3">
      <c r="A69">
        <f t="shared" si="24"/>
        <v>3113</v>
      </c>
      <c r="B69">
        <v>96</v>
      </c>
      <c r="C69">
        <f t="shared" si="19"/>
        <v>1.4903716206538289</v>
      </c>
      <c r="D69">
        <f t="shared" si="20"/>
        <v>1.4903716206538289</v>
      </c>
      <c r="E69" t="s">
        <v>23</v>
      </c>
      <c r="F69" t="s">
        <v>19</v>
      </c>
      <c r="G69">
        <v>1</v>
      </c>
      <c r="H69">
        <f t="shared" si="21"/>
        <v>35</v>
      </c>
      <c r="J69">
        <v>2050</v>
      </c>
      <c r="K69" t="s">
        <v>25</v>
      </c>
      <c r="L69">
        <f t="shared" si="22"/>
        <v>37.5</v>
      </c>
      <c r="M69" cm="1">
        <f t="array" ref="M69">STOWA2024_NDJF_T(B69*60,L69,J69,K69,"")</f>
        <v>0.38831046668824998</v>
      </c>
      <c r="N69">
        <f t="shared" si="23"/>
        <v>2.5752589378509776</v>
      </c>
    </row>
    <row r="70" spans="1:14" x14ac:dyDescent="0.3">
      <c r="A70">
        <f t="shared" si="24"/>
        <v>3114</v>
      </c>
      <c r="B70">
        <v>96</v>
      </c>
      <c r="C70">
        <f>N69-N70</f>
        <v>0.93662256139144184</v>
      </c>
      <c r="D70">
        <f t="shared" si="20"/>
        <v>0.93662256139144184</v>
      </c>
      <c r="E70" t="s">
        <v>23</v>
      </c>
      <c r="F70" t="s">
        <v>19</v>
      </c>
      <c r="G70">
        <v>1</v>
      </c>
      <c r="H70">
        <f>H69+5</f>
        <v>40</v>
      </c>
      <c r="J70">
        <v>2050</v>
      </c>
      <c r="K70" t="s">
        <v>25</v>
      </c>
      <c r="L70">
        <f>AVERAGE(H70:H71)</f>
        <v>42.5</v>
      </c>
      <c r="M70" cm="1">
        <f t="array" ref="M70">STOWA2024_NDJF_T(B70*60,L70,J70,K70,"")</f>
        <v>0.61026351810925628</v>
      </c>
      <c r="N70">
        <f>1/M70</f>
        <v>1.6386363764595357</v>
      </c>
    </row>
    <row r="71" spans="1:14" x14ac:dyDescent="0.3">
      <c r="A71">
        <f t="shared" si="24"/>
        <v>3115</v>
      </c>
      <c r="B71">
        <v>96</v>
      </c>
      <c r="C71">
        <f t="shared" ref="C71:C93" si="25">N70-N71</f>
        <v>0.59130686642532293</v>
      </c>
      <c r="D71">
        <f t="shared" si="20"/>
        <v>0.59130686642532293</v>
      </c>
      <c r="E71" t="s">
        <v>23</v>
      </c>
      <c r="F71" t="s">
        <v>19</v>
      </c>
      <c r="G71">
        <v>1</v>
      </c>
      <c r="H71">
        <f t="shared" ref="H71:H94" si="26">H70+5</f>
        <v>45</v>
      </c>
      <c r="J71">
        <v>2050</v>
      </c>
      <c r="K71" t="s">
        <v>25</v>
      </c>
      <c r="L71">
        <f t="shared" ref="L71:L93" si="27">AVERAGE(H71:H72)</f>
        <v>47.5</v>
      </c>
      <c r="M71" cm="1">
        <f t="array" ref="M71">STOWA2024_NDJF_T(B71*60,L71,J71,K71,"")</f>
        <v>0.95480934168209697</v>
      </c>
      <c r="N71">
        <f t="shared" ref="N71:N93" si="28">1/M71</f>
        <v>1.0473295100342128</v>
      </c>
    </row>
    <row r="72" spans="1:14" x14ac:dyDescent="0.3">
      <c r="A72">
        <f t="shared" si="24"/>
        <v>3116</v>
      </c>
      <c r="B72">
        <v>96</v>
      </c>
      <c r="C72">
        <f t="shared" si="25"/>
        <v>0.37494545773422649</v>
      </c>
      <c r="D72">
        <f t="shared" si="20"/>
        <v>0.37494545773422649</v>
      </c>
      <c r="E72" t="s">
        <v>23</v>
      </c>
      <c r="F72" t="s">
        <v>19</v>
      </c>
      <c r="G72">
        <v>1</v>
      </c>
      <c r="H72">
        <f t="shared" si="26"/>
        <v>50</v>
      </c>
      <c r="J72">
        <v>2050</v>
      </c>
      <c r="K72" t="s">
        <v>25</v>
      </c>
      <c r="L72">
        <f t="shared" si="27"/>
        <v>52.5</v>
      </c>
      <c r="M72" cm="1">
        <f t="array" ref="M72">STOWA2024_NDJF_T(B72*60,L72,J72,K72,"")</f>
        <v>1.4872452679080597</v>
      </c>
      <c r="N72">
        <f t="shared" si="28"/>
        <v>0.67238405229998632</v>
      </c>
    </row>
    <row r="73" spans="1:14" x14ac:dyDescent="0.3">
      <c r="A73">
        <f t="shared" si="24"/>
        <v>3117</v>
      </c>
      <c r="B73">
        <v>96</v>
      </c>
      <c r="C73">
        <f t="shared" si="25"/>
        <v>0.23889765750454323</v>
      </c>
      <c r="D73">
        <f t="shared" si="20"/>
        <v>0.23889765750454323</v>
      </c>
      <c r="E73" t="s">
        <v>23</v>
      </c>
      <c r="F73" t="s">
        <v>19</v>
      </c>
      <c r="G73">
        <v>1</v>
      </c>
      <c r="H73">
        <f t="shared" si="26"/>
        <v>55</v>
      </c>
      <c r="J73">
        <v>2050</v>
      </c>
      <c r="K73" t="s">
        <v>25</v>
      </c>
      <c r="L73">
        <f t="shared" si="27"/>
        <v>57.5</v>
      </c>
      <c r="M73" cm="1">
        <f t="array" ref="M73">STOWA2024_NDJF_T(B73*60,L73,J73,K73,"")</f>
        <v>2.3068774752939771</v>
      </c>
      <c r="N73">
        <f t="shared" si="28"/>
        <v>0.4334863947954431</v>
      </c>
    </row>
    <row r="74" spans="1:14" x14ac:dyDescent="0.3">
      <c r="A74">
        <f t="shared" si="24"/>
        <v>3118</v>
      </c>
      <c r="B74">
        <v>96</v>
      </c>
      <c r="C74">
        <f t="shared" si="25"/>
        <v>0.15284505583207542</v>
      </c>
      <c r="D74">
        <f t="shared" si="20"/>
        <v>0.15284505583207542</v>
      </c>
      <c r="E74" t="s">
        <v>23</v>
      </c>
      <c r="F74" t="s">
        <v>19</v>
      </c>
      <c r="G74">
        <v>1</v>
      </c>
      <c r="H74">
        <f t="shared" si="26"/>
        <v>60</v>
      </c>
      <c r="J74">
        <v>2050</v>
      </c>
      <c r="K74" t="s">
        <v>25</v>
      </c>
      <c r="L74">
        <f t="shared" si="27"/>
        <v>62.5</v>
      </c>
      <c r="M74" cm="1">
        <f t="array" ref="M74">STOWA2024_NDJF_T(B74*60,L74,J74,K74,"")</f>
        <v>3.5632669217364685</v>
      </c>
      <c r="N74">
        <f t="shared" si="28"/>
        <v>0.28064133896336768</v>
      </c>
    </row>
    <row r="75" spans="1:14" x14ac:dyDescent="0.3">
      <c r="A75">
        <f t="shared" si="24"/>
        <v>3119</v>
      </c>
      <c r="B75">
        <v>96</v>
      </c>
      <c r="C75">
        <f t="shared" si="25"/>
        <v>9.8201537794498722E-2</v>
      </c>
      <c r="D75">
        <f t="shared" si="20"/>
        <v>9.8201537794498722E-2</v>
      </c>
      <c r="E75" t="s">
        <v>23</v>
      </c>
      <c r="F75" t="s">
        <v>19</v>
      </c>
      <c r="G75">
        <v>1</v>
      </c>
      <c r="H75">
        <f t="shared" si="26"/>
        <v>65</v>
      </c>
      <c r="J75">
        <v>2050</v>
      </c>
      <c r="K75" t="s">
        <v>25</v>
      </c>
      <c r="L75">
        <f t="shared" si="27"/>
        <v>67.5</v>
      </c>
      <c r="M75" cm="1">
        <f t="array" ref="M75">STOWA2024_NDJF_T(B75*60,L75,J75,K75,"")</f>
        <v>5.4812600846587491</v>
      </c>
      <c r="N75">
        <f t="shared" si="28"/>
        <v>0.18243980116886896</v>
      </c>
    </row>
    <row r="76" spans="1:14" x14ac:dyDescent="0.3">
      <c r="A76">
        <f t="shared" si="24"/>
        <v>3120</v>
      </c>
      <c r="B76">
        <v>96</v>
      </c>
      <c r="C76">
        <f t="shared" si="25"/>
        <v>6.3357774744536355E-2</v>
      </c>
      <c r="D76">
        <f t="shared" si="20"/>
        <v>6.3357774744536355E-2</v>
      </c>
      <c r="E76" t="s">
        <v>23</v>
      </c>
      <c r="F76" t="s">
        <v>19</v>
      </c>
      <c r="G76">
        <v>1</v>
      </c>
      <c r="H76">
        <f t="shared" si="26"/>
        <v>70</v>
      </c>
      <c r="J76">
        <v>2050</v>
      </c>
      <c r="K76" t="s">
        <v>25</v>
      </c>
      <c r="L76">
        <f t="shared" si="27"/>
        <v>72.5</v>
      </c>
      <c r="M76" cm="1">
        <f t="array" ref="M76">STOWA2024_NDJF_T(B76*60,L76,J76,K76,"")</f>
        <v>8.397572916979394</v>
      </c>
      <c r="N76">
        <f t="shared" si="28"/>
        <v>0.1190820264243326</v>
      </c>
    </row>
    <row r="77" spans="1:14" x14ac:dyDescent="0.3">
      <c r="A77">
        <f t="shared" si="24"/>
        <v>3121</v>
      </c>
      <c r="B77">
        <v>96</v>
      </c>
      <c r="C77">
        <f t="shared" si="25"/>
        <v>4.1046856240360891E-2</v>
      </c>
      <c r="D77">
        <f t="shared" si="20"/>
        <v>4.1046856240360891E-2</v>
      </c>
      <c r="E77" t="s">
        <v>23</v>
      </c>
      <c r="F77" t="s">
        <v>19</v>
      </c>
      <c r="G77">
        <v>1</v>
      </c>
      <c r="H77">
        <f t="shared" si="26"/>
        <v>75</v>
      </c>
      <c r="J77">
        <v>2050</v>
      </c>
      <c r="K77" t="s">
        <v>25</v>
      </c>
      <c r="L77">
        <f t="shared" si="27"/>
        <v>77.5</v>
      </c>
      <c r="M77" cm="1">
        <f t="array" ref="M77">STOWA2024_NDJF_T(B77*60,L77,J77,K77,"")</f>
        <v>12.814734659288259</v>
      </c>
      <c r="N77">
        <f t="shared" si="28"/>
        <v>7.8035170183971714E-2</v>
      </c>
    </row>
    <row r="78" spans="1:14" x14ac:dyDescent="0.3">
      <c r="A78">
        <f t="shared" si="24"/>
        <v>3122</v>
      </c>
      <c r="B78">
        <v>96</v>
      </c>
      <c r="C78">
        <f t="shared" si="25"/>
        <v>2.6698780986317283E-2</v>
      </c>
      <c r="D78">
        <f t="shared" si="20"/>
        <v>2.6698780986317283E-2</v>
      </c>
      <c r="E78" t="s">
        <v>23</v>
      </c>
      <c r="F78" t="s">
        <v>19</v>
      </c>
      <c r="G78">
        <v>1</v>
      </c>
      <c r="H78">
        <f t="shared" si="26"/>
        <v>80</v>
      </c>
      <c r="J78">
        <v>2050</v>
      </c>
      <c r="K78" t="s">
        <v>25</v>
      </c>
      <c r="L78">
        <f t="shared" si="27"/>
        <v>82.5</v>
      </c>
      <c r="M78" cm="1">
        <f t="array" ref="M78">STOWA2024_NDJF_T(B78*60,L78,J78,K78,"")</f>
        <v>19.47935987764582</v>
      </c>
      <c r="N78">
        <f t="shared" si="28"/>
        <v>5.1336389197654431E-2</v>
      </c>
    </row>
    <row r="79" spans="1:14" x14ac:dyDescent="0.3">
      <c r="A79">
        <f t="shared" si="24"/>
        <v>3123</v>
      </c>
      <c r="B79">
        <v>96</v>
      </c>
      <c r="C79">
        <f t="shared" si="25"/>
        <v>1.7434504966918597E-2</v>
      </c>
      <c r="D79">
        <f t="shared" si="20"/>
        <v>1.7434504966918597E-2</v>
      </c>
      <c r="E79" t="s">
        <v>23</v>
      </c>
      <c r="F79" t="s">
        <v>19</v>
      </c>
      <c r="G79">
        <v>1</v>
      </c>
      <c r="H79">
        <f t="shared" si="26"/>
        <v>85</v>
      </c>
      <c r="J79">
        <v>2050</v>
      </c>
      <c r="K79" t="s">
        <v>25</v>
      </c>
      <c r="L79">
        <f t="shared" si="27"/>
        <v>87.5</v>
      </c>
      <c r="M79" cm="1">
        <f t="array" ref="M79">STOWA2024_NDJF_T(B79*60,L79,J79,K79,"")</f>
        <v>29.496885577037887</v>
      </c>
      <c r="N79">
        <f t="shared" si="28"/>
        <v>3.3901884230735833E-2</v>
      </c>
    </row>
    <row r="80" spans="1:14" x14ac:dyDescent="0.3">
      <c r="A80">
        <f t="shared" si="24"/>
        <v>3124</v>
      </c>
      <c r="B80">
        <v>96</v>
      </c>
      <c r="C80">
        <f t="shared" si="25"/>
        <v>1.1429348314983739E-2</v>
      </c>
      <c r="D80">
        <f t="shared" si="20"/>
        <v>1.1429348314983739E-2</v>
      </c>
      <c r="E80" t="s">
        <v>23</v>
      </c>
      <c r="F80" t="s">
        <v>19</v>
      </c>
      <c r="G80">
        <v>1</v>
      </c>
      <c r="H80">
        <f t="shared" si="26"/>
        <v>90</v>
      </c>
      <c r="J80">
        <v>2050</v>
      </c>
      <c r="K80" t="s">
        <v>25</v>
      </c>
      <c r="L80">
        <f t="shared" si="27"/>
        <v>92.5</v>
      </c>
      <c r="M80" cm="1">
        <f t="array" ref="M80">STOWA2024_NDJF_T(B80*60,L80,J80,K80,"")</f>
        <v>44.498760787341823</v>
      </c>
      <c r="N80">
        <f t="shared" si="28"/>
        <v>2.2472535915752094E-2</v>
      </c>
    </row>
    <row r="81" spans="1:14" x14ac:dyDescent="0.3">
      <c r="A81">
        <f t="shared" si="24"/>
        <v>3125</v>
      </c>
      <c r="B81">
        <v>96</v>
      </c>
      <c r="C81">
        <f t="shared" si="25"/>
        <v>7.5212923733623555E-3</v>
      </c>
      <c r="D81">
        <f t="shared" si="20"/>
        <v>7.5212923733623555E-3</v>
      </c>
      <c r="E81" t="s">
        <v>23</v>
      </c>
      <c r="F81" t="s">
        <v>19</v>
      </c>
      <c r="G81">
        <v>1</v>
      </c>
      <c r="H81">
        <f t="shared" si="26"/>
        <v>95</v>
      </c>
      <c r="J81">
        <v>2050</v>
      </c>
      <c r="K81" t="s">
        <v>25</v>
      </c>
      <c r="L81">
        <f t="shared" si="27"/>
        <v>97.5</v>
      </c>
      <c r="M81" cm="1">
        <f t="array" ref="M81">STOWA2024_NDJF_T(B81*60,L81,J81,K81,"")</f>
        <v>66.884068683972799</v>
      </c>
      <c r="N81">
        <f t="shared" si="28"/>
        <v>1.4951243542389739E-2</v>
      </c>
    </row>
    <row r="82" spans="1:14" x14ac:dyDescent="0.3">
      <c r="A82">
        <f t="shared" si="24"/>
        <v>3126</v>
      </c>
      <c r="B82">
        <v>96</v>
      </c>
      <c r="C82">
        <f t="shared" si="25"/>
        <v>4.9678485406091533E-3</v>
      </c>
      <c r="D82">
        <f t="shared" si="20"/>
        <v>4.9678485406091533E-3</v>
      </c>
      <c r="E82" t="s">
        <v>23</v>
      </c>
      <c r="F82" t="s">
        <v>19</v>
      </c>
      <c r="G82">
        <v>1</v>
      </c>
      <c r="H82">
        <f t="shared" si="26"/>
        <v>100</v>
      </c>
      <c r="J82">
        <v>2050</v>
      </c>
      <c r="K82" t="s">
        <v>25</v>
      </c>
      <c r="L82">
        <f t="shared" si="27"/>
        <v>102.5</v>
      </c>
      <c r="M82" cm="1">
        <f t="array" ref="M82">STOWA2024_NDJF_T(B82*60,L82,J82,K82,"")</f>
        <v>100.16632616676445</v>
      </c>
      <c r="N82">
        <f t="shared" si="28"/>
        <v>9.9833950017805852E-3</v>
      </c>
    </row>
    <row r="83" spans="1:14" x14ac:dyDescent="0.3">
      <c r="A83">
        <f t="shared" si="24"/>
        <v>3127</v>
      </c>
      <c r="B83">
        <v>96</v>
      </c>
      <c r="C83">
        <f t="shared" si="25"/>
        <v>3.2934326248302464E-3</v>
      </c>
      <c r="D83">
        <f t="shared" si="20"/>
        <v>3.2934326248302464E-3</v>
      </c>
      <c r="E83" t="s">
        <v>23</v>
      </c>
      <c r="F83" t="s">
        <v>19</v>
      </c>
      <c r="G83">
        <v>1</v>
      </c>
      <c r="H83">
        <f t="shared" si="26"/>
        <v>105</v>
      </c>
      <c r="J83">
        <v>2050</v>
      </c>
      <c r="K83" t="s">
        <v>25</v>
      </c>
      <c r="L83">
        <f t="shared" si="27"/>
        <v>107.5</v>
      </c>
      <c r="M83" cm="1">
        <f t="array" ref="M83">STOWA2024_NDJF_T(B83*60,L83,J83,K83,"")</f>
        <v>149.47767171986044</v>
      </c>
      <c r="N83">
        <f t="shared" si="28"/>
        <v>6.6899623769503388E-3</v>
      </c>
    </row>
    <row r="84" spans="1:14" x14ac:dyDescent="0.3">
      <c r="A84">
        <f t="shared" si="24"/>
        <v>3128</v>
      </c>
      <c r="B84">
        <v>96</v>
      </c>
      <c r="C84">
        <f t="shared" si="25"/>
        <v>2.1912665137576517E-3</v>
      </c>
      <c r="D84">
        <f t="shared" si="20"/>
        <v>2.1912665137576517E-3</v>
      </c>
      <c r="E84" t="s">
        <v>23</v>
      </c>
      <c r="F84" t="s">
        <v>19</v>
      </c>
      <c r="G84">
        <v>1</v>
      </c>
      <c r="H84">
        <f t="shared" si="26"/>
        <v>110</v>
      </c>
      <c r="J84">
        <v>2050</v>
      </c>
      <c r="K84" t="s">
        <v>25</v>
      </c>
      <c r="L84">
        <f t="shared" si="27"/>
        <v>112.5</v>
      </c>
      <c r="M84" cm="1">
        <f t="array" ref="M84">STOWA2024_NDJF_T(B84*60,L84,J84,K84,"")</f>
        <v>222.28664270945143</v>
      </c>
      <c r="N84">
        <f t="shared" si="28"/>
        <v>4.4986958631926871E-3</v>
      </c>
    </row>
    <row r="85" spans="1:14" x14ac:dyDescent="0.3">
      <c r="A85">
        <f t="shared" si="24"/>
        <v>3129</v>
      </c>
      <c r="B85">
        <v>96</v>
      </c>
      <c r="C85">
        <f t="shared" si="25"/>
        <v>1.4631214423862708E-3</v>
      </c>
      <c r="D85">
        <f t="shared" si="20"/>
        <v>1.4631214423862708E-3</v>
      </c>
      <c r="E85" t="s">
        <v>23</v>
      </c>
      <c r="F85" t="s">
        <v>19</v>
      </c>
      <c r="G85">
        <v>1</v>
      </c>
      <c r="H85">
        <f t="shared" si="26"/>
        <v>115</v>
      </c>
      <c r="J85">
        <v>2050</v>
      </c>
      <c r="K85" t="s">
        <v>25</v>
      </c>
      <c r="L85">
        <f t="shared" si="27"/>
        <v>117.5</v>
      </c>
      <c r="M85" cm="1">
        <f t="array" ref="M85">STOWA2024_NDJF_T(B85*60,L85,J85,K85,"")</f>
        <v>329.4269424415379</v>
      </c>
      <c r="N85">
        <f t="shared" si="28"/>
        <v>3.0355744208064163E-3</v>
      </c>
    </row>
    <row r="86" spans="1:14" x14ac:dyDescent="0.3">
      <c r="A86">
        <f t="shared" si="24"/>
        <v>3130</v>
      </c>
      <c r="B86">
        <v>96</v>
      </c>
      <c r="C86">
        <f t="shared" si="25"/>
        <v>9.8034238908593875E-4</v>
      </c>
      <c r="D86">
        <f t="shared" si="20"/>
        <v>9.8034238908593875E-4</v>
      </c>
      <c r="E86" t="s">
        <v>23</v>
      </c>
      <c r="F86" t="s">
        <v>19</v>
      </c>
      <c r="G86">
        <v>1</v>
      </c>
      <c r="H86">
        <f t="shared" si="26"/>
        <v>120</v>
      </c>
      <c r="J86">
        <v>2050</v>
      </c>
      <c r="K86" t="s">
        <v>25</v>
      </c>
      <c r="L86">
        <f t="shared" si="27"/>
        <v>122.5</v>
      </c>
      <c r="M86" cm="1">
        <f t="array" ref="M86">STOWA2024_NDJF_T(B86*60,L86,J86,K86,"")</f>
        <v>486.56306663480672</v>
      </c>
      <c r="N86">
        <f t="shared" si="28"/>
        <v>2.0552320317204775E-3</v>
      </c>
    </row>
    <row r="87" spans="1:14" x14ac:dyDescent="0.3">
      <c r="A87">
        <f t="shared" si="24"/>
        <v>3131</v>
      </c>
      <c r="B87">
        <v>96</v>
      </c>
      <c r="C87">
        <f t="shared" si="25"/>
        <v>6.5911558707718032E-4</v>
      </c>
      <c r="D87">
        <f t="shared" si="20"/>
        <v>6.5911558707718032E-4</v>
      </c>
      <c r="E87" t="s">
        <v>23</v>
      </c>
      <c r="F87" t="s">
        <v>19</v>
      </c>
      <c r="G87">
        <v>1</v>
      </c>
      <c r="H87">
        <f t="shared" si="26"/>
        <v>125</v>
      </c>
      <c r="J87">
        <v>2050</v>
      </c>
      <c r="K87" t="s">
        <v>25</v>
      </c>
      <c r="L87">
        <f t="shared" si="27"/>
        <v>127.5</v>
      </c>
      <c r="M87" cm="1">
        <f t="array" ref="M87">STOWA2024_NDJF_T(B87*60,L87,J87,K87,"")</f>
        <v>716.27263172556957</v>
      </c>
      <c r="N87">
        <f t="shared" si="28"/>
        <v>1.3961164446432972E-3</v>
      </c>
    </row>
    <row r="88" spans="1:14" x14ac:dyDescent="0.3">
      <c r="A88">
        <f t="shared" si="24"/>
        <v>3132</v>
      </c>
      <c r="B88">
        <v>96</v>
      </c>
      <c r="C88">
        <f t="shared" si="25"/>
        <v>4.4463801963965613E-4</v>
      </c>
      <c r="D88">
        <f t="shared" si="20"/>
        <v>4.4463801963965613E-4</v>
      </c>
      <c r="E88" t="s">
        <v>23</v>
      </c>
      <c r="F88" t="s">
        <v>19</v>
      </c>
      <c r="G88">
        <v>1</v>
      </c>
      <c r="H88">
        <f t="shared" si="26"/>
        <v>130</v>
      </c>
      <c r="J88">
        <v>2050</v>
      </c>
      <c r="K88" t="s">
        <v>25</v>
      </c>
      <c r="L88">
        <f t="shared" si="27"/>
        <v>132.5</v>
      </c>
      <c r="M88" cm="1">
        <f t="array" ref="M88">STOWA2024_NDJF_T(B88*60,L88,J88,K88,"")</f>
        <v>1050.9959802779272</v>
      </c>
      <c r="N88">
        <f t="shared" si="28"/>
        <v>9.5147842500364107E-4</v>
      </c>
    </row>
    <row r="89" spans="1:14" x14ac:dyDescent="0.3">
      <c r="A89">
        <f t="shared" si="24"/>
        <v>3133</v>
      </c>
      <c r="B89">
        <v>96</v>
      </c>
      <c r="C89">
        <f t="shared" si="25"/>
        <v>3.0094579085484174E-4</v>
      </c>
      <c r="D89">
        <f t="shared" si="20"/>
        <v>3.0094579085484174E-4</v>
      </c>
      <c r="E89" t="s">
        <v>23</v>
      </c>
      <c r="F89" t="s">
        <v>19</v>
      </c>
      <c r="G89">
        <v>1</v>
      </c>
      <c r="H89">
        <f t="shared" si="26"/>
        <v>135</v>
      </c>
      <c r="J89">
        <v>2050</v>
      </c>
      <c r="K89" t="s">
        <v>25</v>
      </c>
      <c r="L89">
        <f t="shared" si="27"/>
        <v>137.5</v>
      </c>
      <c r="M89" cm="1">
        <f t="array" ref="M89">STOWA2024_NDJF_T(B89*60,L89,J89,K89,"")</f>
        <v>1537.2018981160988</v>
      </c>
      <c r="N89">
        <f t="shared" si="28"/>
        <v>6.5053263414879933E-4</v>
      </c>
    </row>
    <row r="90" spans="1:14" x14ac:dyDescent="0.3">
      <c r="A90">
        <f t="shared" si="24"/>
        <v>3134</v>
      </c>
      <c r="B90">
        <v>96</v>
      </c>
      <c r="C90">
        <f t="shared" si="25"/>
        <v>2.0435116683090746E-4</v>
      </c>
      <c r="D90">
        <f t="shared" si="20"/>
        <v>2.0435116683090746E-4</v>
      </c>
      <c r="E90" t="s">
        <v>23</v>
      </c>
      <c r="F90" t="s">
        <v>19</v>
      </c>
      <c r="G90">
        <v>1</v>
      </c>
      <c r="H90">
        <f t="shared" si="26"/>
        <v>140</v>
      </c>
      <c r="J90">
        <v>2050</v>
      </c>
      <c r="K90" t="s">
        <v>25</v>
      </c>
      <c r="L90">
        <f t="shared" si="27"/>
        <v>142.5</v>
      </c>
      <c r="M90" cm="1">
        <f t="array" ref="M90">STOWA2024_NDJF_T(B90*60,L90,J90,K90,"")</f>
        <v>2241.2405562500153</v>
      </c>
      <c r="N90">
        <f t="shared" si="28"/>
        <v>4.4618146731789188E-4</v>
      </c>
    </row>
    <row r="91" spans="1:14" x14ac:dyDescent="0.3">
      <c r="A91">
        <f t="shared" si="24"/>
        <v>3135</v>
      </c>
      <c r="B91">
        <v>96</v>
      </c>
      <c r="C91">
        <f t="shared" si="25"/>
        <v>1.3920964795224248E-4</v>
      </c>
      <c r="D91">
        <f t="shared" si="20"/>
        <v>1.3920964795224248E-4</v>
      </c>
      <c r="E91" t="s">
        <v>23</v>
      </c>
      <c r="F91" t="s">
        <v>19</v>
      </c>
      <c r="G91">
        <v>1</v>
      </c>
      <c r="H91">
        <f t="shared" si="26"/>
        <v>145</v>
      </c>
      <c r="J91">
        <v>2050</v>
      </c>
      <c r="K91" t="s">
        <v>25</v>
      </c>
      <c r="L91">
        <f t="shared" si="27"/>
        <v>147.5</v>
      </c>
      <c r="M91" cm="1">
        <f t="array" ref="M91">STOWA2024_NDJF_T(B91*60,L91,J91,K91,"")</f>
        <v>3257.628019622382</v>
      </c>
      <c r="N91">
        <f t="shared" si="28"/>
        <v>3.069718193656494E-4</v>
      </c>
    </row>
    <row r="92" spans="1:14" x14ac:dyDescent="0.3">
      <c r="A92">
        <f t="shared" si="24"/>
        <v>3136</v>
      </c>
      <c r="B92">
        <v>96</v>
      </c>
      <c r="C92">
        <f t="shared" si="25"/>
        <v>9.5130464567998944E-5</v>
      </c>
      <c r="D92">
        <f t="shared" si="20"/>
        <v>9.5130464567998944E-5</v>
      </c>
      <c r="E92" t="s">
        <v>23</v>
      </c>
      <c r="F92" t="s">
        <v>19</v>
      </c>
      <c r="G92">
        <v>1</v>
      </c>
      <c r="H92">
        <f t="shared" si="26"/>
        <v>150</v>
      </c>
      <c r="J92">
        <v>2050</v>
      </c>
      <c r="K92" t="s">
        <v>25</v>
      </c>
      <c r="L92">
        <f t="shared" si="27"/>
        <v>152.5</v>
      </c>
      <c r="M92" cm="1">
        <f t="array" ref="M92">STOWA2024_NDJF_T(B92*60,L92,J92,K92,"")</f>
        <v>4720.5136171603217</v>
      </c>
      <c r="N92">
        <f t="shared" si="28"/>
        <v>2.1184135479765045E-4</v>
      </c>
    </row>
    <row r="93" spans="1:14" x14ac:dyDescent="0.3">
      <c r="A93">
        <f t="shared" si="24"/>
        <v>3137</v>
      </c>
      <c r="B93">
        <v>96</v>
      </c>
      <c r="C93">
        <f t="shared" si="25"/>
        <v>6.5209224540410535E-5</v>
      </c>
      <c r="D93">
        <f t="shared" si="20"/>
        <v>6.5209224540410535E-5</v>
      </c>
      <c r="E93" t="s">
        <v>23</v>
      </c>
      <c r="F93" t="s">
        <v>19</v>
      </c>
      <c r="G93">
        <v>1</v>
      </c>
      <c r="H93">
        <f t="shared" si="26"/>
        <v>155</v>
      </c>
      <c r="J93">
        <v>2050</v>
      </c>
      <c r="K93" t="s">
        <v>25</v>
      </c>
      <c r="L93">
        <f t="shared" si="27"/>
        <v>157.5</v>
      </c>
      <c r="M93" cm="1">
        <f t="array" ref="M93">STOWA2024_NDJF_T(B93*60,L93,J93,K93,"")</f>
        <v>6819.7877112313536</v>
      </c>
      <c r="N93">
        <f t="shared" si="28"/>
        <v>1.4663213025723992E-4</v>
      </c>
    </row>
    <row r="94" spans="1:14" x14ac:dyDescent="0.3">
      <c r="A94">
        <f t="shared" si="24"/>
        <v>3138</v>
      </c>
      <c r="B94">
        <v>96</v>
      </c>
      <c r="C94" s="1">
        <f>N93</f>
        <v>1.4663213025723992E-4</v>
      </c>
      <c r="D94">
        <f t="shared" si="20"/>
        <v>1.4663213025723992E-4</v>
      </c>
      <c r="E94" t="s">
        <v>23</v>
      </c>
      <c r="F94" t="s">
        <v>19</v>
      </c>
      <c r="G94">
        <v>1</v>
      </c>
      <c r="H94">
        <f t="shared" si="26"/>
        <v>160</v>
      </c>
      <c r="J94">
        <v>2050</v>
      </c>
      <c r="K94" t="s">
        <v>25</v>
      </c>
      <c r="L94">
        <f>AVERAGE(H94:H95)</f>
        <v>85</v>
      </c>
      <c r="M94" cm="1">
        <f t="array" ref="M94">STOWA2024_NDJF_T(B94*60,L94,J94,K94,"")</f>
        <v>23.98175681519502</v>
      </c>
      <c r="N94">
        <f>1/M94</f>
        <v>4.1698362955894561E-2</v>
      </c>
    </row>
    <row r="95" spans="1:14" x14ac:dyDescent="0.3">
      <c r="A95">
        <f t="shared" si="24"/>
        <v>3139</v>
      </c>
      <c r="B95">
        <v>192</v>
      </c>
      <c r="C95" s="1">
        <f>365.25*24/B95 - N95</f>
        <v>23.776317928593116</v>
      </c>
      <c r="D95">
        <f>C95</f>
        <v>23.776317928593116</v>
      </c>
      <c r="E95" t="s">
        <v>23</v>
      </c>
      <c r="F95" t="s">
        <v>19</v>
      </c>
      <c r="G95">
        <v>1</v>
      </c>
      <c r="H95">
        <v>10</v>
      </c>
      <c r="J95">
        <v>2050</v>
      </c>
      <c r="K95" t="s">
        <v>25</v>
      </c>
      <c r="L95">
        <f>AVERAGE(H95:H97)</f>
        <v>15</v>
      </c>
      <c r="M95" cm="1">
        <f t="array" ref="M95">STOWA2024_NDJF_T(B95*60,L95,J95,K95,"")</f>
        <v>4.5703981014951101E-2</v>
      </c>
      <c r="N95">
        <f>1/M95</f>
        <v>21.879932071406884</v>
      </c>
    </row>
    <row r="96" spans="1:14" x14ac:dyDescent="0.3">
      <c r="A96">
        <f t="shared" si="24"/>
        <v>3140</v>
      </c>
      <c r="B96">
        <v>192</v>
      </c>
      <c r="C96">
        <f t="shared" ref="C96:C100" si="29">N95-N96</f>
        <v>2.8396846284932309</v>
      </c>
      <c r="D96">
        <f t="shared" ref="D96:D125" si="30">C96</f>
        <v>2.8396846284932309</v>
      </c>
      <c r="E96" t="s">
        <v>23</v>
      </c>
      <c r="F96" t="s">
        <v>19</v>
      </c>
      <c r="G96">
        <v>1</v>
      </c>
      <c r="H96">
        <f t="shared" ref="H96:H100" si="31">H95+5</f>
        <v>15</v>
      </c>
      <c r="J96">
        <v>2050</v>
      </c>
      <c r="K96" t="s">
        <v>25</v>
      </c>
      <c r="L96">
        <f t="shared" ref="L96:L100" si="32">AVERAGE(H96:H97)</f>
        <v>17.5</v>
      </c>
      <c r="M96" cm="1">
        <f t="array" ref="M96">STOWA2024_NDJF_T(B96*60,L96,J96,K96,"")</f>
        <v>5.2520325851761827E-2</v>
      </c>
      <c r="N96">
        <f t="shared" ref="N96:N100" si="33">1/M96</f>
        <v>19.040247442913653</v>
      </c>
    </row>
    <row r="97" spans="1:14" x14ac:dyDescent="0.3">
      <c r="A97">
        <f t="shared" si="24"/>
        <v>3141</v>
      </c>
      <c r="B97">
        <v>192</v>
      </c>
      <c r="C97">
        <f t="shared" si="29"/>
        <v>4.6603882525429974</v>
      </c>
      <c r="D97">
        <f t="shared" si="30"/>
        <v>4.6603882525429974</v>
      </c>
      <c r="E97" t="s">
        <v>23</v>
      </c>
      <c r="F97" t="s">
        <v>19</v>
      </c>
      <c r="G97">
        <v>1</v>
      </c>
      <c r="H97">
        <f t="shared" si="31"/>
        <v>20</v>
      </c>
      <c r="J97">
        <v>2050</v>
      </c>
      <c r="K97" t="s">
        <v>25</v>
      </c>
      <c r="L97">
        <f t="shared" si="32"/>
        <v>22.5</v>
      </c>
      <c r="M97" cm="1">
        <f t="array" ref="M97">STOWA2024_NDJF_T(B97*60,L97,J97,K97,"")</f>
        <v>6.9541710162895135E-2</v>
      </c>
      <c r="N97">
        <f t="shared" si="33"/>
        <v>14.379859190370656</v>
      </c>
    </row>
    <row r="98" spans="1:14" x14ac:dyDescent="0.3">
      <c r="A98">
        <f t="shared" si="24"/>
        <v>3142</v>
      </c>
      <c r="B98">
        <v>192</v>
      </c>
      <c r="C98">
        <f t="shared" si="29"/>
        <v>3.5594862719343396</v>
      </c>
      <c r="D98">
        <f t="shared" si="30"/>
        <v>3.5594862719343396</v>
      </c>
      <c r="E98" t="s">
        <v>23</v>
      </c>
      <c r="F98" t="s">
        <v>19</v>
      </c>
      <c r="G98">
        <v>1</v>
      </c>
      <c r="H98">
        <f t="shared" si="31"/>
        <v>25</v>
      </c>
      <c r="J98">
        <v>2050</v>
      </c>
      <c r="K98" t="s">
        <v>25</v>
      </c>
      <c r="L98">
        <f t="shared" si="32"/>
        <v>27.5</v>
      </c>
      <c r="M98" cm="1">
        <f t="array" ref="M98">STOWA2024_NDJF_T(B98*60,L98,J98,K98,"")</f>
        <v>9.2418256518326442E-2</v>
      </c>
      <c r="N98">
        <f t="shared" si="33"/>
        <v>10.820372918436316</v>
      </c>
    </row>
    <row r="99" spans="1:14" x14ac:dyDescent="0.3">
      <c r="A99">
        <f t="shared" si="24"/>
        <v>3143</v>
      </c>
      <c r="B99">
        <v>192</v>
      </c>
      <c r="C99">
        <f t="shared" si="29"/>
        <v>2.7090584103629745</v>
      </c>
      <c r="D99">
        <f t="shared" si="30"/>
        <v>2.7090584103629745</v>
      </c>
      <c r="E99" t="s">
        <v>23</v>
      </c>
      <c r="F99" t="s">
        <v>19</v>
      </c>
      <c r="G99">
        <v>1</v>
      </c>
      <c r="H99">
        <f t="shared" si="31"/>
        <v>30</v>
      </c>
      <c r="J99">
        <v>2050</v>
      </c>
      <c r="K99" t="s">
        <v>25</v>
      </c>
      <c r="L99">
        <f t="shared" si="32"/>
        <v>32.5</v>
      </c>
      <c r="M99" cm="1">
        <f t="array" ref="M99">STOWA2024_NDJF_T(B99*60,L99,J99,K99,"")</f>
        <v>0.12328457970710929</v>
      </c>
      <c r="N99">
        <f t="shared" si="33"/>
        <v>8.1113145080733418</v>
      </c>
    </row>
    <row r="100" spans="1:14" x14ac:dyDescent="0.3">
      <c r="A100">
        <f t="shared" si="24"/>
        <v>3144</v>
      </c>
      <c r="B100">
        <v>192</v>
      </c>
      <c r="C100">
        <f t="shared" si="29"/>
        <v>2.0542936845608732</v>
      </c>
      <c r="D100">
        <f t="shared" si="30"/>
        <v>2.0542936845608732</v>
      </c>
      <c r="E100" t="s">
        <v>23</v>
      </c>
      <c r="F100" t="s">
        <v>19</v>
      </c>
      <c r="G100">
        <v>1</v>
      </c>
      <c r="H100">
        <f t="shared" si="31"/>
        <v>35</v>
      </c>
      <c r="J100">
        <v>2050</v>
      </c>
      <c r="K100" t="s">
        <v>25</v>
      </c>
      <c r="L100">
        <f t="shared" si="32"/>
        <v>37.5</v>
      </c>
      <c r="M100" cm="1">
        <f t="array" ref="M100">STOWA2024_NDJF_T(B100*60,L100,J100,K100,"")</f>
        <v>0.16509766585548893</v>
      </c>
      <c r="N100">
        <f t="shared" si="33"/>
        <v>6.0570208235124685</v>
      </c>
    </row>
    <row r="101" spans="1:14" x14ac:dyDescent="0.3">
      <c r="A101">
        <f t="shared" si="24"/>
        <v>3145</v>
      </c>
      <c r="B101">
        <v>192</v>
      </c>
      <c r="C101">
        <f>N100-N101</f>
        <v>1.5519641750552644</v>
      </c>
      <c r="D101">
        <f t="shared" si="30"/>
        <v>1.5519641750552644</v>
      </c>
      <c r="E101" t="s">
        <v>23</v>
      </c>
      <c r="F101" t="s">
        <v>19</v>
      </c>
      <c r="G101">
        <v>1</v>
      </c>
      <c r="H101">
        <f>H100+5</f>
        <v>40</v>
      </c>
      <c r="J101">
        <v>2050</v>
      </c>
      <c r="K101" t="s">
        <v>25</v>
      </c>
      <c r="L101">
        <f>AVERAGE(H101:H102)</f>
        <v>42.5</v>
      </c>
      <c r="M101" cm="1">
        <f t="array" ref="M101">STOWA2024_NDJF_T(B101*60,L101,J101,K101,"")</f>
        <v>0.22197279147254648</v>
      </c>
      <c r="N101">
        <f>1/M101</f>
        <v>4.5050566484572041</v>
      </c>
    </row>
    <row r="102" spans="1:14" x14ac:dyDescent="0.3">
      <c r="A102">
        <f t="shared" si="24"/>
        <v>3146</v>
      </c>
      <c r="B102">
        <v>192</v>
      </c>
      <c r="C102">
        <f t="shared" ref="C102:C124" si="34">N101-N102</f>
        <v>1.1679999017027276</v>
      </c>
      <c r="D102">
        <f t="shared" si="30"/>
        <v>1.1679999017027276</v>
      </c>
      <c r="E102" t="s">
        <v>23</v>
      </c>
      <c r="F102" t="s">
        <v>19</v>
      </c>
      <c r="G102">
        <v>1</v>
      </c>
      <c r="H102">
        <f t="shared" ref="H102:H125" si="35">H101+5</f>
        <v>45</v>
      </c>
      <c r="J102">
        <v>2050</v>
      </c>
      <c r="K102" t="s">
        <v>25</v>
      </c>
      <c r="L102">
        <f t="shared" ref="L102:L124" si="36">AVERAGE(H102:H103)</f>
        <v>47.5</v>
      </c>
      <c r="M102" cm="1">
        <f t="array" ref="M102">STOWA2024_NDJF_T(B102*60,L102,J102,K102,"")</f>
        <v>0.2996652666972387</v>
      </c>
      <c r="N102">
        <f t="shared" ref="N102:N124" si="37">1/M102</f>
        <v>3.3370567467544765</v>
      </c>
    </row>
    <row r="103" spans="1:14" x14ac:dyDescent="0.3">
      <c r="A103">
        <f t="shared" si="24"/>
        <v>3147</v>
      </c>
      <c r="B103">
        <v>192</v>
      </c>
      <c r="C103">
        <f t="shared" si="34"/>
        <v>0.87551209301366306</v>
      </c>
      <c r="D103">
        <f t="shared" si="30"/>
        <v>0.87551209301366306</v>
      </c>
      <c r="E103" t="s">
        <v>23</v>
      </c>
      <c r="F103" t="s">
        <v>19</v>
      </c>
      <c r="G103">
        <v>1</v>
      </c>
      <c r="H103">
        <f t="shared" si="35"/>
        <v>50</v>
      </c>
      <c r="J103">
        <v>2050</v>
      </c>
      <c r="K103" t="s">
        <v>25</v>
      </c>
      <c r="L103">
        <f t="shared" si="36"/>
        <v>52.5</v>
      </c>
      <c r="M103" cm="1">
        <f t="array" ref="M103">STOWA2024_NDJF_T(B103*60,L103,J103,K103,"")</f>
        <v>0.40624897804729987</v>
      </c>
      <c r="N103">
        <f t="shared" si="37"/>
        <v>2.4615446537408134</v>
      </c>
    </row>
    <row r="104" spans="1:14" x14ac:dyDescent="0.3">
      <c r="A104">
        <f t="shared" si="24"/>
        <v>3148</v>
      </c>
      <c r="B104">
        <v>192</v>
      </c>
      <c r="C104">
        <f t="shared" si="34"/>
        <v>0.65364730294447182</v>
      </c>
      <c r="D104">
        <f t="shared" si="30"/>
        <v>0.65364730294447182</v>
      </c>
      <c r="E104" t="s">
        <v>23</v>
      </c>
      <c r="F104" t="s">
        <v>19</v>
      </c>
      <c r="G104">
        <v>1</v>
      </c>
      <c r="H104">
        <f t="shared" si="35"/>
        <v>55</v>
      </c>
      <c r="J104">
        <v>2050</v>
      </c>
      <c r="K104" t="s">
        <v>25</v>
      </c>
      <c r="L104">
        <f t="shared" si="36"/>
        <v>57.5</v>
      </c>
      <c r="M104" cm="1">
        <f t="array" ref="M104">STOWA2024_NDJF_T(B104*60,L104,J104,K104,"")</f>
        <v>0.55312874901858811</v>
      </c>
      <c r="N104">
        <f t="shared" si="37"/>
        <v>1.8078973507963416</v>
      </c>
    </row>
    <row r="105" spans="1:14" x14ac:dyDescent="0.3">
      <c r="A105">
        <f t="shared" si="24"/>
        <v>3149</v>
      </c>
      <c r="B105">
        <v>192</v>
      </c>
      <c r="C105">
        <f t="shared" si="34"/>
        <v>0.48597123440216139</v>
      </c>
      <c r="D105">
        <f t="shared" si="30"/>
        <v>0.48597123440216139</v>
      </c>
      <c r="E105" t="s">
        <v>23</v>
      </c>
      <c r="F105" t="s">
        <v>19</v>
      </c>
      <c r="G105">
        <v>1</v>
      </c>
      <c r="H105">
        <f t="shared" si="35"/>
        <v>60</v>
      </c>
      <c r="J105">
        <v>2050</v>
      </c>
      <c r="K105" t="s">
        <v>25</v>
      </c>
      <c r="L105">
        <f t="shared" si="36"/>
        <v>62.5</v>
      </c>
      <c r="M105" cm="1">
        <f t="array" ref="M105">STOWA2024_NDJF_T(B105*60,L105,J105,K105,"")</f>
        <v>0.75647192955662412</v>
      </c>
      <c r="N105">
        <f t="shared" si="37"/>
        <v>1.3219261163941802</v>
      </c>
    </row>
    <row r="106" spans="1:14" x14ac:dyDescent="0.3">
      <c r="A106">
        <f t="shared" si="24"/>
        <v>3150</v>
      </c>
      <c r="B106">
        <v>192</v>
      </c>
      <c r="C106">
        <f t="shared" si="34"/>
        <v>0.35968087741072441</v>
      </c>
      <c r="D106">
        <f t="shared" si="30"/>
        <v>0.35968087741072441</v>
      </c>
      <c r="E106" t="s">
        <v>23</v>
      </c>
      <c r="F106" t="s">
        <v>19</v>
      </c>
      <c r="G106">
        <v>1</v>
      </c>
      <c r="H106">
        <f t="shared" si="35"/>
        <v>65</v>
      </c>
      <c r="J106">
        <v>2050</v>
      </c>
      <c r="K106" t="s">
        <v>25</v>
      </c>
      <c r="L106">
        <f t="shared" si="36"/>
        <v>67.5</v>
      </c>
      <c r="M106" cm="1">
        <f t="array" ref="M106">STOWA2024_NDJF_T(B106*60,L106,J106,K106,"")</f>
        <v>1.0392361110109825</v>
      </c>
      <c r="N106">
        <f t="shared" si="37"/>
        <v>0.96224523898345582</v>
      </c>
    </row>
    <row r="107" spans="1:14" x14ac:dyDescent="0.3">
      <c r="A107">
        <f t="shared" si="24"/>
        <v>3151</v>
      </c>
      <c r="B107">
        <v>192</v>
      </c>
      <c r="C107">
        <f t="shared" si="34"/>
        <v>0.26514717980366176</v>
      </c>
      <c r="D107">
        <f t="shared" si="30"/>
        <v>0.26514717980366176</v>
      </c>
      <c r="E107" t="s">
        <v>23</v>
      </c>
      <c r="F107" t="s">
        <v>19</v>
      </c>
      <c r="G107">
        <v>1</v>
      </c>
      <c r="H107">
        <f t="shared" si="35"/>
        <v>70</v>
      </c>
      <c r="J107">
        <v>2050</v>
      </c>
      <c r="K107" t="s">
        <v>25</v>
      </c>
      <c r="L107">
        <f t="shared" si="36"/>
        <v>72.5</v>
      </c>
      <c r="M107" cm="1">
        <f t="array" ref="M107">STOWA2024_NDJF_T(B107*60,L107,J107,K107,"")</f>
        <v>1.4345184107621824</v>
      </c>
      <c r="N107">
        <f t="shared" si="37"/>
        <v>0.69709805917979406</v>
      </c>
    </row>
    <row r="108" spans="1:14" x14ac:dyDescent="0.3">
      <c r="A108">
        <f t="shared" si="24"/>
        <v>3152</v>
      </c>
      <c r="B108">
        <v>192</v>
      </c>
      <c r="C108">
        <f t="shared" si="34"/>
        <v>0.19453216335709189</v>
      </c>
      <c r="D108">
        <f t="shared" si="30"/>
        <v>0.19453216335709189</v>
      </c>
      <c r="E108" t="s">
        <v>23</v>
      </c>
      <c r="F108" t="s">
        <v>19</v>
      </c>
      <c r="G108">
        <v>1</v>
      </c>
      <c r="H108">
        <f t="shared" si="35"/>
        <v>75</v>
      </c>
      <c r="J108">
        <v>2050</v>
      </c>
      <c r="K108" t="s">
        <v>25</v>
      </c>
      <c r="L108">
        <f t="shared" si="36"/>
        <v>77.5</v>
      </c>
      <c r="M108" cm="1">
        <f t="array" ref="M108">STOWA2024_NDJF_T(B108*60,L108,J108,K108,"")</f>
        <v>1.9897888183657912</v>
      </c>
      <c r="N108">
        <f t="shared" si="37"/>
        <v>0.50256589582270217</v>
      </c>
    </row>
    <row r="109" spans="1:14" x14ac:dyDescent="0.3">
      <c r="A109">
        <f t="shared" si="24"/>
        <v>3153</v>
      </c>
      <c r="B109">
        <v>192</v>
      </c>
      <c r="C109">
        <f t="shared" si="34"/>
        <v>0.14205523437374395</v>
      </c>
      <c r="D109">
        <f t="shared" si="30"/>
        <v>0.14205523437374395</v>
      </c>
      <c r="E109" t="s">
        <v>23</v>
      </c>
      <c r="F109" t="s">
        <v>19</v>
      </c>
      <c r="G109">
        <v>1</v>
      </c>
      <c r="H109">
        <f t="shared" si="35"/>
        <v>80</v>
      </c>
      <c r="J109">
        <v>2050</v>
      </c>
      <c r="K109" t="s">
        <v>25</v>
      </c>
      <c r="L109">
        <f t="shared" si="36"/>
        <v>82.5</v>
      </c>
      <c r="M109" cm="1">
        <f t="array" ref="M109">STOWA2024_NDJF_T(B109*60,L109,J109,K109,"")</f>
        <v>2.7738430702182768</v>
      </c>
      <c r="N109">
        <f t="shared" si="37"/>
        <v>0.36051066144895821</v>
      </c>
    </row>
    <row r="110" spans="1:14" x14ac:dyDescent="0.3">
      <c r="A110">
        <f t="shared" si="24"/>
        <v>3154</v>
      </c>
      <c r="B110">
        <v>192</v>
      </c>
      <c r="C110">
        <f t="shared" si="34"/>
        <v>0.10322988499721136</v>
      </c>
      <c r="D110">
        <f t="shared" si="30"/>
        <v>0.10322988499721136</v>
      </c>
      <c r="E110" t="s">
        <v>23</v>
      </c>
      <c r="F110" t="s">
        <v>19</v>
      </c>
      <c r="G110">
        <v>1</v>
      </c>
      <c r="H110">
        <f t="shared" si="35"/>
        <v>85</v>
      </c>
      <c r="J110">
        <v>2050</v>
      </c>
      <c r="K110" t="s">
        <v>25</v>
      </c>
      <c r="L110">
        <f t="shared" si="36"/>
        <v>87.5</v>
      </c>
      <c r="M110" cm="1">
        <f t="array" ref="M110">STOWA2024_NDJF_T(B110*60,L110,J110,K110,"")</f>
        <v>3.8868041903144306</v>
      </c>
      <c r="N110">
        <f t="shared" si="37"/>
        <v>0.25728077645174685</v>
      </c>
    </row>
    <row r="111" spans="1:14" x14ac:dyDescent="0.3">
      <c r="A111">
        <f t="shared" si="24"/>
        <v>3155</v>
      </c>
      <c r="B111">
        <v>192</v>
      </c>
      <c r="C111">
        <f t="shared" si="34"/>
        <v>7.4645974800196968E-2</v>
      </c>
      <c r="D111">
        <f t="shared" si="30"/>
        <v>7.4645974800196968E-2</v>
      </c>
      <c r="E111" t="s">
        <v>23</v>
      </c>
      <c r="F111" t="s">
        <v>19</v>
      </c>
      <c r="G111">
        <v>1</v>
      </c>
      <c r="H111">
        <f t="shared" si="35"/>
        <v>90</v>
      </c>
      <c r="J111">
        <v>2050</v>
      </c>
      <c r="K111" t="s">
        <v>25</v>
      </c>
      <c r="L111">
        <f t="shared" si="36"/>
        <v>92.5</v>
      </c>
      <c r="M111" cm="1">
        <f t="array" ref="M111">STOWA2024_NDJF_T(B111*60,L111,J111,K111,"")</f>
        <v>5.4754077041017979</v>
      </c>
      <c r="N111">
        <f t="shared" si="37"/>
        <v>0.18263480165154988</v>
      </c>
    </row>
    <row r="112" spans="1:14" x14ac:dyDescent="0.3">
      <c r="A112">
        <f t="shared" si="24"/>
        <v>3156</v>
      </c>
      <c r="B112">
        <v>192</v>
      </c>
      <c r="C112">
        <f t="shared" si="34"/>
        <v>5.3697148878143586E-2</v>
      </c>
      <c r="D112">
        <f t="shared" si="30"/>
        <v>5.3697148878143586E-2</v>
      </c>
      <c r="E112" t="s">
        <v>23</v>
      </c>
      <c r="F112" t="s">
        <v>19</v>
      </c>
      <c r="G112">
        <v>1</v>
      </c>
      <c r="H112">
        <f t="shared" si="35"/>
        <v>95</v>
      </c>
      <c r="J112">
        <v>2050</v>
      </c>
      <c r="K112" t="s">
        <v>25</v>
      </c>
      <c r="L112">
        <f t="shared" si="36"/>
        <v>97.5</v>
      </c>
      <c r="M112" cm="1">
        <f t="array" ref="M112">STOWA2024_NDJF_T(B112*60,L112,J112,K112,"")</f>
        <v>7.755686399514266</v>
      </c>
      <c r="N112">
        <f t="shared" si="37"/>
        <v>0.1289376527734063</v>
      </c>
    </row>
    <row r="113" spans="1:14" x14ac:dyDescent="0.3">
      <c r="A113">
        <f t="shared" si="24"/>
        <v>3157</v>
      </c>
      <c r="B113">
        <v>192</v>
      </c>
      <c r="C113">
        <f t="shared" si="34"/>
        <v>3.8423761806568049E-2</v>
      </c>
      <c r="D113">
        <f t="shared" si="30"/>
        <v>3.8423761806568049E-2</v>
      </c>
      <c r="E113" t="s">
        <v>23</v>
      </c>
      <c r="F113" t="s">
        <v>19</v>
      </c>
      <c r="G113">
        <v>1</v>
      </c>
      <c r="H113">
        <f t="shared" si="35"/>
        <v>100</v>
      </c>
      <c r="J113">
        <v>2050</v>
      </c>
      <c r="K113" t="s">
        <v>25</v>
      </c>
      <c r="L113">
        <f t="shared" si="36"/>
        <v>102.5</v>
      </c>
      <c r="M113" cm="1">
        <f t="array" ref="M113">STOWA2024_NDJF_T(B113*60,L113,J113,K113,"")</f>
        <v>11.048027980217666</v>
      </c>
      <c r="N113">
        <f t="shared" si="37"/>
        <v>9.0513890966838248E-2</v>
      </c>
    </row>
    <row r="114" spans="1:14" x14ac:dyDescent="0.3">
      <c r="A114">
        <f t="shared" si="24"/>
        <v>3158</v>
      </c>
      <c r="B114">
        <v>192</v>
      </c>
      <c r="C114">
        <f t="shared" si="34"/>
        <v>2.7344710514525125E-2</v>
      </c>
      <c r="D114">
        <f t="shared" si="30"/>
        <v>2.7344710514525125E-2</v>
      </c>
      <c r="E114" t="s">
        <v>23</v>
      </c>
      <c r="F114" t="s">
        <v>19</v>
      </c>
      <c r="G114">
        <v>1</v>
      </c>
      <c r="H114">
        <f t="shared" si="35"/>
        <v>105</v>
      </c>
      <c r="J114">
        <v>2050</v>
      </c>
      <c r="K114" t="s">
        <v>25</v>
      </c>
      <c r="L114">
        <f t="shared" si="36"/>
        <v>107.5</v>
      </c>
      <c r="M114" cm="1">
        <f t="array" ref="M114">STOWA2024_NDJF_T(B114*60,L114,J114,K114,"")</f>
        <v>15.830504572635819</v>
      </c>
      <c r="N114">
        <f t="shared" si="37"/>
        <v>6.3169180452313123E-2</v>
      </c>
    </row>
    <row r="115" spans="1:14" x14ac:dyDescent="0.3">
      <c r="A115">
        <f t="shared" si="24"/>
        <v>3159</v>
      </c>
      <c r="B115">
        <v>192</v>
      </c>
      <c r="C115">
        <f t="shared" si="34"/>
        <v>1.9349650720203199E-2</v>
      </c>
      <c r="D115">
        <f t="shared" si="30"/>
        <v>1.9349650720203199E-2</v>
      </c>
      <c r="E115" t="s">
        <v>23</v>
      </c>
      <c r="F115" t="s">
        <v>19</v>
      </c>
      <c r="G115">
        <v>1</v>
      </c>
      <c r="H115">
        <f t="shared" si="35"/>
        <v>110</v>
      </c>
      <c r="J115">
        <v>2050</v>
      </c>
      <c r="K115" t="s">
        <v>25</v>
      </c>
      <c r="L115">
        <f t="shared" si="36"/>
        <v>112.5</v>
      </c>
      <c r="M115" cm="1">
        <f t="array" ref="M115">STOWA2024_NDJF_T(B115*60,L115,J115,K115,"")</f>
        <v>22.820874758663223</v>
      </c>
      <c r="N115">
        <f t="shared" si="37"/>
        <v>4.3819529732109924E-2</v>
      </c>
    </row>
    <row r="116" spans="1:14" x14ac:dyDescent="0.3">
      <c r="A116">
        <f t="shared" si="24"/>
        <v>3160</v>
      </c>
      <c r="B116">
        <v>192</v>
      </c>
      <c r="C116">
        <f t="shared" si="34"/>
        <v>1.3612177342717368E-2</v>
      </c>
      <c r="D116">
        <f t="shared" si="30"/>
        <v>1.3612177342717368E-2</v>
      </c>
      <c r="E116" t="s">
        <v>23</v>
      </c>
      <c r="F116" t="s">
        <v>19</v>
      </c>
      <c r="G116">
        <v>1</v>
      </c>
      <c r="H116">
        <f t="shared" si="35"/>
        <v>115</v>
      </c>
      <c r="J116">
        <v>2050</v>
      </c>
      <c r="K116" t="s">
        <v>25</v>
      </c>
      <c r="L116">
        <f t="shared" si="36"/>
        <v>117.5</v>
      </c>
      <c r="M116" cm="1">
        <f t="array" ref="M116">STOWA2024_NDJF_T(B116*60,L116,J116,K116,"")</f>
        <v>33.104523266698287</v>
      </c>
      <c r="N116">
        <f t="shared" si="37"/>
        <v>3.0207352389392556E-2</v>
      </c>
    </row>
    <row r="117" spans="1:14" x14ac:dyDescent="0.3">
      <c r="A117">
        <f t="shared" si="24"/>
        <v>3161</v>
      </c>
      <c r="B117">
        <v>192</v>
      </c>
      <c r="C117">
        <f t="shared" si="34"/>
        <v>9.5180691263555169E-3</v>
      </c>
      <c r="D117">
        <f t="shared" si="30"/>
        <v>9.5180691263555169E-3</v>
      </c>
      <c r="E117" t="s">
        <v>23</v>
      </c>
      <c r="F117" t="s">
        <v>19</v>
      </c>
      <c r="G117">
        <v>1</v>
      </c>
      <c r="H117">
        <f t="shared" si="35"/>
        <v>120</v>
      </c>
      <c r="J117">
        <v>2050</v>
      </c>
      <c r="K117" t="s">
        <v>25</v>
      </c>
      <c r="L117">
        <f t="shared" si="36"/>
        <v>122.5</v>
      </c>
      <c r="M117" cm="1">
        <f t="array" ref="M117">STOWA2024_NDJF_T(B117*60,L117,J117,K117,"")</f>
        <v>48.334202170578585</v>
      </c>
      <c r="N117">
        <f t="shared" si="37"/>
        <v>2.0689283263037039E-2</v>
      </c>
    </row>
    <row r="118" spans="1:14" x14ac:dyDescent="0.3">
      <c r="A118">
        <f t="shared" si="24"/>
        <v>3162</v>
      </c>
      <c r="B118">
        <v>192</v>
      </c>
      <c r="C118">
        <f t="shared" si="34"/>
        <v>6.6136993860359608E-3</v>
      </c>
      <c r="D118">
        <f t="shared" si="30"/>
        <v>6.6136993860359608E-3</v>
      </c>
      <c r="E118" t="s">
        <v>23</v>
      </c>
      <c r="F118" t="s">
        <v>19</v>
      </c>
      <c r="G118">
        <v>1</v>
      </c>
      <c r="H118">
        <f t="shared" si="35"/>
        <v>125</v>
      </c>
      <c r="J118">
        <v>2050</v>
      </c>
      <c r="K118" t="s">
        <v>25</v>
      </c>
      <c r="L118">
        <f t="shared" si="36"/>
        <v>127.5</v>
      </c>
      <c r="M118" cm="1">
        <f t="array" ref="M118">STOWA2024_NDJF_T(B118*60,L118,J118,K118,"")</f>
        <v>71.045010192007638</v>
      </c>
      <c r="N118">
        <f t="shared" si="37"/>
        <v>1.4075583877001079E-2</v>
      </c>
    </row>
    <row r="119" spans="1:14" x14ac:dyDescent="0.3">
      <c r="A119">
        <f t="shared" si="24"/>
        <v>3163</v>
      </c>
      <c r="B119">
        <v>192</v>
      </c>
      <c r="C119">
        <f t="shared" si="34"/>
        <v>4.5658651563741503E-3</v>
      </c>
      <c r="D119">
        <f t="shared" si="30"/>
        <v>4.5658651563741503E-3</v>
      </c>
      <c r="E119" t="s">
        <v>23</v>
      </c>
      <c r="F119" t="s">
        <v>19</v>
      </c>
      <c r="G119">
        <v>1</v>
      </c>
      <c r="H119">
        <f t="shared" si="35"/>
        <v>130</v>
      </c>
      <c r="J119">
        <v>2050</v>
      </c>
      <c r="K119" t="s">
        <v>25</v>
      </c>
      <c r="L119">
        <f t="shared" si="36"/>
        <v>132.5</v>
      </c>
      <c r="M119" cm="1">
        <f t="array" ref="M119">STOWA2024_NDJF_T(B119*60,L119,J119,K119,"")</f>
        <v>105.15558129295279</v>
      </c>
      <c r="N119">
        <f t="shared" si="37"/>
        <v>9.5097187206269283E-3</v>
      </c>
    </row>
    <row r="120" spans="1:14" x14ac:dyDescent="0.3">
      <c r="A120">
        <f t="shared" si="24"/>
        <v>3164</v>
      </c>
      <c r="B120">
        <v>192</v>
      </c>
      <c r="C120">
        <f t="shared" si="34"/>
        <v>3.1308845262487759E-3</v>
      </c>
      <c r="D120">
        <f t="shared" si="30"/>
        <v>3.1308845262487759E-3</v>
      </c>
      <c r="E120" t="s">
        <v>23</v>
      </c>
      <c r="F120" t="s">
        <v>19</v>
      </c>
      <c r="G120">
        <v>1</v>
      </c>
      <c r="H120">
        <f t="shared" si="35"/>
        <v>135</v>
      </c>
      <c r="J120">
        <v>2050</v>
      </c>
      <c r="K120" t="s">
        <v>25</v>
      </c>
      <c r="L120">
        <f t="shared" si="36"/>
        <v>137.5</v>
      </c>
      <c r="M120" cm="1">
        <f t="array" ref="M120">STOWA2024_NDJF_T(B120*60,L120,J120,K120,"")</f>
        <v>156.76845792313091</v>
      </c>
      <c r="N120">
        <f t="shared" si="37"/>
        <v>6.3788341943781524E-3</v>
      </c>
    </row>
    <row r="121" spans="1:14" x14ac:dyDescent="0.3">
      <c r="A121">
        <f t="shared" si="24"/>
        <v>3165</v>
      </c>
      <c r="B121">
        <v>192</v>
      </c>
      <c r="C121">
        <f t="shared" si="34"/>
        <v>2.1319519934808202E-3</v>
      </c>
      <c r="D121">
        <f t="shared" si="30"/>
        <v>2.1319519934808202E-3</v>
      </c>
      <c r="E121" t="s">
        <v>23</v>
      </c>
      <c r="F121" t="s">
        <v>19</v>
      </c>
      <c r="G121">
        <v>1</v>
      </c>
      <c r="H121">
        <f t="shared" si="35"/>
        <v>140</v>
      </c>
      <c r="J121">
        <v>2050</v>
      </c>
      <c r="K121" t="s">
        <v>25</v>
      </c>
      <c r="L121">
        <f t="shared" si="36"/>
        <v>142.5</v>
      </c>
      <c r="M121" cm="1">
        <f t="array" ref="M121">STOWA2024_NDJF_T(B121*60,L121,J121,K121,"")</f>
        <v>235.46685608296553</v>
      </c>
      <c r="N121">
        <f t="shared" si="37"/>
        <v>4.2468822008973322E-3</v>
      </c>
    </row>
    <row r="122" spans="1:14" x14ac:dyDescent="0.3">
      <c r="A122">
        <f t="shared" si="24"/>
        <v>3166</v>
      </c>
      <c r="B122">
        <v>192</v>
      </c>
      <c r="C122">
        <f t="shared" si="34"/>
        <v>1.4412509081228905E-3</v>
      </c>
      <c r="D122">
        <f t="shared" si="30"/>
        <v>1.4412509081228905E-3</v>
      </c>
      <c r="E122" t="s">
        <v>23</v>
      </c>
      <c r="F122" t="s">
        <v>19</v>
      </c>
      <c r="G122">
        <v>1</v>
      </c>
      <c r="H122">
        <f t="shared" si="35"/>
        <v>145</v>
      </c>
      <c r="J122">
        <v>2050</v>
      </c>
      <c r="K122" t="s">
        <v>25</v>
      </c>
      <c r="L122">
        <f t="shared" si="36"/>
        <v>147.5</v>
      </c>
      <c r="M122" cm="1">
        <f t="array" ref="M122">STOWA2024_NDJF_T(B122*60,L122,J122,K122,"")</f>
        <v>356.42602168552116</v>
      </c>
      <c r="N122">
        <f t="shared" si="37"/>
        <v>2.8056312927744417E-3</v>
      </c>
    </row>
    <row r="123" spans="1:14" x14ac:dyDescent="0.3">
      <c r="A123">
        <f t="shared" si="24"/>
        <v>3167</v>
      </c>
      <c r="B123">
        <v>192</v>
      </c>
      <c r="C123">
        <f t="shared" si="34"/>
        <v>9.6702421678894501E-4</v>
      </c>
      <c r="D123">
        <f t="shared" si="30"/>
        <v>9.6702421678894501E-4</v>
      </c>
      <c r="E123" t="s">
        <v>23</v>
      </c>
      <c r="F123" t="s">
        <v>19</v>
      </c>
      <c r="G123">
        <v>1</v>
      </c>
      <c r="H123">
        <f t="shared" si="35"/>
        <v>150</v>
      </c>
      <c r="J123">
        <v>2050</v>
      </c>
      <c r="K123" t="s">
        <v>25</v>
      </c>
      <c r="L123">
        <f t="shared" si="36"/>
        <v>152.5</v>
      </c>
      <c r="M123" cm="1">
        <f t="array" ref="M123">STOWA2024_NDJF_T(B123*60,L123,J123,K123,"")</f>
        <v>543.8899986088644</v>
      </c>
      <c r="N123">
        <f t="shared" si="37"/>
        <v>1.8386070759854967E-3</v>
      </c>
    </row>
    <row r="124" spans="1:14" x14ac:dyDescent="0.3">
      <c r="A124">
        <f t="shared" si="24"/>
        <v>3168</v>
      </c>
      <c r="B124">
        <v>192</v>
      </c>
      <c r="C124">
        <f t="shared" si="34"/>
        <v>6.4376903360659297E-4</v>
      </c>
      <c r="D124">
        <f t="shared" si="30"/>
        <v>6.4376903360659297E-4</v>
      </c>
      <c r="E124" t="s">
        <v>23</v>
      </c>
      <c r="F124" t="s">
        <v>19</v>
      </c>
      <c r="G124">
        <v>1</v>
      </c>
      <c r="H124">
        <f t="shared" si="35"/>
        <v>155</v>
      </c>
      <c r="J124">
        <v>2050</v>
      </c>
      <c r="K124" t="s">
        <v>25</v>
      </c>
      <c r="L124">
        <f t="shared" si="36"/>
        <v>157.5</v>
      </c>
      <c r="M124" cm="1">
        <f t="array" ref="M124">STOWA2024_NDJF_T(B124*60,L124,J124,K124,"")</f>
        <v>836.93351277049715</v>
      </c>
      <c r="N124">
        <f t="shared" si="37"/>
        <v>1.1948380423789037E-3</v>
      </c>
    </row>
    <row r="125" spans="1:14" x14ac:dyDescent="0.3">
      <c r="A125">
        <f t="shared" si="24"/>
        <v>3169</v>
      </c>
      <c r="B125">
        <v>192</v>
      </c>
      <c r="C125" s="1">
        <f>N124</f>
        <v>1.1948380423789037E-3</v>
      </c>
      <c r="D125">
        <f t="shared" si="30"/>
        <v>1.1948380423789037E-3</v>
      </c>
      <c r="E125" t="s">
        <v>23</v>
      </c>
      <c r="F125" t="s">
        <v>19</v>
      </c>
      <c r="G125">
        <v>1</v>
      </c>
      <c r="H125">
        <f t="shared" si="35"/>
        <v>160</v>
      </c>
      <c r="J125">
        <v>2050</v>
      </c>
      <c r="K125" t="s">
        <v>25</v>
      </c>
      <c r="L125">
        <f>AVERAGE(H125:H126)</f>
        <v>85</v>
      </c>
      <c r="M125" cm="1">
        <f t="array" ref="M125">STOWA2024_NDJF_T(B125*60,L125,J125,K125,"")</f>
        <v>3.2813666251315334</v>
      </c>
      <c r="N125">
        <f>1/M125</f>
        <v>0.30475107302583571</v>
      </c>
    </row>
    <row r="126" spans="1:14" x14ac:dyDescent="0.3">
      <c r="A126">
        <f t="shared" si="24"/>
        <v>3170</v>
      </c>
      <c r="B126">
        <v>216</v>
      </c>
      <c r="C126" s="1">
        <f>365.25*24/B126 - N126</f>
        <v>19.343787221027284</v>
      </c>
      <c r="D126">
        <f>C126</f>
        <v>19.343787221027284</v>
      </c>
      <c r="E126" t="s">
        <v>23</v>
      </c>
      <c r="F126" t="s">
        <v>19</v>
      </c>
      <c r="G126">
        <v>1</v>
      </c>
      <c r="H126">
        <v>10</v>
      </c>
      <c r="J126">
        <v>2050</v>
      </c>
      <c r="K126" t="s">
        <v>25</v>
      </c>
      <c r="L126">
        <f>AVERAGE(H126:H128)</f>
        <v>15</v>
      </c>
      <c r="M126" cm="1">
        <f t="array" ref="M126">STOWA2024_NDJF_T(B126*60,L126,J126,K126,"")</f>
        <v>4.7081985401778742E-2</v>
      </c>
      <c r="N126">
        <f>1/M126</f>
        <v>21.239546112306051</v>
      </c>
    </row>
    <row r="127" spans="1:14" x14ac:dyDescent="0.3">
      <c r="A127">
        <f t="shared" si="24"/>
        <v>3171</v>
      </c>
      <c r="B127">
        <v>216</v>
      </c>
      <c r="C127">
        <f t="shared" ref="C127:C131" si="38">N126-N127</f>
        <v>2.4906291054125056</v>
      </c>
      <c r="D127">
        <f t="shared" ref="D127:D156" si="39">C127</f>
        <v>2.4906291054125056</v>
      </c>
      <c r="E127" t="s">
        <v>23</v>
      </c>
      <c r="F127" t="s">
        <v>19</v>
      </c>
      <c r="G127">
        <v>1</v>
      </c>
      <c r="H127">
        <f t="shared" ref="H127:H131" si="40">H126+5</f>
        <v>15</v>
      </c>
      <c r="J127">
        <v>2050</v>
      </c>
      <c r="K127" t="s">
        <v>25</v>
      </c>
      <c r="L127">
        <f t="shared" ref="L127:L131" si="41">AVERAGE(H127:H128)</f>
        <v>17.5</v>
      </c>
      <c r="M127" cm="1">
        <f t="array" ref="M127">STOWA2024_NDJF_T(B127*60,L127,J127,K127,"")</f>
        <v>5.3336414024997982E-2</v>
      </c>
      <c r="N127">
        <f t="shared" ref="N127:N131" si="42">1/M127</f>
        <v>18.748917006893546</v>
      </c>
    </row>
    <row r="128" spans="1:14" x14ac:dyDescent="0.3">
      <c r="A128">
        <f t="shared" si="24"/>
        <v>3172</v>
      </c>
      <c r="B128">
        <v>216</v>
      </c>
      <c r="C128">
        <f t="shared" si="38"/>
        <v>4.1826560494038443</v>
      </c>
      <c r="D128">
        <f t="shared" si="39"/>
        <v>4.1826560494038443</v>
      </c>
      <c r="E128" t="s">
        <v>23</v>
      </c>
      <c r="F128" t="s">
        <v>19</v>
      </c>
      <c r="G128">
        <v>1</v>
      </c>
      <c r="H128">
        <f t="shared" si="40"/>
        <v>20</v>
      </c>
      <c r="J128">
        <v>2050</v>
      </c>
      <c r="K128" t="s">
        <v>25</v>
      </c>
      <c r="L128">
        <f t="shared" si="41"/>
        <v>22.5</v>
      </c>
      <c r="M128" cm="1">
        <f t="array" ref="M128">STOWA2024_NDJF_T(B128*60,L128,J128,K128,"")</f>
        <v>6.865179766574335E-2</v>
      </c>
      <c r="N128">
        <f t="shared" si="42"/>
        <v>14.566260957489702</v>
      </c>
    </row>
    <row r="129" spans="1:14" x14ac:dyDescent="0.3">
      <c r="A129">
        <f t="shared" si="24"/>
        <v>3173</v>
      </c>
      <c r="B129">
        <v>216</v>
      </c>
      <c r="C129">
        <f t="shared" si="38"/>
        <v>3.2956574269620731</v>
      </c>
      <c r="D129">
        <f t="shared" si="39"/>
        <v>3.2956574269620731</v>
      </c>
      <c r="E129" t="s">
        <v>23</v>
      </c>
      <c r="F129" t="s">
        <v>19</v>
      </c>
      <c r="G129">
        <v>1</v>
      </c>
      <c r="H129">
        <f t="shared" si="40"/>
        <v>25</v>
      </c>
      <c r="J129">
        <v>2050</v>
      </c>
      <c r="K129" t="s">
        <v>25</v>
      </c>
      <c r="L129">
        <f t="shared" si="41"/>
        <v>27.5</v>
      </c>
      <c r="M129" cm="1">
        <f t="array" ref="M129">STOWA2024_NDJF_T(B129*60,L129,J129,K129,"")</f>
        <v>8.8726393159993047E-2</v>
      </c>
      <c r="N129">
        <f t="shared" si="42"/>
        <v>11.270603530527628</v>
      </c>
    </row>
    <row r="130" spans="1:14" x14ac:dyDescent="0.3">
      <c r="A130">
        <f t="shared" si="24"/>
        <v>3174</v>
      </c>
      <c r="B130">
        <v>216</v>
      </c>
      <c r="C130">
        <f t="shared" si="38"/>
        <v>2.5866785298202046</v>
      </c>
      <c r="D130">
        <f t="shared" si="39"/>
        <v>2.5866785298202046</v>
      </c>
      <c r="E130" t="s">
        <v>23</v>
      </c>
      <c r="F130" t="s">
        <v>19</v>
      </c>
      <c r="G130">
        <v>1</v>
      </c>
      <c r="H130">
        <f t="shared" si="40"/>
        <v>30</v>
      </c>
      <c r="J130">
        <v>2050</v>
      </c>
      <c r="K130" t="s">
        <v>25</v>
      </c>
      <c r="L130">
        <f t="shared" si="41"/>
        <v>32.5</v>
      </c>
      <c r="M130" cm="1">
        <f t="array" ref="M130">STOWA2024_NDJF_T(B130*60,L130,J130,K130,"")</f>
        <v>0.11515530130885936</v>
      </c>
      <c r="N130">
        <f t="shared" si="42"/>
        <v>8.6839250007074238</v>
      </c>
    </row>
    <row r="131" spans="1:14" x14ac:dyDescent="0.3">
      <c r="A131">
        <f t="shared" si="24"/>
        <v>3175</v>
      </c>
      <c r="B131">
        <v>216</v>
      </c>
      <c r="C131">
        <f t="shared" si="38"/>
        <v>2.0220855222161154</v>
      </c>
      <c r="D131">
        <f t="shared" si="39"/>
        <v>2.0220855222161154</v>
      </c>
      <c r="E131" t="s">
        <v>23</v>
      </c>
      <c r="F131" t="s">
        <v>19</v>
      </c>
      <c r="G131">
        <v>1</v>
      </c>
      <c r="H131">
        <f t="shared" si="40"/>
        <v>35</v>
      </c>
      <c r="J131">
        <v>2050</v>
      </c>
      <c r="K131" t="s">
        <v>25</v>
      </c>
      <c r="L131">
        <f t="shared" si="41"/>
        <v>37.5</v>
      </c>
      <c r="M131" cm="1">
        <f t="array" ref="M131">STOWA2024_NDJF_T(B131*60,L131,J131,K131,"")</f>
        <v>0.15010869043432246</v>
      </c>
      <c r="N131">
        <f t="shared" si="42"/>
        <v>6.6618394784913084</v>
      </c>
    </row>
    <row r="132" spans="1:14" x14ac:dyDescent="0.3">
      <c r="A132">
        <f t="shared" ref="A132:A156" si="43">A131+1</f>
        <v>3176</v>
      </c>
      <c r="B132">
        <v>216</v>
      </c>
      <c r="C132">
        <f>N131-N132</f>
        <v>1.5741877504360824</v>
      </c>
      <c r="D132">
        <f t="shared" si="39"/>
        <v>1.5741877504360824</v>
      </c>
      <c r="E132" t="s">
        <v>23</v>
      </c>
      <c r="F132" t="s">
        <v>19</v>
      </c>
      <c r="G132">
        <v>1</v>
      </c>
      <c r="H132">
        <f>H131+5</f>
        <v>40</v>
      </c>
      <c r="J132">
        <v>2050</v>
      </c>
      <c r="K132" t="s">
        <v>25</v>
      </c>
      <c r="L132">
        <f>AVERAGE(H132:H133)</f>
        <v>42.5</v>
      </c>
      <c r="M132" cm="1">
        <f t="array" ref="M132">STOWA2024_NDJF_T(B132*60,L132,J132,K132,"")</f>
        <v>0.19655433458340391</v>
      </c>
      <c r="N132">
        <f>1/M132</f>
        <v>5.087651728055226</v>
      </c>
    </row>
    <row r="133" spans="1:14" x14ac:dyDescent="0.3">
      <c r="A133">
        <f t="shared" si="43"/>
        <v>3177</v>
      </c>
      <c r="B133">
        <v>216</v>
      </c>
      <c r="C133">
        <f t="shared" ref="C133:C155" si="44">N132-N133</f>
        <v>1.220291413253761</v>
      </c>
      <c r="D133">
        <f t="shared" si="39"/>
        <v>1.220291413253761</v>
      </c>
      <c r="E133" t="s">
        <v>23</v>
      </c>
      <c r="F133" t="s">
        <v>19</v>
      </c>
      <c r="G133">
        <v>1</v>
      </c>
      <c r="H133">
        <f t="shared" ref="H133:H156" si="45">H132+5</f>
        <v>45</v>
      </c>
      <c r="J133">
        <v>2050</v>
      </c>
      <c r="K133" t="s">
        <v>25</v>
      </c>
      <c r="L133">
        <f t="shared" ref="L133:L155" si="46">AVERAGE(H133:H134)</f>
        <v>47.5</v>
      </c>
      <c r="M133" cm="1">
        <f t="array" ref="M133">STOWA2024_NDJF_T(B133*60,L133,J133,K133,"")</f>
        <v>0.2585743035560254</v>
      </c>
      <c r="N133">
        <f t="shared" ref="N133:N155" si="47">1/M133</f>
        <v>3.867360314801465</v>
      </c>
    </row>
    <row r="134" spans="1:14" x14ac:dyDescent="0.3">
      <c r="A134">
        <f t="shared" si="43"/>
        <v>3178</v>
      </c>
      <c r="B134">
        <v>216</v>
      </c>
      <c r="C134">
        <f t="shared" si="44"/>
        <v>0.9417091832729092</v>
      </c>
      <c r="D134">
        <f t="shared" si="39"/>
        <v>0.9417091832729092</v>
      </c>
      <c r="E134" t="s">
        <v>23</v>
      </c>
      <c r="F134" t="s">
        <v>19</v>
      </c>
      <c r="G134">
        <v>1</v>
      </c>
      <c r="H134">
        <f t="shared" si="45"/>
        <v>50</v>
      </c>
      <c r="J134">
        <v>2050</v>
      </c>
      <c r="K134" t="s">
        <v>25</v>
      </c>
      <c r="L134">
        <f t="shared" si="46"/>
        <v>52.5</v>
      </c>
      <c r="M134" cm="1">
        <f t="array" ref="M134">STOWA2024_NDJF_T(B134*60,L134,J134,K134,"")</f>
        <v>0.34180425315356489</v>
      </c>
      <c r="N134">
        <f t="shared" si="47"/>
        <v>2.9256511315285558</v>
      </c>
    </row>
    <row r="135" spans="1:14" x14ac:dyDescent="0.3">
      <c r="A135">
        <f t="shared" si="43"/>
        <v>3179</v>
      </c>
      <c r="B135">
        <v>216</v>
      </c>
      <c r="C135">
        <f t="shared" si="44"/>
        <v>0.72344075259805463</v>
      </c>
      <c r="D135">
        <f t="shared" si="39"/>
        <v>0.72344075259805463</v>
      </c>
      <c r="E135" t="s">
        <v>23</v>
      </c>
      <c r="F135" t="s">
        <v>19</v>
      </c>
      <c r="G135">
        <v>1</v>
      </c>
      <c r="H135">
        <f t="shared" si="45"/>
        <v>55</v>
      </c>
      <c r="J135">
        <v>2050</v>
      </c>
      <c r="K135" t="s">
        <v>25</v>
      </c>
      <c r="L135">
        <f t="shared" si="46"/>
        <v>57.5</v>
      </c>
      <c r="M135" cm="1">
        <f t="array" ref="M135">STOWA2024_NDJF_T(B135*60,L135,J135,K135,"")</f>
        <v>0.45408922306761984</v>
      </c>
      <c r="N135">
        <f t="shared" si="47"/>
        <v>2.2022103789305012</v>
      </c>
    </row>
    <row r="136" spans="1:14" x14ac:dyDescent="0.3">
      <c r="A136">
        <f t="shared" si="43"/>
        <v>3180</v>
      </c>
      <c r="B136">
        <v>216</v>
      </c>
      <c r="C136">
        <f t="shared" si="44"/>
        <v>0.55310020878124089</v>
      </c>
      <c r="D136">
        <f t="shared" si="39"/>
        <v>0.55310020878124089</v>
      </c>
      <c r="E136" t="s">
        <v>23</v>
      </c>
      <c r="F136" t="s">
        <v>19</v>
      </c>
      <c r="G136">
        <v>1</v>
      </c>
      <c r="H136">
        <f t="shared" si="45"/>
        <v>60</v>
      </c>
      <c r="J136">
        <v>2050</v>
      </c>
      <c r="K136" t="s">
        <v>25</v>
      </c>
      <c r="L136">
        <f t="shared" si="46"/>
        <v>62.5</v>
      </c>
      <c r="M136" cm="1">
        <f t="array" ref="M136">STOWA2024_NDJF_T(B136*60,L136,J136,K136,"")</f>
        <v>0.60638762533948254</v>
      </c>
      <c r="N136">
        <f t="shared" si="47"/>
        <v>1.6491101701492603</v>
      </c>
    </row>
    <row r="137" spans="1:14" x14ac:dyDescent="0.3">
      <c r="A137">
        <f t="shared" si="43"/>
        <v>3181</v>
      </c>
      <c r="B137">
        <v>216</v>
      </c>
      <c r="C137">
        <f t="shared" si="44"/>
        <v>0.4207993164358157</v>
      </c>
      <c r="D137">
        <f t="shared" si="39"/>
        <v>0.4207993164358157</v>
      </c>
      <c r="E137" t="s">
        <v>23</v>
      </c>
      <c r="F137" t="s">
        <v>19</v>
      </c>
      <c r="G137">
        <v>1</v>
      </c>
      <c r="H137">
        <f t="shared" si="45"/>
        <v>65</v>
      </c>
      <c r="J137">
        <v>2050</v>
      </c>
      <c r="K137" t="s">
        <v>25</v>
      </c>
      <c r="L137">
        <f t="shared" si="46"/>
        <v>67.5</v>
      </c>
      <c r="M137" cm="1">
        <f t="array" ref="M137">STOWA2024_NDJF_T(B137*60,L137,J137,K137,"")</f>
        <v>0.81412616112345471</v>
      </c>
      <c r="N137">
        <f t="shared" si="47"/>
        <v>1.2283108537134446</v>
      </c>
    </row>
    <row r="138" spans="1:14" x14ac:dyDescent="0.3">
      <c r="A138">
        <f t="shared" si="43"/>
        <v>3182</v>
      </c>
      <c r="B138">
        <v>216</v>
      </c>
      <c r="C138">
        <f t="shared" si="44"/>
        <v>0.31845011745513729</v>
      </c>
      <c r="D138">
        <f t="shared" si="39"/>
        <v>0.31845011745513729</v>
      </c>
      <c r="E138" t="s">
        <v>23</v>
      </c>
      <c r="F138" t="s">
        <v>19</v>
      </c>
      <c r="G138">
        <v>1</v>
      </c>
      <c r="H138">
        <f t="shared" si="45"/>
        <v>70</v>
      </c>
      <c r="J138">
        <v>2050</v>
      </c>
      <c r="K138" t="s">
        <v>25</v>
      </c>
      <c r="L138">
        <f t="shared" si="46"/>
        <v>72.5</v>
      </c>
      <c r="M138" cm="1">
        <f t="array" ref="M138">STOWA2024_NDJF_T(B138*60,L138,J138,K138,"")</f>
        <v>1.0990692972557312</v>
      </c>
      <c r="N138">
        <f t="shared" si="47"/>
        <v>0.90986073625830732</v>
      </c>
    </row>
    <row r="139" spans="1:14" x14ac:dyDescent="0.3">
      <c r="A139">
        <f t="shared" si="43"/>
        <v>3183</v>
      </c>
      <c r="B139">
        <v>216</v>
      </c>
      <c r="C139">
        <f t="shared" si="44"/>
        <v>0.23981754798000787</v>
      </c>
      <c r="D139">
        <f t="shared" si="39"/>
        <v>0.23981754798000787</v>
      </c>
      <c r="E139" t="s">
        <v>23</v>
      </c>
      <c r="F139" t="s">
        <v>19</v>
      </c>
      <c r="G139">
        <v>1</v>
      </c>
      <c r="H139">
        <f t="shared" si="45"/>
        <v>75</v>
      </c>
      <c r="J139">
        <v>2050</v>
      </c>
      <c r="K139" t="s">
        <v>25</v>
      </c>
      <c r="L139">
        <f t="shared" si="46"/>
        <v>77.5</v>
      </c>
      <c r="M139" cm="1">
        <f t="array" ref="M139">STOWA2024_NDJF_T(B139*60,L139,J139,K139,"")</f>
        <v>1.4924411105044388</v>
      </c>
      <c r="N139">
        <f t="shared" si="47"/>
        <v>0.67004318827829945</v>
      </c>
    </row>
    <row r="140" spans="1:14" x14ac:dyDescent="0.3">
      <c r="A140">
        <f t="shared" si="43"/>
        <v>3184</v>
      </c>
      <c r="B140">
        <v>216</v>
      </c>
      <c r="C140">
        <f t="shared" si="44"/>
        <v>0.17956484940079598</v>
      </c>
      <c r="D140">
        <f t="shared" si="39"/>
        <v>0.17956484940079598</v>
      </c>
      <c r="E140" t="s">
        <v>23</v>
      </c>
      <c r="F140" t="s">
        <v>19</v>
      </c>
      <c r="G140">
        <v>1</v>
      </c>
      <c r="H140">
        <f t="shared" si="45"/>
        <v>80</v>
      </c>
      <c r="J140">
        <v>2050</v>
      </c>
      <c r="K140" t="s">
        <v>25</v>
      </c>
      <c r="L140">
        <f t="shared" si="46"/>
        <v>82.5</v>
      </c>
      <c r="M140" cm="1">
        <f t="array" ref="M140">STOWA2024_NDJF_T(B140*60,L140,J140,K140,"")</f>
        <v>2.0388260209178148</v>
      </c>
      <c r="N140">
        <f t="shared" si="47"/>
        <v>0.49047833887750347</v>
      </c>
    </row>
    <row r="141" spans="1:14" x14ac:dyDescent="0.3">
      <c r="A141">
        <f t="shared" si="43"/>
        <v>3185</v>
      </c>
      <c r="B141">
        <v>216</v>
      </c>
      <c r="C141">
        <f t="shared" si="44"/>
        <v>0.13368033526255285</v>
      </c>
      <c r="D141">
        <f t="shared" si="39"/>
        <v>0.13368033526255285</v>
      </c>
      <c r="E141" t="s">
        <v>23</v>
      </c>
      <c r="F141" t="s">
        <v>19</v>
      </c>
      <c r="G141">
        <v>1</v>
      </c>
      <c r="H141">
        <f t="shared" si="45"/>
        <v>85</v>
      </c>
      <c r="J141">
        <v>2050</v>
      </c>
      <c r="K141" t="s">
        <v>25</v>
      </c>
      <c r="L141">
        <f t="shared" si="46"/>
        <v>87.5</v>
      </c>
      <c r="M141" cm="1">
        <f t="array" ref="M141">STOWA2024_NDJF_T(B141*60,L141,J141,K141,"")</f>
        <v>2.8027062648006864</v>
      </c>
      <c r="N141">
        <f t="shared" si="47"/>
        <v>0.35679800361495062</v>
      </c>
    </row>
    <row r="142" spans="1:14" x14ac:dyDescent="0.3">
      <c r="A142">
        <f t="shared" si="43"/>
        <v>3186</v>
      </c>
      <c r="B142">
        <v>216</v>
      </c>
      <c r="C142">
        <f t="shared" si="44"/>
        <v>9.8932009891613659E-2</v>
      </c>
      <c r="D142">
        <f t="shared" si="39"/>
        <v>9.8932009891613659E-2</v>
      </c>
      <c r="E142" t="s">
        <v>23</v>
      </c>
      <c r="F142" t="s">
        <v>19</v>
      </c>
      <c r="G142">
        <v>1</v>
      </c>
      <c r="H142">
        <f t="shared" si="45"/>
        <v>90</v>
      </c>
      <c r="J142">
        <v>2050</v>
      </c>
      <c r="K142" t="s">
        <v>25</v>
      </c>
      <c r="L142">
        <f t="shared" si="46"/>
        <v>92.5</v>
      </c>
      <c r="M142" cm="1">
        <f t="array" ref="M142">STOWA2024_NDJF_T(B142*60,L142,J142,K142,"")</f>
        <v>3.8779832329225026</v>
      </c>
      <c r="N142">
        <f t="shared" si="47"/>
        <v>0.25786599372333696</v>
      </c>
    </row>
    <row r="143" spans="1:14" x14ac:dyDescent="0.3">
      <c r="A143">
        <f t="shared" si="43"/>
        <v>3187</v>
      </c>
      <c r="B143">
        <v>216</v>
      </c>
      <c r="C143">
        <f t="shared" si="44"/>
        <v>7.2758645903984592E-2</v>
      </c>
      <c r="D143">
        <f t="shared" si="39"/>
        <v>7.2758645903984592E-2</v>
      </c>
      <c r="E143" t="s">
        <v>23</v>
      </c>
      <c r="F143" t="s">
        <v>19</v>
      </c>
      <c r="G143">
        <v>1</v>
      </c>
      <c r="H143">
        <f t="shared" si="45"/>
        <v>95</v>
      </c>
      <c r="J143">
        <v>2050</v>
      </c>
      <c r="K143" t="s">
        <v>25</v>
      </c>
      <c r="L143">
        <f t="shared" si="46"/>
        <v>97.5</v>
      </c>
      <c r="M143" cm="1">
        <f t="array" ref="M143">STOWA2024_NDJF_T(B143*60,L143,J143,K143,"")</f>
        <v>5.4022706920089814</v>
      </c>
      <c r="N143">
        <f t="shared" si="47"/>
        <v>0.18510734781935237</v>
      </c>
    </row>
    <row r="144" spans="1:14" x14ac:dyDescent="0.3">
      <c r="A144">
        <f t="shared" si="43"/>
        <v>3188</v>
      </c>
      <c r="B144">
        <v>216</v>
      </c>
      <c r="C144">
        <f t="shared" si="44"/>
        <v>5.3166478375208048E-2</v>
      </c>
      <c r="D144">
        <f t="shared" si="39"/>
        <v>5.3166478375208048E-2</v>
      </c>
      <c r="E144" t="s">
        <v>23</v>
      </c>
      <c r="F144" t="s">
        <v>19</v>
      </c>
      <c r="G144">
        <v>1</v>
      </c>
      <c r="H144">
        <f t="shared" si="45"/>
        <v>100</v>
      </c>
      <c r="J144">
        <v>2050</v>
      </c>
      <c r="K144" t="s">
        <v>25</v>
      </c>
      <c r="L144">
        <f t="shared" si="46"/>
        <v>102.5</v>
      </c>
      <c r="M144" cm="1">
        <f t="array" ref="M144">STOWA2024_NDJF_T(B144*60,L144,J144,K144,"")</f>
        <v>7.5791527235868239</v>
      </c>
      <c r="N144">
        <f t="shared" si="47"/>
        <v>0.13194086944414432</v>
      </c>
    </row>
    <row r="145" spans="1:14" x14ac:dyDescent="0.3">
      <c r="A145">
        <f t="shared" si="43"/>
        <v>3189</v>
      </c>
      <c r="B145">
        <v>216</v>
      </c>
      <c r="C145">
        <f t="shared" si="44"/>
        <v>3.858737108455812E-2</v>
      </c>
      <c r="D145">
        <f t="shared" si="39"/>
        <v>3.858737108455812E-2</v>
      </c>
      <c r="E145" t="s">
        <v>23</v>
      </c>
      <c r="F145" t="s">
        <v>19</v>
      </c>
      <c r="G145">
        <v>1</v>
      </c>
      <c r="H145">
        <f t="shared" si="45"/>
        <v>105</v>
      </c>
      <c r="J145">
        <v>2050</v>
      </c>
      <c r="K145" t="s">
        <v>25</v>
      </c>
      <c r="L145">
        <f t="shared" si="46"/>
        <v>107.5</v>
      </c>
      <c r="M145" cm="1">
        <f t="array" ref="M145">STOWA2024_NDJF_T(B145*60,L145,J145,K145,"")</f>
        <v>10.711971351605088</v>
      </c>
      <c r="N145">
        <f t="shared" si="47"/>
        <v>9.3353498359586201E-2</v>
      </c>
    </row>
    <row r="146" spans="1:14" x14ac:dyDescent="0.3">
      <c r="A146">
        <f t="shared" si="43"/>
        <v>3190</v>
      </c>
      <c r="B146">
        <v>216</v>
      </c>
      <c r="C146">
        <f t="shared" si="44"/>
        <v>2.7809246921468161E-2</v>
      </c>
      <c r="D146">
        <f t="shared" si="39"/>
        <v>2.7809246921468161E-2</v>
      </c>
      <c r="E146" t="s">
        <v>23</v>
      </c>
      <c r="F146" t="s">
        <v>19</v>
      </c>
      <c r="G146">
        <v>1</v>
      </c>
      <c r="H146">
        <f t="shared" si="45"/>
        <v>110</v>
      </c>
      <c r="J146">
        <v>2050</v>
      </c>
      <c r="K146" t="s">
        <v>25</v>
      </c>
      <c r="L146">
        <f t="shared" si="46"/>
        <v>112.5</v>
      </c>
      <c r="M146" cm="1">
        <f t="array" ref="M146">STOWA2024_NDJF_T(B146*60,L146,J146,K146,"")</f>
        <v>15.25686811671234</v>
      </c>
      <c r="N146">
        <f t="shared" si="47"/>
        <v>6.554425143811804E-2</v>
      </c>
    </row>
    <row r="147" spans="1:14" x14ac:dyDescent="0.3">
      <c r="A147">
        <f t="shared" si="43"/>
        <v>3191</v>
      </c>
      <c r="B147">
        <v>216</v>
      </c>
      <c r="C147">
        <f t="shared" si="44"/>
        <v>1.9894457092748806E-2</v>
      </c>
      <c r="D147">
        <f t="shared" si="39"/>
        <v>1.9894457092748806E-2</v>
      </c>
      <c r="E147" t="s">
        <v>23</v>
      </c>
      <c r="F147" t="s">
        <v>19</v>
      </c>
      <c r="G147">
        <v>1</v>
      </c>
      <c r="H147">
        <f t="shared" si="45"/>
        <v>115</v>
      </c>
      <c r="J147">
        <v>2050</v>
      </c>
      <c r="K147" t="s">
        <v>25</v>
      </c>
      <c r="L147">
        <f t="shared" si="46"/>
        <v>117.5</v>
      </c>
      <c r="M147" cm="1">
        <f t="array" ref="M147">STOWA2024_NDJF_T(B147*60,L147,J147,K147,"")</f>
        <v>21.905903725094024</v>
      </c>
      <c r="N147">
        <f t="shared" si="47"/>
        <v>4.5649794345369234E-2</v>
      </c>
    </row>
    <row r="148" spans="1:14" x14ac:dyDescent="0.3">
      <c r="A148">
        <f t="shared" si="43"/>
        <v>3192</v>
      </c>
      <c r="B148">
        <v>216</v>
      </c>
      <c r="C148">
        <f t="shared" si="44"/>
        <v>1.4122981270235313E-2</v>
      </c>
      <c r="D148">
        <f t="shared" si="39"/>
        <v>1.4122981270235313E-2</v>
      </c>
      <c r="E148" t="s">
        <v>23</v>
      </c>
      <c r="F148" t="s">
        <v>19</v>
      </c>
      <c r="G148">
        <v>1</v>
      </c>
      <c r="H148">
        <f t="shared" si="45"/>
        <v>120</v>
      </c>
      <c r="J148">
        <v>2050</v>
      </c>
      <c r="K148" t="s">
        <v>25</v>
      </c>
      <c r="L148">
        <f t="shared" si="46"/>
        <v>122.5</v>
      </c>
      <c r="M148" cm="1">
        <f t="array" ref="M148">STOWA2024_NDJF_T(B148*60,L148,J148,K148,"")</f>
        <v>31.719032228751594</v>
      </c>
      <c r="N148">
        <f t="shared" si="47"/>
        <v>3.1526813075133921E-2</v>
      </c>
    </row>
    <row r="149" spans="1:14" x14ac:dyDescent="0.3">
      <c r="A149">
        <f t="shared" si="43"/>
        <v>3193</v>
      </c>
      <c r="B149">
        <v>216</v>
      </c>
      <c r="C149">
        <f t="shared" si="44"/>
        <v>9.9453695322625248E-3</v>
      </c>
      <c r="D149">
        <f t="shared" si="39"/>
        <v>9.9453695322625248E-3</v>
      </c>
      <c r="E149" t="s">
        <v>23</v>
      </c>
      <c r="F149" t="s">
        <v>19</v>
      </c>
      <c r="G149">
        <v>1</v>
      </c>
      <c r="H149">
        <f t="shared" si="45"/>
        <v>125</v>
      </c>
      <c r="J149">
        <v>2050</v>
      </c>
      <c r="K149" t="s">
        <v>25</v>
      </c>
      <c r="L149">
        <f t="shared" si="46"/>
        <v>127.5</v>
      </c>
      <c r="M149" cm="1">
        <f t="array" ref="M149">STOWA2024_NDJF_T(B149*60,L149,J149,K149,"")</f>
        <v>46.336103422067509</v>
      </c>
      <c r="N149">
        <f t="shared" si="47"/>
        <v>2.1581443542871396E-2</v>
      </c>
    </row>
    <row r="150" spans="1:14" x14ac:dyDescent="0.3">
      <c r="A150">
        <f t="shared" si="43"/>
        <v>3194</v>
      </c>
      <c r="B150">
        <v>216</v>
      </c>
      <c r="C150">
        <f t="shared" si="44"/>
        <v>6.9443351390815009E-3</v>
      </c>
      <c r="D150">
        <f t="shared" si="39"/>
        <v>6.9443351390815009E-3</v>
      </c>
      <c r="E150" t="s">
        <v>23</v>
      </c>
      <c r="F150" t="s">
        <v>19</v>
      </c>
      <c r="G150">
        <v>1</v>
      </c>
      <c r="H150">
        <f t="shared" si="45"/>
        <v>130</v>
      </c>
      <c r="J150">
        <v>2050</v>
      </c>
      <c r="K150" t="s">
        <v>25</v>
      </c>
      <c r="L150">
        <f t="shared" si="46"/>
        <v>132.5</v>
      </c>
      <c r="M150" cm="1">
        <f t="array" ref="M150">STOWA2024_NDJF_T(B150*60,L150,J150,K150,"")</f>
        <v>68.319504946829269</v>
      </c>
      <c r="N150">
        <f t="shared" si="47"/>
        <v>1.4637108403789895E-2</v>
      </c>
    </row>
    <row r="151" spans="1:14" x14ac:dyDescent="0.3">
      <c r="A151">
        <f t="shared" si="43"/>
        <v>3195</v>
      </c>
      <c r="B151">
        <v>216</v>
      </c>
      <c r="C151">
        <f t="shared" si="44"/>
        <v>4.8060609181148056E-3</v>
      </c>
      <c r="D151">
        <f t="shared" si="39"/>
        <v>4.8060609181148056E-3</v>
      </c>
      <c r="E151" t="s">
        <v>23</v>
      </c>
      <c r="F151" t="s">
        <v>19</v>
      </c>
      <c r="G151">
        <v>1</v>
      </c>
      <c r="H151">
        <f t="shared" si="45"/>
        <v>135</v>
      </c>
      <c r="J151">
        <v>2050</v>
      </c>
      <c r="K151" t="s">
        <v>25</v>
      </c>
      <c r="L151">
        <f t="shared" si="46"/>
        <v>137.5</v>
      </c>
      <c r="M151" cm="1">
        <f t="array" ref="M151">STOWA2024_NDJF_T(B151*60,L151,J151,K151,"")</f>
        <v>101.71856065766229</v>
      </c>
      <c r="N151">
        <f t="shared" si="47"/>
        <v>9.8310474856750894E-3</v>
      </c>
    </row>
    <row r="152" spans="1:14" x14ac:dyDescent="0.3">
      <c r="A152">
        <f t="shared" si="43"/>
        <v>3196</v>
      </c>
      <c r="B152">
        <v>216</v>
      </c>
      <c r="C152">
        <f t="shared" si="44"/>
        <v>3.2952386972718954E-3</v>
      </c>
      <c r="D152">
        <f t="shared" si="39"/>
        <v>3.2952386972718954E-3</v>
      </c>
      <c r="E152" t="s">
        <v>23</v>
      </c>
      <c r="F152" t="s">
        <v>19</v>
      </c>
      <c r="G152">
        <v>1</v>
      </c>
      <c r="H152">
        <f t="shared" si="45"/>
        <v>140</v>
      </c>
      <c r="J152">
        <v>2050</v>
      </c>
      <c r="K152" t="s">
        <v>25</v>
      </c>
      <c r="L152">
        <f t="shared" si="46"/>
        <v>142.5</v>
      </c>
      <c r="M152" cm="1">
        <f t="array" ref="M152">STOWA2024_NDJF_T(B152*60,L152,J152,K152,"")</f>
        <v>153.00325214139511</v>
      </c>
      <c r="N152">
        <f t="shared" si="47"/>
        <v>6.535808788403194E-3</v>
      </c>
    </row>
    <row r="153" spans="1:14" x14ac:dyDescent="0.3">
      <c r="A153">
        <f t="shared" si="43"/>
        <v>3197</v>
      </c>
      <c r="B153">
        <v>216</v>
      </c>
      <c r="C153">
        <f t="shared" si="44"/>
        <v>2.2372870232935591E-3</v>
      </c>
      <c r="D153">
        <f t="shared" si="39"/>
        <v>2.2372870232935591E-3</v>
      </c>
      <c r="E153" t="s">
        <v>23</v>
      </c>
      <c r="F153" t="s">
        <v>19</v>
      </c>
      <c r="G153">
        <v>1</v>
      </c>
      <c r="H153">
        <f t="shared" si="45"/>
        <v>145</v>
      </c>
      <c r="J153">
        <v>2050</v>
      </c>
      <c r="K153" t="s">
        <v>25</v>
      </c>
      <c r="L153">
        <f t="shared" si="46"/>
        <v>147.5</v>
      </c>
      <c r="M153" cm="1">
        <f t="array" ref="M153">STOWA2024_NDJF_T(B153*60,L153,J153,K153,"")</f>
        <v>232.6381148321334</v>
      </c>
      <c r="N153">
        <f t="shared" si="47"/>
        <v>4.298521765109635E-3</v>
      </c>
    </row>
    <row r="154" spans="1:14" x14ac:dyDescent="0.3">
      <c r="A154">
        <f t="shared" si="43"/>
        <v>3198</v>
      </c>
      <c r="B154">
        <v>216</v>
      </c>
      <c r="C154">
        <f t="shared" si="44"/>
        <v>1.5033863447383119E-3</v>
      </c>
      <c r="D154">
        <f t="shared" si="39"/>
        <v>1.5033863447383119E-3</v>
      </c>
      <c r="E154" t="s">
        <v>23</v>
      </c>
      <c r="F154" t="s">
        <v>19</v>
      </c>
      <c r="G154">
        <v>1</v>
      </c>
      <c r="H154">
        <f t="shared" si="45"/>
        <v>150</v>
      </c>
      <c r="J154">
        <v>2050</v>
      </c>
      <c r="K154" t="s">
        <v>25</v>
      </c>
      <c r="L154">
        <f t="shared" si="46"/>
        <v>152.5</v>
      </c>
      <c r="M154" cm="1">
        <f t="array" ref="M154">STOWA2024_NDJF_T(B154*60,L154,J154,K154,"")</f>
        <v>357.76441910895102</v>
      </c>
      <c r="N154">
        <f t="shared" si="47"/>
        <v>2.7951354203713231E-3</v>
      </c>
    </row>
    <row r="155" spans="1:14" x14ac:dyDescent="0.3">
      <c r="A155">
        <f t="shared" si="43"/>
        <v>3199</v>
      </c>
      <c r="B155">
        <v>216</v>
      </c>
      <c r="C155">
        <f t="shared" si="44"/>
        <v>9.9925253441436449E-4</v>
      </c>
      <c r="D155">
        <f t="shared" si="39"/>
        <v>9.9925253441436449E-4</v>
      </c>
      <c r="E155" t="s">
        <v>23</v>
      </c>
      <c r="F155" t="s">
        <v>19</v>
      </c>
      <c r="G155">
        <v>1</v>
      </c>
      <c r="H155">
        <f t="shared" si="45"/>
        <v>155</v>
      </c>
      <c r="J155">
        <v>2050</v>
      </c>
      <c r="K155" t="s">
        <v>25</v>
      </c>
      <c r="L155">
        <f t="shared" si="46"/>
        <v>157.5</v>
      </c>
      <c r="M155" cm="1">
        <f t="array" ref="M155">STOWA2024_NDJF_T(B155*60,L155,J155,K155,"")</f>
        <v>556.82918291586566</v>
      </c>
      <c r="N155">
        <f t="shared" si="47"/>
        <v>1.7958828859569586E-3</v>
      </c>
    </row>
    <row r="156" spans="1:14" x14ac:dyDescent="0.3">
      <c r="A156">
        <f t="shared" si="43"/>
        <v>3200</v>
      </c>
      <c r="B156">
        <v>216</v>
      </c>
      <c r="C156" s="1">
        <f>N155</f>
        <v>1.7958828859569586E-3</v>
      </c>
      <c r="D156">
        <f t="shared" si="39"/>
        <v>1.7958828859569586E-3</v>
      </c>
      <c r="E156" t="s">
        <v>23</v>
      </c>
      <c r="F156" t="s">
        <v>19</v>
      </c>
      <c r="G156">
        <v>1</v>
      </c>
      <c r="H156">
        <f t="shared" si="45"/>
        <v>160</v>
      </c>
      <c r="J156">
        <v>2050</v>
      </c>
      <c r="K156" t="s">
        <v>25</v>
      </c>
      <c r="L156">
        <f>AVERAGE(H156:H157)</f>
        <v>160</v>
      </c>
      <c r="M156" cm="1">
        <f t="array" ref="M156">STOWA2024_NDJF_T(B156*60,L156,J156,K156,"")</f>
        <v>697.96101900258316</v>
      </c>
      <c r="N156">
        <f>1/M156</f>
        <v>1.4327447705160437E-3</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AE3DD4-F1FF-4539-857D-A7038F51BF48}">
  <sheetPr codeName="Blad18">
    <tabColor theme="5" tint="0.59999389629810485"/>
  </sheetPr>
  <dimension ref="A1:N156"/>
  <sheetViews>
    <sheetView topLeftCell="A130" workbookViewId="0">
      <selection activeCell="A3" sqref="A3:A156"/>
    </sheetView>
  </sheetViews>
  <sheetFormatPr defaultRowHeight="14.4" x14ac:dyDescent="0.3"/>
  <cols>
    <col min="3" max="4" width="12" bestFit="1" customWidth="1"/>
    <col min="5" max="5" width="18" bestFit="1" customWidth="1"/>
    <col min="6" max="6" width="8" bestFit="1" customWidth="1"/>
    <col min="7" max="7" width="4.21875" bestFit="1" customWidth="1"/>
    <col min="13" max="13" width="10.5546875"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'2050L WINTER'!A156+1</f>
        <v>3201</v>
      </c>
      <c r="B2">
        <v>24</v>
      </c>
      <c r="C2" s="1">
        <f>365.25*24/B2 - N2</f>
        <v>348.91440028621338</v>
      </c>
      <c r="D2">
        <f>C2</f>
        <v>348.91440028621338</v>
      </c>
      <c r="E2" t="s">
        <v>29</v>
      </c>
      <c r="F2" t="s">
        <v>21</v>
      </c>
      <c r="G2">
        <v>1</v>
      </c>
      <c r="H2">
        <v>10</v>
      </c>
      <c r="J2">
        <v>2050</v>
      </c>
      <c r="K2" t="s">
        <v>28</v>
      </c>
      <c r="L2">
        <f>AVERAGE(H2:H4)</f>
        <v>15</v>
      </c>
      <c r="M2" cm="1">
        <f t="array" ref="M2">STOWA2024_JAARROND_T(B2*60,L2,J2,K2,"")</f>
        <v>6.1215995587602434E-2</v>
      </c>
      <c r="N2">
        <f>1/M2</f>
        <v>16.3355997137866</v>
      </c>
    </row>
    <row r="3" spans="1:14" x14ac:dyDescent="0.3">
      <c r="A3">
        <f>A2+1</f>
        <v>3202</v>
      </c>
      <c r="B3">
        <v>24</v>
      </c>
      <c r="C3">
        <f t="shared" ref="C3:C7" si="0">N2-N3</f>
        <v>4.8758743585439177</v>
      </c>
      <c r="D3">
        <f t="shared" ref="D3:D32" si="1">C3</f>
        <v>4.8758743585439177</v>
      </c>
      <c r="E3" t="s">
        <v>29</v>
      </c>
      <c r="F3" t="s">
        <v>21</v>
      </c>
      <c r="G3">
        <v>1</v>
      </c>
      <c r="H3">
        <f t="shared" ref="H3:H7" si="2">H2+5</f>
        <v>15</v>
      </c>
      <c r="J3">
        <v>2050</v>
      </c>
      <c r="K3" t="s">
        <v>28</v>
      </c>
      <c r="L3">
        <f t="shared" ref="L3:L7" si="3">AVERAGE(H3:H4)</f>
        <v>17.5</v>
      </c>
      <c r="M3" cm="1">
        <f t="array" ref="M3">STOWA2024_JAARROND_T(B3*60,L3,J3,K3,"")</f>
        <v>8.7262126185468525E-2</v>
      </c>
      <c r="N3">
        <f t="shared" ref="N3:N7" si="4">1/M3</f>
        <v>11.459725355242682</v>
      </c>
    </row>
    <row r="4" spans="1:14" x14ac:dyDescent="0.3">
      <c r="A4">
        <f t="shared" ref="A4:A67" si="5">A3+1</f>
        <v>3203</v>
      </c>
      <c r="B4">
        <v>24</v>
      </c>
      <c r="C4">
        <f t="shared" si="0"/>
        <v>5.5427714978232538</v>
      </c>
      <c r="D4">
        <f t="shared" si="1"/>
        <v>5.5427714978232538</v>
      </c>
      <c r="E4" t="s">
        <v>29</v>
      </c>
      <c r="F4" t="s">
        <v>21</v>
      </c>
      <c r="G4">
        <v>1</v>
      </c>
      <c r="H4">
        <f t="shared" si="2"/>
        <v>20</v>
      </c>
      <c r="J4">
        <v>2050</v>
      </c>
      <c r="K4" t="s">
        <v>28</v>
      </c>
      <c r="L4">
        <f t="shared" si="3"/>
        <v>22.5</v>
      </c>
      <c r="M4" cm="1">
        <f t="array" ref="M4">STOWA2024_JAARROND_T(B4*60,L4,J4,K4,"")</f>
        <v>0.16900588108289419</v>
      </c>
      <c r="N4">
        <f t="shared" si="4"/>
        <v>5.9169538574194283</v>
      </c>
    </row>
    <row r="5" spans="1:14" x14ac:dyDescent="0.3">
      <c r="A5">
        <f t="shared" si="5"/>
        <v>3204</v>
      </c>
      <c r="B5">
        <v>24</v>
      </c>
      <c r="C5">
        <f t="shared" si="0"/>
        <v>2.6886952020195189</v>
      </c>
      <c r="D5">
        <f t="shared" si="1"/>
        <v>2.6886952020195189</v>
      </c>
      <c r="E5" t="s">
        <v>29</v>
      </c>
      <c r="F5" t="s">
        <v>21</v>
      </c>
      <c r="G5">
        <v>1</v>
      </c>
      <c r="H5">
        <f t="shared" si="2"/>
        <v>25</v>
      </c>
      <c r="J5">
        <v>2050</v>
      </c>
      <c r="K5" t="s">
        <v>28</v>
      </c>
      <c r="L5">
        <f t="shared" si="3"/>
        <v>27.5</v>
      </c>
      <c r="M5" cm="1">
        <f t="array" ref="M5">STOWA2024_JAARROND_T(B5*60,L5,J5,K5,"")</f>
        <v>0.30976452222231315</v>
      </c>
      <c r="N5">
        <f t="shared" si="4"/>
        <v>3.2282586553999093</v>
      </c>
    </row>
    <row r="6" spans="1:14" x14ac:dyDescent="0.3">
      <c r="A6">
        <f t="shared" si="5"/>
        <v>3205</v>
      </c>
      <c r="B6">
        <v>24</v>
      </c>
      <c r="C6">
        <f t="shared" si="0"/>
        <v>1.3828234047127916</v>
      </c>
      <c r="D6">
        <f t="shared" si="1"/>
        <v>1.3828234047127916</v>
      </c>
      <c r="E6" t="s">
        <v>29</v>
      </c>
      <c r="F6" t="s">
        <v>21</v>
      </c>
      <c r="G6">
        <v>1</v>
      </c>
      <c r="H6">
        <f t="shared" si="2"/>
        <v>30</v>
      </c>
      <c r="J6">
        <v>2050</v>
      </c>
      <c r="K6" t="s">
        <v>28</v>
      </c>
      <c r="L6">
        <f t="shared" si="3"/>
        <v>32.5</v>
      </c>
      <c r="M6" cm="1">
        <f t="array" ref="M6">STOWA2024_JAARROND_T(B6*60,L6,J6,K6,"")</f>
        <v>0.54187758667103947</v>
      </c>
      <c r="N6">
        <f t="shared" si="4"/>
        <v>1.8454352506871177</v>
      </c>
    </row>
    <row r="7" spans="1:14" x14ac:dyDescent="0.3">
      <c r="A7">
        <f t="shared" si="5"/>
        <v>3206</v>
      </c>
      <c r="B7">
        <v>24</v>
      </c>
      <c r="C7">
        <f t="shared" si="0"/>
        <v>0.74748173658420058</v>
      </c>
      <c r="D7">
        <f t="shared" si="1"/>
        <v>0.74748173658420058</v>
      </c>
      <c r="E7" t="s">
        <v>29</v>
      </c>
      <c r="F7" t="s">
        <v>21</v>
      </c>
      <c r="G7">
        <v>1</v>
      </c>
      <c r="H7">
        <f t="shared" si="2"/>
        <v>35</v>
      </c>
      <c r="J7">
        <v>2050</v>
      </c>
      <c r="K7" t="s">
        <v>28</v>
      </c>
      <c r="L7">
        <f t="shared" si="3"/>
        <v>37.5</v>
      </c>
      <c r="M7" cm="1">
        <f t="array" ref="M7">STOWA2024_JAARROND_T(B7*60,L7,J7,K7,"")</f>
        <v>0.91078537219952349</v>
      </c>
      <c r="N7">
        <f t="shared" si="4"/>
        <v>1.0979535141029171</v>
      </c>
    </row>
    <row r="8" spans="1:14" x14ac:dyDescent="0.3">
      <c r="A8">
        <f t="shared" si="5"/>
        <v>3207</v>
      </c>
      <c r="B8">
        <v>24</v>
      </c>
      <c r="C8">
        <f>N7-N8</f>
        <v>0.42160015783861104</v>
      </c>
      <c r="D8">
        <f t="shared" si="1"/>
        <v>0.42160015783861104</v>
      </c>
      <c r="E8" t="s">
        <v>29</v>
      </c>
      <c r="F8" t="s">
        <v>21</v>
      </c>
      <c r="G8">
        <v>1</v>
      </c>
      <c r="H8">
        <f>H7+5</f>
        <v>40</v>
      </c>
      <c r="J8">
        <v>2050</v>
      </c>
      <c r="K8" t="s">
        <v>28</v>
      </c>
      <c r="L8">
        <f>AVERAGE(H8:H9)</f>
        <v>42.5</v>
      </c>
      <c r="M8" cm="1">
        <f t="array" ref="M8">STOWA2024_JAARROND_T(B8*60,L8,J8,K8,"")</f>
        <v>1.4785170957431</v>
      </c>
      <c r="N8">
        <f>1/M8</f>
        <v>0.67635335626430604</v>
      </c>
    </row>
    <row r="9" spans="1:14" x14ac:dyDescent="0.3">
      <c r="A9">
        <f t="shared" si="5"/>
        <v>3208</v>
      </c>
      <c r="B9">
        <v>24</v>
      </c>
      <c r="C9">
        <f t="shared" ref="C9:C31" si="6">N8-N9</f>
        <v>0.246957678810799</v>
      </c>
      <c r="D9">
        <f t="shared" si="1"/>
        <v>0.246957678810799</v>
      </c>
      <c r="E9" t="s">
        <v>29</v>
      </c>
      <c r="F9" t="s">
        <v>21</v>
      </c>
      <c r="G9">
        <v>1</v>
      </c>
      <c r="H9">
        <f t="shared" ref="H9:H32" si="7">H8+5</f>
        <v>45</v>
      </c>
      <c r="J9">
        <v>2050</v>
      </c>
      <c r="K9" t="s">
        <v>28</v>
      </c>
      <c r="L9">
        <f t="shared" ref="L9:L31" si="8">AVERAGE(H9:H10)</f>
        <v>47.5</v>
      </c>
      <c r="M9" cm="1">
        <f t="array" ref="M9">STOWA2024_JAARROND_T(B9*60,L9,J9,K9,"")</f>
        <v>2.3288543702405464</v>
      </c>
      <c r="N9">
        <f t="shared" ref="N9:N31" si="9">1/M9</f>
        <v>0.42939567745350704</v>
      </c>
    </row>
    <row r="10" spans="1:14" x14ac:dyDescent="0.3">
      <c r="A10">
        <f t="shared" si="5"/>
        <v>3209</v>
      </c>
      <c r="B10">
        <v>24</v>
      </c>
      <c r="C10">
        <f t="shared" si="6"/>
        <v>0.14939606276459272</v>
      </c>
      <c r="D10">
        <f t="shared" si="1"/>
        <v>0.14939606276459272</v>
      </c>
      <c r="E10" t="s">
        <v>29</v>
      </c>
      <c r="F10" t="s">
        <v>21</v>
      </c>
      <c r="G10">
        <v>1</v>
      </c>
      <c r="H10">
        <f t="shared" si="7"/>
        <v>50</v>
      </c>
      <c r="J10">
        <v>2050</v>
      </c>
      <c r="K10" t="s">
        <v>28</v>
      </c>
      <c r="L10">
        <f t="shared" si="8"/>
        <v>52.5</v>
      </c>
      <c r="M10" cm="1">
        <f t="array" ref="M10">STOWA2024_JAARROND_T(B10*60,L10,J10,K10,"")</f>
        <v>3.5714334861175501</v>
      </c>
      <c r="N10">
        <f t="shared" si="9"/>
        <v>0.27999961468891432</v>
      </c>
    </row>
    <row r="11" spans="1:14" x14ac:dyDescent="0.3">
      <c r="A11">
        <f t="shared" si="5"/>
        <v>3210</v>
      </c>
      <c r="B11">
        <v>24</v>
      </c>
      <c r="C11">
        <f t="shared" si="6"/>
        <v>9.3028997161763272E-2</v>
      </c>
      <c r="D11">
        <f t="shared" si="1"/>
        <v>9.3028997161763272E-2</v>
      </c>
      <c r="E11" t="s">
        <v>29</v>
      </c>
      <c r="F11" t="s">
        <v>21</v>
      </c>
      <c r="G11">
        <v>1</v>
      </c>
      <c r="H11">
        <f t="shared" si="7"/>
        <v>55</v>
      </c>
      <c r="J11">
        <v>2050</v>
      </c>
      <c r="K11" t="s">
        <v>28</v>
      </c>
      <c r="L11">
        <f t="shared" si="8"/>
        <v>57.5</v>
      </c>
      <c r="M11" cm="1">
        <f t="array" ref="M11">STOWA2024_JAARROND_T(B11*60,L11,J11,K11,"")</f>
        <v>5.348433958372012</v>
      </c>
      <c r="N11">
        <f t="shared" si="9"/>
        <v>0.18697061752715105</v>
      </c>
    </row>
    <row r="12" spans="1:14" x14ac:dyDescent="0.3">
      <c r="A12">
        <f t="shared" si="5"/>
        <v>3211</v>
      </c>
      <c r="B12">
        <v>24</v>
      </c>
      <c r="C12">
        <f t="shared" si="6"/>
        <v>5.943657200550484E-2</v>
      </c>
      <c r="D12">
        <f t="shared" si="1"/>
        <v>5.943657200550484E-2</v>
      </c>
      <c r="E12" t="s">
        <v>29</v>
      </c>
      <c r="F12" t="s">
        <v>21</v>
      </c>
      <c r="G12">
        <v>1</v>
      </c>
      <c r="H12">
        <f t="shared" si="7"/>
        <v>60</v>
      </c>
      <c r="J12">
        <v>2050</v>
      </c>
      <c r="K12" t="s">
        <v>28</v>
      </c>
      <c r="L12">
        <f t="shared" si="8"/>
        <v>62.5</v>
      </c>
      <c r="M12" cm="1">
        <f t="array" ref="M12">STOWA2024_JAARROND_T(B12*60,L12,J12,K12,"")</f>
        <v>7.84104351045832</v>
      </c>
      <c r="N12">
        <f t="shared" si="9"/>
        <v>0.12753404552164621</v>
      </c>
    </row>
    <row r="13" spans="1:14" x14ac:dyDescent="0.3">
      <c r="A13">
        <f t="shared" si="5"/>
        <v>3212</v>
      </c>
      <c r="B13">
        <v>24</v>
      </c>
      <c r="C13">
        <f t="shared" si="6"/>
        <v>3.8862030533724098E-2</v>
      </c>
      <c r="D13">
        <f t="shared" si="1"/>
        <v>3.8862030533724098E-2</v>
      </c>
      <c r="E13" t="s">
        <v>29</v>
      </c>
      <c r="F13" t="s">
        <v>21</v>
      </c>
      <c r="G13">
        <v>1</v>
      </c>
      <c r="H13">
        <f t="shared" si="7"/>
        <v>65</v>
      </c>
      <c r="J13">
        <v>2050</v>
      </c>
      <c r="K13" t="s">
        <v>28</v>
      </c>
      <c r="L13">
        <f t="shared" si="8"/>
        <v>67.5</v>
      </c>
      <c r="M13" cm="1">
        <f t="array" ref="M13">STOWA2024_JAARROND_T(B13*60,L13,J13,K13,"")</f>
        <v>11.277515235626579</v>
      </c>
      <c r="N13">
        <f t="shared" si="9"/>
        <v>8.8672014987922113E-2</v>
      </c>
    </row>
    <row r="14" spans="1:14" x14ac:dyDescent="0.3">
      <c r="A14">
        <f t="shared" si="5"/>
        <v>3213</v>
      </c>
      <c r="B14">
        <v>24</v>
      </c>
      <c r="C14">
        <f t="shared" si="6"/>
        <v>2.5943721148581816E-2</v>
      </c>
      <c r="D14">
        <f t="shared" si="1"/>
        <v>2.5943721148581816E-2</v>
      </c>
      <c r="E14" t="s">
        <v>29</v>
      </c>
      <c r="F14" t="s">
        <v>21</v>
      </c>
      <c r="G14">
        <v>1</v>
      </c>
      <c r="H14">
        <f t="shared" si="7"/>
        <v>70</v>
      </c>
      <c r="J14">
        <v>2050</v>
      </c>
      <c r="K14" t="s">
        <v>28</v>
      </c>
      <c r="L14">
        <f t="shared" si="8"/>
        <v>72.5</v>
      </c>
      <c r="M14" cm="1">
        <f t="array" ref="M14">STOWA2024_JAARROND_T(B14*60,L14,J14,K14,"")</f>
        <v>15.941769475847693</v>
      </c>
      <c r="N14">
        <f t="shared" si="9"/>
        <v>6.2728293839340296E-2</v>
      </c>
    </row>
    <row r="15" spans="1:14" x14ac:dyDescent="0.3">
      <c r="A15">
        <f t="shared" si="5"/>
        <v>3214</v>
      </c>
      <c r="B15">
        <v>24</v>
      </c>
      <c r="C15">
        <f t="shared" si="6"/>
        <v>1.7649364738277114E-2</v>
      </c>
      <c r="D15">
        <f t="shared" si="1"/>
        <v>1.7649364738277114E-2</v>
      </c>
      <c r="E15" t="s">
        <v>29</v>
      </c>
      <c r="F15" t="s">
        <v>21</v>
      </c>
      <c r="G15">
        <v>1</v>
      </c>
      <c r="H15">
        <f t="shared" si="7"/>
        <v>75</v>
      </c>
      <c r="J15">
        <v>2050</v>
      </c>
      <c r="K15" t="s">
        <v>28</v>
      </c>
      <c r="L15">
        <f t="shared" si="8"/>
        <v>77.5</v>
      </c>
      <c r="M15" cm="1">
        <f t="array" ref="M15">STOWA2024_JAARROND_T(B15*60,L15,J15,K15,"")</f>
        <v>22.183313134127118</v>
      </c>
      <c r="N15">
        <f t="shared" si="9"/>
        <v>4.5078929101063182E-2</v>
      </c>
    </row>
    <row r="16" spans="1:14" x14ac:dyDescent="0.3">
      <c r="A16">
        <f t="shared" si="5"/>
        <v>3215</v>
      </c>
      <c r="B16">
        <v>24</v>
      </c>
      <c r="C16">
        <f t="shared" si="6"/>
        <v>1.2214747654463197E-2</v>
      </c>
      <c r="D16">
        <f t="shared" si="1"/>
        <v>1.2214747654463197E-2</v>
      </c>
      <c r="E16" t="s">
        <v>29</v>
      </c>
      <c r="F16" t="s">
        <v>21</v>
      </c>
      <c r="G16">
        <v>1</v>
      </c>
      <c r="H16">
        <f t="shared" si="7"/>
        <v>80</v>
      </c>
      <c r="J16">
        <v>2050</v>
      </c>
      <c r="K16" t="s">
        <v>28</v>
      </c>
      <c r="L16">
        <f t="shared" si="8"/>
        <v>82.5</v>
      </c>
      <c r="M16" cm="1">
        <f t="array" ref="M16">STOWA2024_JAARROND_T(B16*60,L16,J16,K16,"")</f>
        <v>30.428264328593418</v>
      </c>
      <c r="N16">
        <f t="shared" si="9"/>
        <v>3.2864181446599985E-2</v>
      </c>
    </row>
    <row r="17" spans="1:14" x14ac:dyDescent="0.3">
      <c r="A17">
        <f t="shared" si="5"/>
        <v>3216</v>
      </c>
      <c r="B17">
        <v>24</v>
      </c>
      <c r="C17">
        <f t="shared" si="6"/>
        <v>8.5871675991096574E-3</v>
      </c>
      <c r="D17">
        <f t="shared" si="1"/>
        <v>8.5871675991096574E-3</v>
      </c>
      <c r="E17" t="s">
        <v>29</v>
      </c>
      <c r="F17" t="s">
        <v>21</v>
      </c>
      <c r="G17">
        <v>1</v>
      </c>
      <c r="H17">
        <f t="shared" si="7"/>
        <v>85</v>
      </c>
      <c r="J17">
        <v>2050</v>
      </c>
      <c r="K17" t="s">
        <v>28</v>
      </c>
      <c r="L17">
        <f t="shared" si="8"/>
        <v>87.5</v>
      </c>
      <c r="M17" cm="1">
        <f t="array" ref="M17">STOWA2024_JAARROND_T(B17*60,L17,J17,K17,"")</f>
        <v>41.191227483003495</v>
      </c>
      <c r="N17">
        <f t="shared" si="9"/>
        <v>2.4277013847490328E-2</v>
      </c>
    </row>
    <row r="18" spans="1:14" x14ac:dyDescent="0.3">
      <c r="A18">
        <f t="shared" si="5"/>
        <v>3217</v>
      </c>
      <c r="B18">
        <v>24</v>
      </c>
      <c r="C18">
        <f t="shared" si="6"/>
        <v>6.1249966524920263E-3</v>
      </c>
      <c r="D18">
        <f t="shared" si="1"/>
        <v>6.1249966524920263E-3</v>
      </c>
      <c r="E18" t="s">
        <v>29</v>
      </c>
      <c r="F18" t="s">
        <v>21</v>
      </c>
      <c r="G18">
        <v>1</v>
      </c>
      <c r="H18">
        <f t="shared" si="7"/>
        <v>90</v>
      </c>
      <c r="J18">
        <v>2050</v>
      </c>
      <c r="K18" t="s">
        <v>28</v>
      </c>
      <c r="L18">
        <f t="shared" si="8"/>
        <v>92.5</v>
      </c>
      <c r="M18" cm="1">
        <f t="array" ref="M18">STOWA2024_JAARROND_T(B18*60,L18,J18,K18,"")</f>
        <v>55.090295985150625</v>
      </c>
      <c r="N18">
        <f t="shared" si="9"/>
        <v>1.8152017194998302E-2</v>
      </c>
    </row>
    <row r="19" spans="1:14" x14ac:dyDescent="0.3">
      <c r="A19">
        <f t="shared" si="5"/>
        <v>3218</v>
      </c>
      <c r="B19">
        <v>24</v>
      </c>
      <c r="C19">
        <f t="shared" si="6"/>
        <v>4.4269329680644166E-3</v>
      </c>
      <c r="D19">
        <f t="shared" si="1"/>
        <v>4.4269329680644166E-3</v>
      </c>
      <c r="E19" t="s">
        <v>29</v>
      </c>
      <c r="F19" t="s">
        <v>21</v>
      </c>
      <c r="G19">
        <v>1</v>
      </c>
      <c r="H19">
        <f t="shared" si="7"/>
        <v>95</v>
      </c>
      <c r="J19">
        <v>2050</v>
      </c>
      <c r="K19" t="s">
        <v>28</v>
      </c>
      <c r="L19">
        <f t="shared" si="8"/>
        <v>97.5</v>
      </c>
      <c r="M19" cm="1">
        <f t="array" ref="M19">STOWA2024_JAARROND_T(B19*60,L19,J19,K19,"")</f>
        <v>72.859297871383262</v>
      </c>
      <c r="N19">
        <f t="shared" si="9"/>
        <v>1.3725084226933885E-2</v>
      </c>
    </row>
    <row r="20" spans="1:14" x14ac:dyDescent="0.3">
      <c r="A20">
        <f t="shared" si="5"/>
        <v>3219</v>
      </c>
      <c r="B20">
        <v>24</v>
      </c>
      <c r="C20">
        <f t="shared" si="6"/>
        <v>3.2392771099906299E-3</v>
      </c>
      <c r="D20">
        <f t="shared" si="1"/>
        <v>3.2392771099906299E-3</v>
      </c>
      <c r="E20" t="s">
        <v>29</v>
      </c>
      <c r="F20" t="s">
        <v>21</v>
      </c>
      <c r="G20">
        <v>1</v>
      </c>
      <c r="H20">
        <f t="shared" si="7"/>
        <v>100</v>
      </c>
      <c r="J20">
        <v>2050</v>
      </c>
      <c r="K20" t="s">
        <v>28</v>
      </c>
      <c r="L20">
        <f t="shared" si="8"/>
        <v>102.5</v>
      </c>
      <c r="M20" cm="1">
        <f t="array" ref="M20">STOWA2024_JAARROND_T(B20*60,L20,J20,K20,"")</f>
        <v>95.367003116448004</v>
      </c>
      <c r="N20">
        <f t="shared" si="9"/>
        <v>1.0485807116943255E-2</v>
      </c>
    </row>
    <row r="21" spans="1:14" x14ac:dyDescent="0.3">
      <c r="A21">
        <f t="shared" si="5"/>
        <v>3220</v>
      </c>
      <c r="B21">
        <v>24</v>
      </c>
      <c r="C21">
        <f t="shared" si="6"/>
        <v>2.3973778611180753E-3</v>
      </c>
      <c r="D21">
        <f t="shared" si="1"/>
        <v>2.3973778611180753E-3</v>
      </c>
      <c r="E21" t="s">
        <v>29</v>
      </c>
      <c r="F21" t="s">
        <v>21</v>
      </c>
      <c r="G21">
        <v>1</v>
      </c>
      <c r="H21">
        <f t="shared" si="7"/>
        <v>105</v>
      </c>
      <c r="J21">
        <v>2050</v>
      </c>
      <c r="K21" t="s">
        <v>28</v>
      </c>
      <c r="L21">
        <f t="shared" si="8"/>
        <v>107.5</v>
      </c>
      <c r="M21" cm="1">
        <f t="array" ref="M21">STOWA2024_JAARROND_T(B21*60,L21,J21,K21,"")</f>
        <v>123.63339881841868</v>
      </c>
      <c r="N21">
        <f t="shared" si="9"/>
        <v>8.0884292558251799E-3</v>
      </c>
    </row>
    <row r="22" spans="1:14" x14ac:dyDescent="0.3">
      <c r="A22">
        <f t="shared" si="5"/>
        <v>3221</v>
      </c>
      <c r="B22">
        <v>24</v>
      </c>
      <c r="C22">
        <f t="shared" si="6"/>
        <v>1.7931644191712254E-3</v>
      </c>
      <c r="D22">
        <f t="shared" si="1"/>
        <v>1.7931644191712254E-3</v>
      </c>
      <c r="E22" t="s">
        <v>29</v>
      </c>
      <c r="F22" t="s">
        <v>21</v>
      </c>
      <c r="G22">
        <v>1</v>
      </c>
      <c r="H22">
        <f t="shared" si="7"/>
        <v>110</v>
      </c>
      <c r="J22">
        <v>2050</v>
      </c>
      <c r="K22" t="s">
        <v>28</v>
      </c>
      <c r="L22">
        <f t="shared" si="8"/>
        <v>112.5</v>
      </c>
      <c r="M22" cm="1">
        <f t="array" ref="M22">STOWA2024_JAARROND_T(B22*60,L22,J22,K22,"")</f>
        <v>158.84955215506355</v>
      </c>
      <c r="N22">
        <f t="shared" si="9"/>
        <v>6.2952648366539545E-3</v>
      </c>
    </row>
    <row r="23" spans="1:14" x14ac:dyDescent="0.3">
      <c r="A23">
        <f t="shared" si="5"/>
        <v>3222</v>
      </c>
      <c r="B23">
        <v>24</v>
      </c>
      <c r="C23">
        <f t="shared" si="6"/>
        <v>1.3545597608823042E-3</v>
      </c>
      <c r="D23">
        <f t="shared" si="1"/>
        <v>1.3545597608823042E-3</v>
      </c>
      <c r="E23" t="s">
        <v>29</v>
      </c>
      <c r="F23" t="s">
        <v>21</v>
      </c>
      <c r="G23">
        <v>1</v>
      </c>
      <c r="H23">
        <f t="shared" si="7"/>
        <v>115</v>
      </c>
      <c r="J23">
        <v>2050</v>
      </c>
      <c r="K23" t="s">
        <v>28</v>
      </c>
      <c r="L23">
        <f t="shared" si="8"/>
        <v>117.5</v>
      </c>
      <c r="M23" cm="1">
        <f t="array" ref="M23">STOWA2024_JAARROND_T(B23*60,L23,J23,K23,"")</f>
        <v>202.40026163549496</v>
      </c>
      <c r="N23">
        <f t="shared" si="9"/>
        <v>4.9407050757716503E-3</v>
      </c>
    </row>
    <row r="24" spans="1:14" x14ac:dyDescent="0.3">
      <c r="A24">
        <f t="shared" si="5"/>
        <v>3223</v>
      </c>
      <c r="B24">
        <v>24</v>
      </c>
      <c r="C24">
        <f t="shared" si="6"/>
        <v>1.0326434963035726E-3</v>
      </c>
      <c r="D24">
        <f t="shared" si="1"/>
        <v>1.0326434963035726E-3</v>
      </c>
      <c r="E24" t="s">
        <v>29</v>
      </c>
      <c r="F24" t="s">
        <v>21</v>
      </c>
      <c r="G24">
        <v>1</v>
      </c>
      <c r="H24">
        <f t="shared" si="7"/>
        <v>120</v>
      </c>
      <c r="J24">
        <v>2050</v>
      </c>
      <c r="K24" t="s">
        <v>28</v>
      </c>
      <c r="L24">
        <f t="shared" si="8"/>
        <v>122.5</v>
      </c>
      <c r="M24" cm="1">
        <f t="array" ref="M24">STOWA2024_JAARROND_T(B24*60,L24,J24,K24,"")</f>
        <v>255.88133136226298</v>
      </c>
      <c r="N24">
        <f t="shared" si="9"/>
        <v>3.9080615794680777E-3</v>
      </c>
    </row>
    <row r="25" spans="1:14" x14ac:dyDescent="0.3">
      <c r="A25">
        <f t="shared" si="5"/>
        <v>3224</v>
      </c>
      <c r="B25">
        <v>24</v>
      </c>
      <c r="C25">
        <f t="shared" si="6"/>
        <v>7.9405965318608222E-4</v>
      </c>
      <c r="D25">
        <f t="shared" si="1"/>
        <v>7.9405965318608222E-4</v>
      </c>
      <c r="E25" t="s">
        <v>29</v>
      </c>
      <c r="F25" t="s">
        <v>21</v>
      </c>
      <c r="G25">
        <v>1</v>
      </c>
      <c r="H25">
        <f t="shared" si="7"/>
        <v>125</v>
      </c>
      <c r="J25">
        <v>2050</v>
      </c>
      <c r="K25" t="s">
        <v>28</v>
      </c>
      <c r="L25">
        <f t="shared" si="8"/>
        <v>127.5</v>
      </c>
      <c r="M25" cm="1">
        <f t="array" ref="M25">STOWA2024_JAARROND_T(B25*60,L25,J25,K25,"")</f>
        <v>321.13018028667807</v>
      </c>
      <c r="N25">
        <f t="shared" si="9"/>
        <v>3.1140019262819955E-3</v>
      </c>
    </row>
    <row r="26" spans="1:14" x14ac:dyDescent="0.3">
      <c r="A26">
        <f t="shared" si="5"/>
        <v>3225</v>
      </c>
      <c r="B26">
        <v>24</v>
      </c>
      <c r="C26">
        <f t="shared" si="6"/>
        <v>6.155987645767233E-4</v>
      </c>
      <c r="D26">
        <f t="shared" si="1"/>
        <v>6.155987645767233E-4</v>
      </c>
      <c r="E26" t="s">
        <v>29</v>
      </c>
      <c r="F26" t="s">
        <v>21</v>
      </c>
      <c r="G26">
        <v>1</v>
      </c>
      <c r="H26">
        <f t="shared" si="7"/>
        <v>130</v>
      </c>
      <c r="J26">
        <v>2050</v>
      </c>
      <c r="K26" t="s">
        <v>28</v>
      </c>
      <c r="L26">
        <f t="shared" si="8"/>
        <v>132.5</v>
      </c>
      <c r="M26" cm="1">
        <f t="array" ref="M26">STOWA2024_JAARROND_T(B26*60,L26,J26,K26,"")</f>
        <v>400.25565742458281</v>
      </c>
      <c r="N26">
        <f t="shared" si="9"/>
        <v>2.4984031617052722E-3</v>
      </c>
    </row>
    <row r="27" spans="1:14" x14ac:dyDescent="0.3">
      <c r="A27">
        <f t="shared" si="5"/>
        <v>3226</v>
      </c>
      <c r="B27">
        <v>24</v>
      </c>
      <c r="C27">
        <f t="shared" si="6"/>
        <v>4.8087519745666643E-4</v>
      </c>
      <c r="D27">
        <f t="shared" si="1"/>
        <v>4.8087519745666643E-4</v>
      </c>
      <c r="E27" t="s">
        <v>29</v>
      </c>
      <c r="F27" t="s">
        <v>21</v>
      </c>
      <c r="G27">
        <v>1</v>
      </c>
      <c r="H27">
        <f t="shared" si="7"/>
        <v>135</v>
      </c>
      <c r="J27">
        <v>2050</v>
      </c>
      <c r="K27" t="s">
        <v>28</v>
      </c>
      <c r="L27">
        <f t="shared" si="8"/>
        <v>137.5</v>
      </c>
      <c r="M27" cm="1">
        <f t="array" ref="M27">STOWA2024_JAARROND_T(B27*60,L27,J27,K27,"")</f>
        <v>495.6560789839823</v>
      </c>
      <c r="N27">
        <f t="shared" si="9"/>
        <v>2.0175279642486057E-3</v>
      </c>
    </row>
    <row r="28" spans="1:14" x14ac:dyDescent="0.3">
      <c r="A28">
        <f t="shared" si="5"/>
        <v>3227</v>
      </c>
      <c r="B28">
        <v>24</v>
      </c>
      <c r="C28">
        <f t="shared" si="6"/>
        <v>3.7833815689605364E-4</v>
      </c>
      <c r="D28">
        <f t="shared" si="1"/>
        <v>3.7833815689605364E-4</v>
      </c>
      <c r="E28" t="s">
        <v>29</v>
      </c>
      <c r="F28" t="s">
        <v>21</v>
      </c>
      <c r="G28">
        <v>1</v>
      </c>
      <c r="H28">
        <f t="shared" si="7"/>
        <v>140</v>
      </c>
      <c r="J28">
        <v>2050</v>
      </c>
      <c r="K28" t="s">
        <v>28</v>
      </c>
      <c r="L28">
        <f t="shared" si="8"/>
        <v>142.5</v>
      </c>
      <c r="M28" cm="1">
        <f t="array" ref="M28">STOWA2024_JAARROND_T(B28*60,L28,J28,K28,"")</f>
        <v>610.05747809955903</v>
      </c>
      <c r="N28">
        <f t="shared" si="9"/>
        <v>1.6391898073525521E-3</v>
      </c>
    </row>
    <row r="29" spans="1:14" x14ac:dyDescent="0.3">
      <c r="A29">
        <f t="shared" si="5"/>
        <v>3228</v>
      </c>
      <c r="B29">
        <v>24</v>
      </c>
      <c r="C29">
        <f t="shared" si="6"/>
        <v>2.9968522211042408E-4</v>
      </c>
      <c r="D29">
        <f t="shared" si="1"/>
        <v>2.9968522211042408E-4</v>
      </c>
      <c r="E29" t="s">
        <v>29</v>
      </c>
      <c r="F29" t="s">
        <v>21</v>
      </c>
      <c r="G29">
        <v>1</v>
      </c>
      <c r="H29">
        <f t="shared" si="7"/>
        <v>145</v>
      </c>
      <c r="J29">
        <v>2050</v>
      </c>
      <c r="K29" t="s">
        <v>28</v>
      </c>
      <c r="L29">
        <f t="shared" si="8"/>
        <v>147.5</v>
      </c>
      <c r="M29" cm="1">
        <f t="array" ref="M29">STOWA2024_JAARROND_T(B29*60,L29,J29,K29,"")</f>
        <v>746.54466361475022</v>
      </c>
      <c r="N29">
        <f t="shared" si="9"/>
        <v>1.339504585242128E-3</v>
      </c>
    </row>
    <row r="30" spans="1:14" x14ac:dyDescent="0.3">
      <c r="A30">
        <f t="shared" si="5"/>
        <v>3229</v>
      </c>
      <c r="B30">
        <v>24</v>
      </c>
      <c r="C30">
        <f t="shared" si="6"/>
        <v>2.3890580261012873E-4</v>
      </c>
      <c r="D30">
        <f t="shared" si="1"/>
        <v>2.3890580261012873E-4</v>
      </c>
      <c r="E30" t="s">
        <v>29</v>
      </c>
      <c r="F30" t="s">
        <v>21</v>
      </c>
      <c r="G30">
        <v>1</v>
      </c>
      <c r="H30">
        <f t="shared" si="7"/>
        <v>150</v>
      </c>
      <c r="J30">
        <v>2050</v>
      </c>
      <c r="K30" t="s">
        <v>28</v>
      </c>
      <c r="L30">
        <f t="shared" si="8"/>
        <v>152.5</v>
      </c>
      <c r="M30" cm="1">
        <f t="array" ref="M30">STOWA2024_JAARROND_T(B30*60,L30,J30,K30,"")</f>
        <v>908.59631664190579</v>
      </c>
      <c r="N30">
        <f t="shared" si="9"/>
        <v>1.1005987826319993E-3</v>
      </c>
    </row>
    <row r="31" spans="1:14" x14ac:dyDescent="0.3">
      <c r="A31">
        <f t="shared" si="5"/>
        <v>3230</v>
      </c>
      <c r="B31">
        <v>24</v>
      </c>
      <c r="C31">
        <f t="shared" si="6"/>
        <v>1.9160422882371438E-4</v>
      </c>
      <c r="D31">
        <f t="shared" si="1"/>
        <v>1.9160422882371438E-4</v>
      </c>
      <c r="E31" t="s">
        <v>29</v>
      </c>
      <c r="F31" t="s">
        <v>21</v>
      </c>
      <c r="G31">
        <v>1</v>
      </c>
      <c r="H31">
        <f t="shared" si="7"/>
        <v>155</v>
      </c>
      <c r="J31">
        <v>2050</v>
      </c>
      <c r="K31" t="s">
        <v>28</v>
      </c>
      <c r="L31">
        <f t="shared" si="8"/>
        <v>157.5</v>
      </c>
      <c r="M31" cm="1">
        <f t="array" ref="M31">STOWA2024_JAARROND_T(B31*60,L31,J31,K31,"")</f>
        <v>1100.1166022507423</v>
      </c>
      <c r="N31">
        <f t="shared" si="9"/>
        <v>9.0899455380828492E-4</v>
      </c>
    </row>
    <row r="32" spans="1:14" x14ac:dyDescent="0.3">
      <c r="A32">
        <f t="shared" si="5"/>
        <v>3231</v>
      </c>
      <c r="B32">
        <v>24</v>
      </c>
      <c r="C32" s="1">
        <f>N31</f>
        <v>9.0899455380828492E-4</v>
      </c>
      <c r="D32">
        <f t="shared" si="1"/>
        <v>9.0899455380828492E-4</v>
      </c>
      <c r="E32" t="s">
        <v>29</v>
      </c>
      <c r="F32" t="s">
        <v>21</v>
      </c>
      <c r="G32">
        <v>1</v>
      </c>
      <c r="H32">
        <f t="shared" si="7"/>
        <v>160</v>
      </c>
      <c r="J32">
        <v>2050</v>
      </c>
      <c r="K32" t="s">
        <v>28</v>
      </c>
      <c r="L32">
        <f>AVERAGE(H32:H33)</f>
        <v>85</v>
      </c>
      <c r="M32" cm="1">
        <f t="array" ref="M32">STOWA2024_JAARROND_T(B32*60,L32,J32,K32,"")</f>
        <v>35.458766237717562</v>
      </c>
      <c r="N32">
        <f>1/M32</f>
        <v>2.8201770848312765E-2</v>
      </c>
    </row>
    <row r="33" spans="1:14" x14ac:dyDescent="0.3">
      <c r="A33">
        <f t="shared" si="5"/>
        <v>3232</v>
      </c>
      <c r="B33">
        <v>48</v>
      </c>
      <c r="C33" s="1">
        <f>365.25*24/B33 - N33</f>
        <v>154.82526301252335</v>
      </c>
      <c r="D33">
        <f>C33</f>
        <v>154.82526301252335</v>
      </c>
      <c r="E33" t="s">
        <v>29</v>
      </c>
      <c r="F33" t="s">
        <v>21</v>
      </c>
      <c r="G33">
        <v>1</v>
      </c>
      <c r="H33">
        <v>10</v>
      </c>
      <c r="J33">
        <v>2050</v>
      </c>
      <c r="K33" t="s">
        <v>28</v>
      </c>
      <c r="L33">
        <f>AVERAGE(H33:H35)</f>
        <v>15</v>
      </c>
      <c r="M33" cm="1">
        <f t="array" ref="M33">STOWA2024_JAARROND_T(B33*60,L33,J33,K33,"")</f>
        <v>3.5971563344303729E-2</v>
      </c>
      <c r="N33">
        <f>1/M33</f>
        <v>27.79973698747666</v>
      </c>
    </row>
    <row r="34" spans="1:14" x14ac:dyDescent="0.3">
      <c r="A34">
        <f t="shared" si="5"/>
        <v>3233</v>
      </c>
      <c r="B34">
        <v>48</v>
      </c>
      <c r="C34">
        <f t="shared" ref="C34:C38" si="10">N33-N34</f>
        <v>7.176697637066745</v>
      </c>
      <c r="D34">
        <f t="shared" ref="D34:D63" si="11">C34</f>
        <v>7.176697637066745</v>
      </c>
      <c r="E34" t="s">
        <v>29</v>
      </c>
      <c r="F34" t="s">
        <v>21</v>
      </c>
      <c r="G34">
        <v>1</v>
      </c>
      <c r="H34">
        <f t="shared" ref="H34:H38" si="12">H33+5</f>
        <v>15</v>
      </c>
      <c r="J34">
        <v>2050</v>
      </c>
      <c r="K34" t="s">
        <v>28</v>
      </c>
      <c r="L34">
        <f t="shared" ref="L34:L38" si="13">AVERAGE(H34:H35)</f>
        <v>17.5</v>
      </c>
      <c r="M34" cm="1">
        <f t="array" ref="M34">STOWA2024_JAARROND_T(B34*60,L34,J34,K34,"")</f>
        <v>4.8489457979922997E-2</v>
      </c>
      <c r="N34">
        <f t="shared" ref="N34:N38" si="14">1/M34</f>
        <v>20.623039350409915</v>
      </c>
    </row>
    <row r="35" spans="1:14" x14ac:dyDescent="0.3">
      <c r="A35">
        <f t="shared" si="5"/>
        <v>3234</v>
      </c>
      <c r="B35">
        <v>48</v>
      </c>
      <c r="C35">
        <f t="shared" si="10"/>
        <v>8.9777267499030255</v>
      </c>
      <c r="D35">
        <f t="shared" si="11"/>
        <v>8.9777267499030255</v>
      </c>
      <c r="E35" t="s">
        <v>29</v>
      </c>
      <c r="F35" t="s">
        <v>21</v>
      </c>
      <c r="G35">
        <v>1</v>
      </c>
      <c r="H35">
        <f t="shared" si="12"/>
        <v>20</v>
      </c>
      <c r="J35">
        <v>2050</v>
      </c>
      <c r="K35" t="s">
        <v>28</v>
      </c>
      <c r="L35">
        <f t="shared" si="13"/>
        <v>22.5</v>
      </c>
      <c r="M35" cm="1">
        <f t="array" ref="M35">STOWA2024_JAARROND_T(B35*60,L35,J35,K35,"")</f>
        <v>8.5871460415452711E-2</v>
      </c>
      <c r="N35">
        <f t="shared" si="14"/>
        <v>11.645312600506889</v>
      </c>
    </row>
    <row r="36" spans="1:14" x14ac:dyDescent="0.3">
      <c r="A36">
        <f t="shared" si="5"/>
        <v>3235</v>
      </c>
      <c r="B36">
        <v>48</v>
      </c>
      <c r="C36">
        <f t="shared" si="10"/>
        <v>4.8613373674059606</v>
      </c>
      <c r="D36">
        <f t="shared" si="11"/>
        <v>4.8613373674059606</v>
      </c>
      <c r="E36" t="s">
        <v>29</v>
      </c>
      <c r="F36" t="s">
        <v>21</v>
      </c>
      <c r="G36">
        <v>1</v>
      </c>
      <c r="H36">
        <f t="shared" si="12"/>
        <v>25</v>
      </c>
      <c r="J36">
        <v>2050</v>
      </c>
      <c r="K36" t="s">
        <v>28</v>
      </c>
      <c r="L36">
        <f t="shared" si="13"/>
        <v>27.5</v>
      </c>
      <c r="M36" cm="1">
        <f t="array" ref="M36">STOWA2024_JAARROND_T(B36*60,L36,J36,K36,"")</f>
        <v>0.14740619852512402</v>
      </c>
      <c r="N36">
        <f t="shared" si="14"/>
        <v>6.7839752331009286</v>
      </c>
    </row>
    <row r="37" spans="1:14" x14ac:dyDescent="0.3">
      <c r="A37">
        <f t="shared" si="5"/>
        <v>3236</v>
      </c>
      <c r="B37">
        <v>48</v>
      </c>
      <c r="C37">
        <f t="shared" si="10"/>
        <v>2.7198987088594375</v>
      </c>
      <c r="D37">
        <f t="shared" si="11"/>
        <v>2.7198987088594375</v>
      </c>
      <c r="E37" t="s">
        <v>29</v>
      </c>
      <c r="F37" t="s">
        <v>21</v>
      </c>
      <c r="G37">
        <v>1</v>
      </c>
      <c r="H37">
        <f t="shared" si="12"/>
        <v>30</v>
      </c>
      <c r="J37">
        <v>2050</v>
      </c>
      <c r="K37" t="s">
        <v>28</v>
      </c>
      <c r="L37">
        <f t="shared" si="13"/>
        <v>32.5</v>
      </c>
      <c r="M37" cm="1">
        <f t="array" ref="M37">STOWA2024_JAARROND_T(B37*60,L37,J37,K37,"")</f>
        <v>0.24605835890027622</v>
      </c>
      <c r="N37">
        <f t="shared" si="14"/>
        <v>4.0640765242414911</v>
      </c>
    </row>
    <row r="38" spans="1:14" x14ac:dyDescent="0.3">
      <c r="A38">
        <f t="shared" si="5"/>
        <v>3237</v>
      </c>
      <c r="B38">
        <v>48</v>
      </c>
      <c r="C38">
        <f t="shared" si="10"/>
        <v>1.5673004441197786</v>
      </c>
      <c r="D38">
        <f t="shared" si="11"/>
        <v>1.5673004441197786</v>
      </c>
      <c r="E38" t="s">
        <v>29</v>
      </c>
      <c r="F38" t="s">
        <v>21</v>
      </c>
      <c r="G38">
        <v>1</v>
      </c>
      <c r="H38">
        <f t="shared" si="12"/>
        <v>35</v>
      </c>
      <c r="J38">
        <v>2050</v>
      </c>
      <c r="K38" t="s">
        <v>28</v>
      </c>
      <c r="L38">
        <f t="shared" si="13"/>
        <v>37.5</v>
      </c>
      <c r="M38" cm="1">
        <f t="array" ref="M38">STOWA2024_JAARROND_T(B38*60,L38,J38,K38,"")</f>
        <v>0.40051649323364719</v>
      </c>
      <c r="N38">
        <f t="shared" si="14"/>
        <v>2.4967760801217125</v>
      </c>
    </row>
    <row r="39" spans="1:14" x14ac:dyDescent="0.3">
      <c r="A39">
        <f t="shared" si="5"/>
        <v>3238</v>
      </c>
      <c r="B39">
        <v>48</v>
      </c>
      <c r="C39">
        <f>N38-N39</f>
        <v>0.92746352286092182</v>
      </c>
      <c r="D39">
        <f t="shared" si="11"/>
        <v>0.92746352286092182</v>
      </c>
      <c r="E39" t="s">
        <v>29</v>
      </c>
      <c r="F39" t="s">
        <v>21</v>
      </c>
      <c r="G39">
        <v>1</v>
      </c>
      <c r="H39">
        <f>H38+5</f>
        <v>40</v>
      </c>
      <c r="J39">
        <v>2050</v>
      </c>
      <c r="K39" t="s">
        <v>28</v>
      </c>
      <c r="L39">
        <f>AVERAGE(H39:H40)</f>
        <v>42.5</v>
      </c>
      <c r="M39" cm="1">
        <f t="array" ref="M39">STOWA2024_JAARROND_T(B39*60,L39,J39,K39,"")</f>
        <v>0.63722169007905194</v>
      </c>
      <c r="N39">
        <f>1/M39</f>
        <v>1.5693125572607907</v>
      </c>
    </row>
    <row r="40" spans="1:14" x14ac:dyDescent="0.3">
      <c r="A40">
        <f t="shared" si="5"/>
        <v>3239</v>
      </c>
      <c r="B40">
        <v>48</v>
      </c>
      <c r="C40">
        <f t="shared" ref="C40:C62" si="15">N39-N40</f>
        <v>0.56222417924435719</v>
      </c>
      <c r="D40">
        <f t="shared" si="11"/>
        <v>0.56222417924435719</v>
      </c>
      <c r="E40" t="s">
        <v>29</v>
      </c>
      <c r="F40" t="s">
        <v>21</v>
      </c>
      <c r="G40">
        <v>1</v>
      </c>
      <c r="H40">
        <f t="shared" ref="H40:H63" si="16">H39+5</f>
        <v>45</v>
      </c>
      <c r="J40">
        <v>2050</v>
      </c>
      <c r="K40" t="s">
        <v>28</v>
      </c>
      <c r="L40">
        <f t="shared" ref="L40:L62" si="17">AVERAGE(H40:H41)</f>
        <v>47.5</v>
      </c>
      <c r="M40" cm="1">
        <f t="array" ref="M40">STOWA2024_JAARROND_T(B40*60,L40,J40,K40,"")</f>
        <v>0.9929615134369888</v>
      </c>
      <c r="N40">
        <f t="shared" ref="N40:N62" si="18">1/M40</f>
        <v>1.0070883780164335</v>
      </c>
    </row>
    <row r="41" spans="1:14" x14ac:dyDescent="0.3">
      <c r="A41">
        <f t="shared" si="5"/>
        <v>3240</v>
      </c>
      <c r="B41">
        <v>48</v>
      </c>
      <c r="C41">
        <f t="shared" si="15"/>
        <v>0.34831654690906799</v>
      </c>
      <c r="D41">
        <f t="shared" si="11"/>
        <v>0.34831654690906799</v>
      </c>
      <c r="E41" t="s">
        <v>29</v>
      </c>
      <c r="F41" t="s">
        <v>21</v>
      </c>
      <c r="G41">
        <v>1</v>
      </c>
      <c r="H41">
        <f t="shared" si="16"/>
        <v>50</v>
      </c>
      <c r="J41">
        <v>2050</v>
      </c>
      <c r="K41" t="s">
        <v>28</v>
      </c>
      <c r="L41">
        <f t="shared" si="17"/>
        <v>52.5</v>
      </c>
      <c r="M41" cm="1">
        <f t="array" ref="M41">STOWA2024_JAARROND_T(B41*60,L41,J41,K41,"")</f>
        <v>1.5179762594266446</v>
      </c>
      <c r="N41">
        <f t="shared" si="18"/>
        <v>0.65877183110736548</v>
      </c>
    </row>
    <row r="42" spans="1:14" x14ac:dyDescent="0.3">
      <c r="A42">
        <f t="shared" si="5"/>
        <v>3241</v>
      </c>
      <c r="B42">
        <v>48</v>
      </c>
      <c r="C42">
        <f t="shared" si="15"/>
        <v>0.2203181313042572</v>
      </c>
      <c r="D42">
        <f t="shared" si="11"/>
        <v>0.2203181313042572</v>
      </c>
      <c r="E42" t="s">
        <v>29</v>
      </c>
      <c r="F42" t="s">
        <v>21</v>
      </c>
      <c r="G42">
        <v>1</v>
      </c>
      <c r="H42">
        <f t="shared" si="16"/>
        <v>55</v>
      </c>
      <c r="J42">
        <v>2050</v>
      </c>
      <c r="K42" t="s">
        <v>28</v>
      </c>
      <c r="L42">
        <f t="shared" si="17"/>
        <v>57.5</v>
      </c>
      <c r="M42" cm="1">
        <f t="array" ref="M42">STOWA2024_JAARROND_T(B42*60,L42,J42,K42,"")</f>
        <v>2.2807425286844638</v>
      </c>
      <c r="N42">
        <f t="shared" si="18"/>
        <v>0.43845369980310828</v>
      </c>
    </row>
    <row r="43" spans="1:14" x14ac:dyDescent="0.3">
      <c r="A43">
        <f t="shared" si="5"/>
        <v>3242</v>
      </c>
      <c r="B43">
        <v>48</v>
      </c>
      <c r="C43">
        <f t="shared" si="15"/>
        <v>0.14190525474896304</v>
      </c>
      <c r="D43">
        <f t="shared" si="11"/>
        <v>0.14190525474896304</v>
      </c>
      <c r="E43" t="s">
        <v>29</v>
      </c>
      <c r="F43" t="s">
        <v>21</v>
      </c>
      <c r="G43">
        <v>1</v>
      </c>
      <c r="H43">
        <f t="shared" si="16"/>
        <v>60</v>
      </c>
      <c r="J43">
        <v>2050</v>
      </c>
      <c r="K43" t="s">
        <v>28</v>
      </c>
      <c r="L43">
        <f t="shared" si="17"/>
        <v>62.5</v>
      </c>
      <c r="M43" cm="1">
        <f t="array" ref="M43">STOWA2024_JAARROND_T(B43*60,L43,J43,K43,"")</f>
        <v>3.3721303101670799</v>
      </c>
      <c r="N43">
        <f t="shared" si="18"/>
        <v>0.29654844505414524</v>
      </c>
    </row>
    <row r="44" spans="1:14" x14ac:dyDescent="0.3">
      <c r="A44">
        <f t="shared" si="5"/>
        <v>3243</v>
      </c>
      <c r="B44">
        <v>48</v>
      </c>
      <c r="C44">
        <f t="shared" si="15"/>
        <v>9.2979071156334636E-2</v>
      </c>
      <c r="D44">
        <f t="shared" si="11"/>
        <v>9.2979071156334636E-2</v>
      </c>
      <c r="E44" t="s">
        <v>29</v>
      </c>
      <c r="F44" t="s">
        <v>21</v>
      </c>
      <c r="G44">
        <v>1</v>
      </c>
      <c r="H44">
        <f t="shared" si="16"/>
        <v>65</v>
      </c>
      <c r="J44">
        <v>2050</v>
      </c>
      <c r="K44" t="s">
        <v>28</v>
      </c>
      <c r="L44">
        <f t="shared" si="17"/>
        <v>67.5</v>
      </c>
      <c r="M44" cm="1">
        <f t="array" ref="M44">STOWA2024_JAARROND_T(B44*60,L44,J44,K44,"")</f>
        <v>4.9123302825600286</v>
      </c>
      <c r="N44">
        <f t="shared" si="18"/>
        <v>0.2035693738978106</v>
      </c>
    </row>
    <row r="45" spans="1:14" x14ac:dyDescent="0.3">
      <c r="A45">
        <f t="shared" si="5"/>
        <v>3244</v>
      </c>
      <c r="B45">
        <v>48</v>
      </c>
      <c r="C45">
        <f t="shared" si="15"/>
        <v>6.1890968432592952E-2</v>
      </c>
      <c r="D45">
        <f t="shared" si="11"/>
        <v>6.1890968432592952E-2</v>
      </c>
      <c r="E45" t="s">
        <v>29</v>
      </c>
      <c r="F45" t="s">
        <v>21</v>
      </c>
      <c r="G45">
        <v>1</v>
      </c>
      <c r="H45">
        <f t="shared" si="16"/>
        <v>70</v>
      </c>
      <c r="J45">
        <v>2050</v>
      </c>
      <c r="K45" t="s">
        <v>28</v>
      </c>
      <c r="L45">
        <f t="shared" si="17"/>
        <v>72.5</v>
      </c>
      <c r="M45" cm="1">
        <f t="array" ref="M45">STOWA2024_JAARROND_T(B45*60,L45,J45,K45,"")</f>
        <v>7.058238668880997</v>
      </c>
      <c r="N45">
        <f t="shared" si="18"/>
        <v>0.14167840546521765</v>
      </c>
    </row>
    <row r="46" spans="1:14" x14ac:dyDescent="0.3">
      <c r="A46">
        <f t="shared" si="5"/>
        <v>3245</v>
      </c>
      <c r="B46">
        <v>48</v>
      </c>
      <c r="C46">
        <f t="shared" si="15"/>
        <v>4.1805335872779334E-2</v>
      </c>
      <c r="D46">
        <f t="shared" si="11"/>
        <v>4.1805335872779334E-2</v>
      </c>
      <c r="E46" t="s">
        <v>29</v>
      </c>
      <c r="F46" t="s">
        <v>21</v>
      </c>
      <c r="G46">
        <v>1</v>
      </c>
      <c r="H46">
        <f t="shared" si="16"/>
        <v>75</v>
      </c>
      <c r="J46">
        <v>2050</v>
      </c>
      <c r="K46" t="s">
        <v>28</v>
      </c>
      <c r="L46">
        <f t="shared" si="17"/>
        <v>77.5</v>
      </c>
      <c r="M46" cm="1">
        <f t="array" ref="M46">STOWA2024_JAARROND_T(B46*60,L46,J46,K46,"")</f>
        <v>10.012709172560697</v>
      </c>
      <c r="N46">
        <f t="shared" si="18"/>
        <v>9.9873069592438316E-2</v>
      </c>
    </row>
    <row r="47" spans="1:14" x14ac:dyDescent="0.3">
      <c r="A47">
        <f t="shared" si="5"/>
        <v>3246</v>
      </c>
      <c r="B47">
        <v>48</v>
      </c>
      <c r="C47">
        <f t="shared" si="15"/>
        <v>2.8625061002528485E-2</v>
      </c>
      <c r="D47">
        <f t="shared" si="11"/>
        <v>2.8625061002528485E-2</v>
      </c>
      <c r="E47" t="s">
        <v>29</v>
      </c>
      <c r="F47" t="s">
        <v>21</v>
      </c>
      <c r="G47">
        <v>1</v>
      </c>
      <c r="H47">
        <f t="shared" si="16"/>
        <v>80</v>
      </c>
      <c r="J47">
        <v>2050</v>
      </c>
      <c r="K47" t="s">
        <v>28</v>
      </c>
      <c r="L47">
        <f t="shared" si="17"/>
        <v>82.5</v>
      </c>
      <c r="M47" cm="1">
        <f t="array" ref="M47">STOWA2024_JAARROND_T(B47*60,L47,J47,K47,"")</f>
        <v>14.035480005564962</v>
      </c>
      <c r="N47">
        <f t="shared" si="18"/>
        <v>7.1248008589909831E-2</v>
      </c>
    </row>
    <row r="48" spans="1:14" x14ac:dyDescent="0.3">
      <c r="A48">
        <f t="shared" si="5"/>
        <v>3247</v>
      </c>
      <c r="B48">
        <v>48</v>
      </c>
      <c r="C48">
        <f t="shared" si="15"/>
        <v>1.9851831924462639E-2</v>
      </c>
      <c r="D48">
        <f t="shared" si="11"/>
        <v>1.9851831924462639E-2</v>
      </c>
      <c r="E48" t="s">
        <v>29</v>
      </c>
      <c r="F48" t="s">
        <v>21</v>
      </c>
      <c r="G48">
        <v>1</v>
      </c>
      <c r="H48">
        <f t="shared" si="16"/>
        <v>85</v>
      </c>
      <c r="J48">
        <v>2050</v>
      </c>
      <c r="K48" t="s">
        <v>28</v>
      </c>
      <c r="L48">
        <f t="shared" si="17"/>
        <v>87.5</v>
      </c>
      <c r="M48" cm="1">
        <f t="array" ref="M48">STOWA2024_JAARROND_T(B48*60,L48,J48,K48,"")</f>
        <v>19.456700184320979</v>
      </c>
      <c r="N48">
        <f t="shared" si="18"/>
        <v>5.1396176665447192E-2</v>
      </c>
    </row>
    <row r="49" spans="1:14" x14ac:dyDescent="0.3">
      <c r="A49">
        <f t="shared" si="5"/>
        <v>3248</v>
      </c>
      <c r="B49">
        <v>48</v>
      </c>
      <c r="C49">
        <f t="shared" si="15"/>
        <v>1.3932169882816647E-2</v>
      </c>
      <c r="D49">
        <f t="shared" si="11"/>
        <v>1.3932169882816647E-2</v>
      </c>
      <c r="E49" t="s">
        <v>29</v>
      </c>
      <c r="F49" t="s">
        <v>21</v>
      </c>
      <c r="G49">
        <v>1</v>
      </c>
      <c r="H49">
        <f t="shared" si="16"/>
        <v>90</v>
      </c>
      <c r="J49">
        <v>2050</v>
      </c>
      <c r="K49" t="s">
        <v>28</v>
      </c>
      <c r="L49">
        <f t="shared" si="17"/>
        <v>92.5</v>
      </c>
      <c r="M49" cm="1">
        <f t="array" ref="M49">STOWA2024_JAARROND_T(B49*60,L49,J49,K49,"")</f>
        <v>26.692286433805325</v>
      </c>
      <c r="N49">
        <f t="shared" si="18"/>
        <v>3.7464006782630545E-2</v>
      </c>
    </row>
    <row r="50" spans="1:14" x14ac:dyDescent="0.3">
      <c r="A50">
        <f t="shared" si="5"/>
        <v>3249</v>
      </c>
      <c r="B50">
        <v>48</v>
      </c>
      <c r="C50">
        <f t="shared" si="15"/>
        <v>9.8872509505741994E-3</v>
      </c>
      <c r="D50">
        <f t="shared" si="11"/>
        <v>9.8872509505741994E-3</v>
      </c>
      <c r="E50" t="s">
        <v>29</v>
      </c>
      <c r="F50" t="s">
        <v>21</v>
      </c>
      <c r="G50">
        <v>1</v>
      </c>
      <c r="H50">
        <f t="shared" si="16"/>
        <v>95</v>
      </c>
      <c r="J50">
        <v>2050</v>
      </c>
      <c r="K50" t="s">
        <v>28</v>
      </c>
      <c r="L50">
        <f t="shared" si="17"/>
        <v>97.5</v>
      </c>
      <c r="M50" cm="1">
        <f t="array" ref="M50">STOWA2024_JAARROND_T(B50*60,L50,J50,K50,"")</f>
        <v>36.26242354575875</v>
      </c>
      <c r="N50">
        <f t="shared" si="18"/>
        <v>2.7576755832056345E-2</v>
      </c>
    </row>
    <row r="51" spans="1:14" x14ac:dyDescent="0.3">
      <c r="A51">
        <f t="shared" si="5"/>
        <v>3250</v>
      </c>
      <c r="B51">
        <v>48</v>
      </c>
      <c r="C51">
        <f t="shared" si="15"/>
        <v>7.0904776946388789E-3</v>
      </c>
      <c r="D51">
        <f t="shared" si="11"/>
        <v>7.0904776946388789E-3</v>
      </c>
      <c r="E51" t="s">
        <v>29</v>
      </c>
      <c r="F51" t="s">
        <v>21</v>
      </c>
      <c r="G51">
        <v>1</v>
      </c>
      <c r="H51">
        <f t="shared" si="16"/>
        <v>100</v>
      </c>
      <c r="J51">
        <v>2050</v>
      </c>
      <c r="K51" t="s">
        <v>28</v>
      </c>
      <c r="L51">
        <f t="shared" si="17"/>
        <v>102.5</v>
      </c>
      <c r="M51" cm="1">
        <f t="array" ref="M51">STOWA2024_JAARROND_T(B51*60,L51,J51,K51,"")</f>
        <v>48.813161341080068</v>
      </c>
      <c r="N51">
        <f t="shared" si="18"/>
        <v>2.0486278137417466E-2</v>
      </c>
    </row>
    <row r="52" spans="1:14" x14ac:dyDescent="0.3">
      <c r="A52">
        <f t="shared" si="5"/>
        <v>3251</v>
      </c>
      <c r="B52">
        <v>48</v>
      </c>
      <c r="C52">
        <f t="shared" si="15"/>
        <v>5.1351060745558064E-3</v>
      </c>
      <c r="D52">
        <f t="shared" si="11"/>
        <v>5.1351060745558064E-3</v>
      </c>
      <c r="E52" t="s">
        <v>29</v>
      </c>
      <c r="F52" t="s">
        <v>21</v>
      </c>
      <c r="G52">
        <v>1</v>
      </c>
      <c r="H52">
        <f t="shared" si="16"/>
        <v>105</v>
      </c>
      <c r="J52">
        <v>2050</v>
      </c>
      <c r="K52" t="s">
        <v>28</v>
      </c>
      <c r="L52">
        <f t="shared" si="17"/>
        <v>107.5</v>
      </c>
      <c r="M52" cm="1">
        <f t="array" ref="M52">STOWA2024_JAARROND_T(B52*60,L52,J52,K52,"")</f>
        <v>65.141605859480336</v>
      </c>
      <c r="N52">
        <f t="shared" si="18"/>
        <v>1.535117206286166E-2</v>
      </c>
    </row>
    <row r="53" spans="1:14" x14ac:dyDescent="0.3">
      <c r="A53">
        <f t="shared" si="5"/>
        <v>3252</v>
      </c>
      <c r="B53">
        <v>48</v>
      </c>
      <c r="C53">
        <f t="shared" si="15"/>
        <v>3.7536298761691386E-3</v>
      </c>
      <c r="D53">
        <f t="shared" si="11"/>
        <v>3.7536298761691386E-3</v>
      </c>
      <c r="E53" t="s">
        <v>29</v>
      </c>
      <c r="F53" t="s">
        <v>21</v>
      </c>
      <c r="G53">
        <v>1</v>
      </c>
      <c r="H53">
        <f t="shared" si="16"/>
        <v>110</v>
      </c>
      <c r="J53">
        <v>2050</v>
      </c>
      <c r="K53" t="s">
        <v>28</v>
      </c>
      <c r="L53">
        <f t="shared" si="17"/>
        <v>112.5</v>
      </c>
      <c r="M53" cm="1">
        <f t="array" ref="M53">STOWA2024_JAARROND_T(B53*60,L53,J53,K53,"")</f>
        <v>86.225165979343416</v>
      </c>
      <c r="N53">
        <f t="shared" si="18"/>
        <v>1.1597542186692521E-2</v>
      </c>
    </row>
    <row r="54" spans="1:14" x14ac:dyDescent="0.3">
      <c r="A54">
        <f t="shared" si="5"/>
        <v>3253</v>
      </c>
      <c r="B54">
        <v>48</v>
      </c>
      <c r="C54">
        <f t="shared" si="15"/>
        <v>2.7678744167059406E-3</v>
      </c>
      <c r="D54">
        <f t="shared" si="11"/>
        <v>2.7678744167059406E-3</v>
      </c>
      <c r="E54" t="s">
        <v>29</v>
      </c>
      <c r="F54" t="s">
        <v>21</v>
      </c>
      <c r="G54">
        <v>1</v>
      </c>
      <c r="H54">
        <f t="shared" si="16"/>
        <v>115</v>
      </c>
      <c r="J54">
        <v>2050</v>
      </c>
      <c r="K54" t="s">
        <v>28</v>
      </c>
      <c r="L54">
        <f t="shared" si="17"/>
        <v>117.5</v>
      </c>
      <c r="M54" cm="1">
        <f t="array" ref="M54">STOWA2024_JAARROND_T(B54*60,L54,J54,K54,"")</f>
        <v>113.25454434414353</v>
      </c>
      <c r="N54">
        <f t="shared" si="18"/>
        <v>8.8296677699865808E-3</v>
      </c>
    </row>
    <row r="55" spans="1:14" x14ac:dyDescent="0.3">
      <c r="A55">
        <f t="shared" si="5"/>
        <v>3254</v>
      </c>
      <c r="B55">
        <v>48</v>
      </c>
      <c r="C55">
        <f t="shared" si="15"/>
        <v>2.0580768129431562E-3</v>
      </c>
      <c r="D55">
        <f t="shared" si="11"/>
        <v>2.0580768129431562E-3</v>
      </c>
      <c r="E55" t="s">
        <v>29</v>
      </c>
      <c r="F55" t="s">
        <v>21</v>
      </c>
      <c r="G55">
        <v>1</v>
      </c>
      <c r="H55">
        <f t="shared" si="16"/>
        <v>120</v>
      </c>
      <c r="J55">
        <v>2050</v>
      </c>
      <c r="K55" t="s">
        <v>28</v>
      </c>
      <c r="L55">
        <f t="shared" si="17"/>
        <v>122.5</v>
      </c>
      <c r="M55" cm="1">
        <f t="array" ref="M55">STOWA2024_JAARROND_T(B55*60,L55,J55,K55,"")</f>
        <v>147.67578348185026</v>
      </c>
      <c r="N55">
        <f t="shared" si="18"/>
        <v>6.7715909570434246E-3</v>
      </c>
    </row>
    <row r="56" spans="1:14" x14ac:dyDescent="0.3">
      <c r="A56">
        <f t="shared" si="5"/>
        <v>3255</v>
      </c>
      <c r="B56">
        <v>48</v>
      </c>
      <c r="C56">
        <f t="shared" si="15"/>
        <v>1.5422614225608791E-3</v>
      </c>
      <c r="D56">
        <f t="shared" si="11"/>
        <v>1.5422614225608791E-3</v>
      </c>
      <c r="E56" t="s">
        <v>29</v>
      </c>
      <c r="F56" t="s">
        <v>21</v>
      </c>
      <c r="G56">
        <v>1</v>
      </c>
      <c r="H56">
        <f t="shared" si="16"/>
        <v>125</v>
      </c>
      <c r="J56">
        <v>2050</v>
      </c>
      <c r="K56" t="s">
        <v>28</v>
      </c>
      <c r="L56">
        <f t="shared" si="17"/>
        <v>127.5</v>
      </c>
      <c r="M56" cm="1">
        <f t="array" ref="M56">STOWA2024_JAARROND_T(B56*60,L56,J56,K56,"")</f>
        <v>191.22910373231096</v>
      </c>
      <c r="N56">
        <f t="shared" si="18"/>
        <v>5.2293295344825455E-3</v>
      </c>
    </row>
    <row r="57" spans="1:14" x14ac:dyDescent="0.3">
      <c r="A57">
        <f t="shared" si="5"/>
        <v>3256</v>
      </c>
      <c r="B57">
        <v>48</v>
      </c>
      <c r="C57">
        <f t="shared" si="15"/>
        <v>1.1644159855461874E-3</v>
      </c>
      <c r="D57">
        <f t="shared" si="11"/>
        <v>1.1644159855461874E-3</v>
      </c>
      <c r="E57" t="s">
        <v>29</v>
      </c>
      <c r="F57" t="s">
        <v>21</v>
      </c>
      <c r="G57">
        <v>1</v>
      </c>
      <c r="H57">
        <f t="shared" si="16"/>
        <v>130</v>
      </c>
      <c r="J57">
        <v>2050</v>
      </c>
      <c r="K57" t="s">
        <v>28</v>
      </c>
      <c r="L57">
        <f t="shared" si="17"/>
        <v>132.5</v>
      </c>
      <c r="M57" cm="1">
        <f t="array" ref="M57">STOWA2024_JAARROND_T(B57*60,L57,J57,K57,"")</f>
        <v>246.00769191307012</v>
      </c>
      <c r="N57">
        <f t="shared" si="18"/>
        <v>4.064913548936358E-3</v>
      </c>
    </row>
    <row r="58" spans="1:14" x14ac:dyDescent="0.3">
      <c r="A58">
        <f t="shared" si="5"/>
        <v>3257</v>
      </c>
      <c r="B58">
        <v>48</v>
      </c>
      <c r="C58">
        <f t="shared" si="15"/>
        <v>8.8532404071741235E-4</v>
      </c>
      <c r="D58">
        <f t="shared" si="11"/>
        <v>8.8532404071741235E-4</v>
      </c>
      <c r="E58" t="s">
        <v>29</v>
      </c>
      <c r="F58" t="s">
        <v>21</v>
      </c>
      <c r="G58">
        <v>1</v>
      </c>
      <c r="H58">
        <f t="shared" si="16"/>
        <v>135</v>
      </c>
      <c r="J58">
        <v>2050</v>
      </c>
      <c r="K58" t="s">
        <v>28</v>
      </c>
      <c r="L58">
        <f t="shared" si="17"/>
        <v>137.5</v>
      </c>
      <c r="M58" cm="1">
        <f t="array" ref="M58">STOWA2024_JAARROND_T(B58*60,L58,J58,K58,"")</f>
        <v>314.50600695941796</v>
      </c>
      <c r="N58">
        <f t="shared" si="18"/>
        <v>3.1795895082189457E-3</v>
      </c>
    </row>
    <row r="59" spans="1:14" x14ac:dyDescent="0.3">
      <c r="A59">
        <f t="shared" si="5"/>
        <v>3258</v>
      </c>
      <c r="B59">
        <v>48</v>
      </c>
      <c r="C59">
        <f t="shared" si="15"/>
        <v>6.7768254301480216E-4</v>
      </c>
      <c r="D59">
        <f t="shared" si="11"/>
        <v>6.7768254301480216E-4</v>
      </c>
      <c r="E59" t="s">
        <v>29</v>
      </c>
      <c r="F59" t="s">
        <v>21</v>
      </c>
      <c r="G59">
        <v>1</v>
      </c>
      <c r="H59">
        <f t="shared" si="16"/>
        <v>140</v>
      </c>
      <c r="J59">
        <v>2050</v>
      </c>
      <c r="K59" t="s">
        <v>28</v>
      </c>
      <c r="L59">
        <f t="shared" si="17"/>
        <v>142.5</v>
      </c>
      <c r="M59" cm="1">
        <f t="array" ref="M59">STOWA2024_JAARROND_T(B59*60,L59,J59,K59,"")</f>
        <v>399.6951181269863</v>
      </c>
      <c r="N59">
        <f t="shared" si="18"/>
        <v>2.5019069652041435E-3</v>
      </c>
    </row>
    <row r="60" spans="1:14" x14ac:dyDescent="0.3">
      <c r="A60">
        <f t="shared" si="5"/>
        <v>3259</v>
      </c>
      <c r="B60">
        <v>48</v>
      </c>
      <c r="C60">
        <f t="shared" si="15"/>
        <v>5.2208060212229805E-4</v>
      </c>
      <c r="D60">
        <f t="shared" si="11"/>
        <v>5.2208060212229805E-4</v>
      </c>
      <c r="E60" t="s">
        <v>29</v>
      </c>
      <c r="F60" t="s">
        <v>21</v>
      </c>
      <c r="G60">
        <v>1</v>
      </c>
      <c r="H60">
        <f t="shared" si="16"/>
        <v>145</v>
      </c>
      <c r="J60">
        <v>2050</v>
      </c>
      <c r="K60" t="s">
        <v>28</v>
      </c>
      <c r="L60">
        <f t="shared" si="17"/>
        <v>147.5</v>
      </c>
      <c r="M60" cm="1">
        <f t="array" ref="M60">STOWA2024_JAARROND_T(B60*60,L60,J60,K60,"")</f>
        <v>505.0947995476613</v>
      </c>
      <c r="N60">
        <f t="shared" si="18"/>
        <v>1.9798263630818455E-3</v>
      </c>
    </row>
    <row r="61" spans="1:14" x14ac:dyDescent="0.3">
      <c r="A61">
        <f t="shared" si="5"/>
        <v>3260</v>
      </c>
      <c r="B61">
        <v>48</v>
      </c>
      <c r="C61">
        <f t="shared" si="15"/>
        <v>4.0464452351695809E-4</v>
      </c>
      <c r="D61">
        <f t="shared" si="11"/>
        <v>4.0464452351695809E-4</v>
      </c>
      <c r="E61" t="s">
        <v>29</v>
      </c>
      <c r="F61" t="s">
        <v>21</v>
      </c>
      <c r="G61">
        <v>1</v>
      </c>
      <c r="H61">
        <f t="shared" si="16"/>
        <v>150</v>
      </c>
      <c r="J61">
        <v>2050</v>
      </c>
      <c r="K61" t="s">
        <v>28</v>
      </c>
      <c r="L61">
        <f t="shared" si="17"/>
        <v>152.5</v>
      </c>
      <c r="M61" cm="1">
        <f t="array" ref="M61">STOWA2024_JAARROND_T(B61*60,L61,J61,K61,"")</f>
        <v>634.84733945144399</v>
      </c>
      <c r="N61">
        <f t="shared" si="18"/>
        <v>1.5751818395648874E-3</v>
      </c>
    </row>
    <row r="62" spans="1:14" x14ac:dyDescent="0.3">
      <c r="A62">
        <f t="shared" si="5"/>
        <v>3261</v>
      </c>
      <c r="B62">
        <v>48</v>
      </c>
      <c r="C62">
        <f t="shared" si="15"/>
        <v>3.154632105270682E-4</v>
      </c>
      <c r="D62">
        <f t="shared" si="11"/>
        <v>3.154632105270682E-4</v>
      </c>
      <c r="E62" t="s">
        <v>29</v>
      </c>
      <c r="F62" t="s">
        <v>21</v>
      </c>
      <c r="G62">
        <v>1</v>
      </c>
      <c r="H62">
        <f t="shared" si="16"/>
        <v>155</v>
      </c>
      <c r="J62">
        <v>2050</v>
      </c>
      <c r="K62" t="s">
        <v>28</v>
      </c>
      <c r="L62">
        <f t="shared" si="17"/>
        <v>157.5</v>
      </c>
      <c r="M62" cm="1">
        <f t="array" ref="M62">STOWA2024_JAARROND_T(B62*60,L62,J62,K62,"")</f>
        <v>793.8280636238635</v>
      </c>
      <c r="N62">
        <f t="shared" si="18"/>
        <v>1.2597186290378192E-3</v>
      </c>
    </row>
    <row r="63" spans="1:14" x14ac:dyDescent="0.3">
      <c r="A63">
        <f t="shared" si="5"/>
        <v>3262</v>
      </c>
      <c r="B63">
        <v>48</v>
      </c>
      <c r="C63" s="1">
        <f>N62</f>
        <v>1.2597186290378192E-3</v>
      </c>
      <c r="D63">
        <f t="shared" si="11"/>
        <v>1.2597186290378192E-3</v>
      </c>
      <c r="E63" t="s">
        <v>29</v>
      </c>
      <c r="F63" t="s">
        <v>21</v>
      </c>
      <c r="G63">
        <v>1</v>
      </c>
      <c r="H63">
        <f t="shared" si="16"/>
        <v>160</v>
      </c>
      <c r="J63">
        <v>2050</v>
      </c>
      <c r="K63" t="s">
        <v>28</v>
      </c>
      <c r="L63">
        <f>AVERAGE(H63:H64)</f>
        <v>85</v>
      </c>
      <c r="M63" cm="1">
        <f t="array" ref="M63">STOWA2024_JAARROND_T(B63*60,L63,J63,K63,"")</f>
        <v>16.547502491563971</v>
      </c>
      <c r="N63">
        <f>1/M63</f>
        <v>6.0432080340208846E-2</v>
      </c>
    </row>
    <row r="64" spans="1:14" x14ac:dyDescent="0.3">
      <c r="A64">
        <f t="shared" si="5"/>
        <v>3263</v>
      </c>
      <c r="B64">
        <v>96</v>
      </c>
      <c r="C64" s="1">
        <f>365.25*24/B64 - N64</f>
        <v>48.980922084359904</v>
      </c>
      <c r="D64">
        <f>C64</f>
        <v>48.980922084359904</v>
      </c>
      <c r="E64" t="s">
        <v>29</v>
      </c>
      <c r="F64" t="s">
        <v>21</v>
      </c>
      <c r="G64">
        <v>1</v>
      </c>
      <c r="H64">
        <v>10</v>
      </c>
      <c r="J64">
        <v>2050</v>
      </c>
      <c r="K64" t="s">
        <v>28</v>
      </c>
      <c r="L64">
        <f>AVERAGE(H64:H66)</f>
        <v>15</v>
      </c>
      <c r="M64" cm="1">
        <f t="array" ref="M64">STOWA2024_JAARROND_T(B64*60,L64,J64,K64,"")</f>
        <v>2.3623026809745581E-2</v>
      </c>
      <c r="N64">
        <f>1/M64</f>
        <v>42.331577915640096</v>
      </c>
    </row>
    <row r="65" spans="1:14" x14ac:dyDescent="0.3">
      <c r="A65">
        <f t="shared" si="5"/>
        <v>3264</v>
      </c>
      <c r="B65">
        <v>96</v>
      </c>
      <c r="C65">
        <f t="shared" ref="C65:C69" si="19">N64-N65</f>
        <v>8.541782946432285</v>
      </c>
      <c r="D65">
        <f t="shared" ref="D65:D94" si="20">C65</f>
        <v>8.541782946432285</v>
      </c>
      <c r="E65" t="s">
        <v>29</v>
      </c>
      <c r="F65" t="s">
        <v>21</v>
      </c>
      <c r="G65">
        <v>1</v>
      </c>
      <c r="H65">
        <f t="shared" ref="H65:H69" si="21">H64+5</f>
        <v>15</v>
      </c>
      <c r="J65">
        <v>2050</v>
      </c>
      <c r="K65" t="s">
        <v>28</v>
      </c>
      <c r="L65">
        <f t="shared" ref="L65:L69" si="22">AVERAGE(H65:H66)</f>
        <v>17.5</v>
      </c>
      <c r="M65" cm="1">
        <f t="array" ref="M65">STOWA2024_JAARROND_T(B65*60,L65,J65,K65,"")</f>
        <v>2.959473417673255E-2</v>
      </c>
      <c r="N65">
        <f t="shared" ref="N65:N69" si="23">1/M65</f>
        <v>33.789794969207811</v>
      </c>
    </row>
    <row r="66" spans="1:14" x14ac:dyDescent="0.3">
      <c r="A66">
        <f t="shared" si="5"/>
        <v>3265</v>
      </c>
      <c r="B66">
        <v>96</v>
      </c>
      <c r="C66">
        <f t="shared" si="19"/>
        <v>12.087319450948357</v>
      </c>
      <c r="D66">
        <f t="shared" si="20"/>
        <v>12.087319450948357</v>
      </c>
      <c r="E66" t="s">
        <v>29</v>
      </c>
      <c r="F66" t="s">
        <v>21</v>
      </c>
      <c r="G66">
        <v>1</v>
      </c>
      <c r="H66">
        <f t="shared" si="21"/>
        <v>20</v>
      </c>
      <c r="J66">
        <v>2050</v>
      </c>
      <c r="K66" t="s">
        <v>28</v>
      </c>
      <c r="L66">
        <f t="shared" si="22"/>
        <v>22.5</v>
      </c>
      <c r="M66" cm="1">
        <f t="array" ref="M66">STOWA2024_JAARROND_T(B66*60,L66,J66,K66,"")</f>
        <v>4.6077692803230971E-2</v>
      </c>
      <c r="N66">
        <f t="shared" si="23"/>
        <v>21.702475518259455</v>
      </c>
    </row>
    <row r="67" spans="1:14" x14ac:dyDescent="0.3">
      <c r="A67">
        <f t="shared" si="5"/>
        <v>3266</v>
      </c>
      <c r="B67">
        <v>96</v>
      </c>
      <c r="C67">
        <f t="shared" si="19"/>
        <v>7.6197361095618863</v>
      </c>
      <c r="D67">
        <f t="shared" si="20"/>
        <v>7.6197361095618863</v>
      </c>
      <c r="E67" t="s">
        <v>29</v>
      </c>
      <c r="F67" t="s">
        <v>21</v>
      </c>
      <c r="G67">
        <v>1</v>
      </c>
      <c r="H67">
        <f t="shared" si="21"/>
        <v>25</v>
      </c>
      <c r="J67">
        <v>2050</v>
      </c>
      <c r="K67" t="s">
        <v>28</v>
      </c>
      <c r="L67">
        <f t="shared" si="22"/>
        <v>27.5</v>
      </c>
      <c r="M67" cm="1">
        <f t="array" ref="M67">STOWA2024_JAARROND_T(B67*60,L67,J67,K67,"")</f>
        <v>7.1008911759199003E-2</v>
      </c>
      <c r="N67">
        <f t="shared" si="23"/>
        <v>14.082739408697568</v>
      </c>
    </row>
    <row r="68" spans="1:14" x14ac:dyDescent="0.3">
      <c r="A68">
        <f t="shared" ref="A68:A131" si="24">A67+1</f>
        <v>3267</v>
      </c>
      <c r="B68">
        <v>96</v>
      </c>
      <c r="C68">
        <f t="shared" si="19"/>
        <v>4.8541399940571974</v>
      </c>
      <c r="D68">
        <f t="shared" si="20"/>
        <v>4.8541399940571974</v>
      </c>
      <c r="E68" t="s">
        <v>29</v>
      </c>
      <c r="F68" t="s">
        <v>21</v>
      </c>
      <c r="G68">
        <v>1</v>
      </c>
      <c r="H68">
        <f t="shared" si="21"/>
        <v>30</v>
      </c>
      <c r="J68">
        <v>2050</v>
      </c>
      <c r="K68" t="s">
        <v>28</v>
      </c>
      <c r="L68">
        <f t="shared" si="22"/>
        <v>32.5</v>
      </c>
      <c r="M68" cm="1">
        <f t="array" ref="M68">STOWA2024_JAARROND_T(B68*60,L68,J68,K68,"")</f>
        <v>0.10835880452385731</v>
      </c>
      <c r="N68">
        <f t="shared" si="23"/>
        <v>9.2285994146403709</v>
      </c>
    </row>
    <row r="69" spans="1:14" x14ac:dyDescent="0.3">
      <c r="A69">
        <f t="shared" si="24"/>
        <v>3268</v>
      </c>
      <c r="B69">
        <v>96</v>
      </c>
      <c r="C69">
        <f t="shared" si="19"/>
        <v>3.1241459152935427</v>
      </c>
      <c r="D69">
        <f t="shared" si="20"/>
        <v>3.1241459152935427</v>
      </c>
      <c r="E69" t="s">
        <v>29</v>
      </c>
      <c r="F69" t="s">
        <v>21</v>
      </c>
      <c r="G69">
        <v>1</v>
      </c>
      <c r="H69">
        <f t="shared" si="21"/>
        <v>35</v>
      </c>
      <c r="J69">
        <v>2050</v>
      </c>
      <c r="K69" t="s">
        <v>28</v>
      </c>
      <c r="L69">
        <f t="shared" si="22"/>
        <v>37.5</v>
      </c>
      <c r="M69" cm="1">
        <f t="array" ref="M69">STOWA2024_JAARROND_T(B69*60,L69,J69,K69,"")</f>
        <v>0.16381482799516767</v>
      </c>
      <c r="N69">
        <f t="shared" si="23"/>
        <v>6.1044534993468282</v>
      </c>
    </row>
    <row r="70" spans="1:14" x14ac:dyDescent="0.3">
      <c r="A70">
        <f t="shared" si="24"/>
        <v>3269</v>
      </c>
      <c r="B70">
        <v>96</v>
      </c>
      <c r="C70">
        <f>N69-N70</f>
        <v>2.0302219240130022</v>
      </c>
      <c r="D70">
        <f t="shared" si="20"/>
        <v>2.0302219240130022</v>
      </c>
      <c r="E70" t="s">
        <v>29</v>
      </c>
      <c r="F70" t="s">
        <v>21</v>
      </c>
      <c r="G70">
        <v>1</v>
      </c>
      <c r="H70">
        <f>H69+5</f>
        <v>40</v>
      </c>
      <c r="J70">
        <v>2050</v>
      </c>
      <c r="K70" t="s">
        <v>28</v>
      </c>
      <c r="L70">
        <f>AVERAGE(H70:H71)</f>
        <v>42.5</v>
      </c>
      <c r="M70" cm="1">
        <f t="array" ref="M70">STOWA2024_JAARROND_T(B70*60,L70,J70,K70,"")</f>
        <v>0.24544505669589095</v>
      </c>
      <c r="N70">
        <f>1/M70</f>
        <v>4.0742315753338261</v>
      </c>
    </row>
    <row r="71" spans="1:14" x14ac:dyDescent="0.3">
      <c r="A71">
        <f t="shared" si="24"/>
        <v>3270</v>
      </c>
      <c r="B71">
        <v>96</v>
      </c>
      <c r="C71">
        <f t="shared" ref="C71:C93" si="25">N70-N71</f>
        <v>1.3315495556413701</v>
      </c>
      <c r="D71">
        <f t="shared" si="20"/>
        <v>1.3315495556413701</v>
      </c>
      <c r="E71" t="s">
        <v>29</v>
      </c>
      <c r="F71" t="s">
        <v>21</v>
      </c>
      <c r="G71">
        <v>1</v>
      </c>
      <c r="H71">
        <f t="shared" ref="H71:H94" si="26">H70+5</f>
        <v>45</v>
      </c>
      <c r="J71">
        <v>2050</v>
      </c>
      <c r="K71" t="s">
        <v>28</v>
      </c>
      <c r="L71">
        <f t="shared" ref="L71:L93" si="27">AVERAGE(H71:H72)</f>
        <v>47.5</v>
      </c>
      <c r="M71" cm="1">
        <f t="array" ref="M71">STOWA2024_JAARROND_T(B71*60,L71,J71,K71,"")</f>
        <v>0.36460661236701897</v>
      </c>
      <c r="N71">
        <f t="shared" ref="N71:N93" si="28">1/M71</f>
        <v>2.742682019692456</v>
      </c>
    </row>
    <row r="72" spans="1:14" x14ac:dyDescent="0.3">
      <c r="A72">
        <f t="shared" si="24"/>
        <v>3271</v>
      </c>
      <c r="B72">
        <v>96</v>
      </c>
      <c r="C72">
        <f t="shared" si="25"/>
        <v>0.88112641513822898</v>
      </c>
      <c r="D72">
        <f t="shared" si="20"/>
        <v>0.88112641513822898</v>
      </c>
      <c r="E72" t="s">
        <v>29</v>
      </c>
      <c r="F72" t="s">
        <v>21</v>
      </c>
      <c r="G72">
        <v>1</v>
      </c>
      <c r="H72">
        <f t="shared" si="26"/>
        <v>50</v>
      </c>
      <c r="J72">
        <v>2050</v>
      </c>
      <c r="K72" t="s">
        <v>28</v>
      </c>
      <c r="L72">
        <f t="shared" si="27"/>
        <v>52.5</v>
      </c>
      <c r="M72" cm="1">
        <f t="array" ref="M72">STOWA2024_JAARROND_T(B72*60,L72,J72,K72,"")</f>
        <v>0.53718513567552695</v>
      </c>
      <c r="N72">
        <f t="shared" si="28"/>
        <v>1.861555604554227</v>
      </c>
    </row>
    <row r="73" spans="1:14" x14ac:dyDescent="0.3">
      <c r="A73">
        <f t="shared" si="24"/>
        <v>3272</v>
      </c>
      <c r="B73">
        <v>96</v>
      </c>
      <c r="C73">
        <f t="shared" si="25"/>
        <v>0.58804134831858379</v>
      </c>
      <c r="D73">
        <f t="shared" si="20"/>
        <v>0.58804134831858379</v>
      </c>
      <c r="E73" t="s">
        <v>29</v>
      </c>
      <c r="F73" t="s">
        <v>21</v>
      </c>
      <c r="G73">
        <v>1</v>
      </c>
      <c r="H73">
        <f t="shared" si="26"/>
        <v>55</v>
      </c>
      <c r="J73">
        <v>2050</v>
      </c>
      <c r="K73" t="s">
        <v>28</v>
      </c>
      <c r="L73">
        <f t="shared" si="27"/>
        <v>57.5</v>
      </c>
      <c r="M73" cm="1">
        <f t="array" ref="M73">STOWA2024_JAARROND_T(B73*60,L73,J73,K73,"")</f>
        <v>0.78522874408636867</v>
      </c>
      <c r="N73">
        <f t="shared" si="28"/>
        <v>1.2735142562356432</v>
      </c>
    </row>
    <row r="74" spans="1:14" x14ac:dyDescent="0.3">
      <c r="A74">
        <f t="shared" si="24"/>
        <v>3273</v>
      </c>
      <c r="B74">
        <v>96</v>
      </c>
      <c r="C74">
        <f t="shared" si="25"/>
        <v>0.39556995212191115</v>
      </c>
      <c r="D74">
        <f t="shared" si="20"/>
        <v>0.39556995212191115</v>
      </c>
      <c r="E74" t="s">
        <v>29</v>
      </c>
      <c r="F74" t="s">
        <v>21</v>
      </c>
      <c r="G74">
        <v>1</v>
      </c>
      <c r="H74">
        <f t="shared" si="26"/>
        <v>60</v>
      </c>
      <c r="J74">
        <v>2050</v>
      </c>
      <c r="K74" t="s">
        <v>28</v>
      </c>
      <c r="L74">
        <f t="shared" si="27"/>
        <v>62.5</v>
      </c>
      <c r="M74" cm="1">
        <f t="array" ref="M74">STOWA2024_JAARROND_T(B74*60,L74,J74,K74,"")</f>
        <v>1.139024417966332</v>
      </c>
      <c r="N74">
        <f t="shared" si="28"/>
        <v>0.87794430411373203</v>
      </c>
    </row>
    <row r="75" spans="1:14" x14ac:dyDescent="0.3">
      <c r="A75">
        <f t="shared" si="24"/>
        <v>3274</v>
      </c>
      <c r="B75">
        <v>96</v>
      </c>
      <c r="C75">
        <f t="shared" si="25"/>
        <v>0.26834551385888772</v>
      </c>
      <c r="D75">
        <f t="shared" si="20"/>
        <v>0.26834551385888772</v>
      </c>
      <c r="E75" t="s">
        <v>29</v>
      </c>
      <c r="F75" t="s">
        <v>21</v>
      </c>
      <c r="G75">
        <v>1</v>
      </c>
      <c r="H75">
        <f t="shared" si="26"/>
        <v>65</v>
      </c>
      <c r="J75">
        <v>2050</v>
      </c>
      <c r="K75" t="s">
        <v>28</v>
      </c>
      <c r="L75">
        <f t="shared" si="27"/>
        <v>67.5</v>
      </c>
      <c r="M75" cm="1">
        <f t="array" ref="M75">STOWA2024_JAARROND_T(B75*60,L75,J75,K75,"")</f>
        <v>1.6404232029101427</v>
      </c>
      <c r="N75">
        <f t="shared" si="28"/>
        <v>0.60959879025484431</v>
      </c>
    </row>
    <row r="76" spans="1:14" x14ac:dyDescent="0.3">
      <c r="A76">
        <f t="shared" si="24"/>
        <v>3275</v>
      </c>
      <c r="B76">
        <v>96</v>
      </c>
      <c r="C76">
        <f t="shared" si="25"/>
        <v>0.18334762322317849</v>
      </c>
      <c r="D76">
        <f t="shared" si="20"/>
        <v>0.18334762322317849</v>
      </c>
      <c r="E76" t="s">
        <v>29</v>
      </c>
      <c r="F76" t="s">
        <v>21</v>
      </c>
      <c r="G76">
        <v>1</v>
      </c>
      <c r="H76">
        <f t="shared" si="26"/>
        <v>70</v>
      </c>
      <c r="J76">
        <v>2050</v>
      </c>
      <c r="K76" t="s">
        <v>28</v>
      </c>
      <c r="L76">
        <f t="shared" si="27"/>
        <v>72.5</v>
      </c>
      <c r="M76" cm="1">
        <f t="array" ref="M76">STOWA2024_JAARROND_T(B76*60,L76,J76,K76,"")</f>
        <v>2.3460346325003982</v>
      </c>
      <c r="N76">
        <f t="shared" si="28"/>
        <v>0.42625116703166582</v>
      </c>
    </row>
    <row r="77" spans="1:14" x14ac:dyDescent="0.3">
      <c r="A77">
        <f t="shared" si="24"/>
        <v>3276</v>
      </c>
      <c r="B77">
        <v>96</v>
      </c>
      <c r="C77">
        <f t="shared" si="25"/>
        <v>0.12619125650845403</v>
      </c>
      <c r="D77">
        <f t="shared" si="20"/>
        <v>0.12619125650845403</v>
      </c>
      <c r="E77" t="s">
        <v>29</v>
      </c>
      <c r="F77" t="s">
        <v>21</v>
      </c>
      <c r="G77">
        <v>1</v>
      </c>
      <c r="H77">
        <f t="shared" si="26"/>
        <v>75</v>
      </c>
      <c r="J77">
        <v>2050</v>
      </c>
      <c r="K77" t="s">
        <v>28</v>
      </c>
      <c r="L77">
        <f t="shared" si="27"/>
        <v>77.5</v>
      </c>
      <c r="M77" cm="1">
        <f t="array" ref="M77">STOWA2024_JAARROND_T(B77*60,L77,J77,K77,"")</f>
        <v>3.332667793762615</v>
      </c>
      <c r="N77">
        <f t="shared" si="28"/>
        <v>0.30005991052321179</v>
      </c>
    </row>
    <row r="78" spans="1:14" x14ac:dyDescent="0.3">
      <c r="A78">
        <f t="shared" si="24"/>
        <v>3277</v>
      </c>
      <c r="B78">
        <v>96</v>
      </c>
      <c r="C78">
        <f t="shared" si="25"/>
        <v>8.7458819372889851E-2</v>
      </c>
      <c r="D78">
        <f t="shared" si="20"/>
        <v>8.7458819372889851E-2</v>
      </c>
      <c r="E78" t="s">
        <v>29</v>
      </c>
      <c r="F78" t="s">
        <v>21</v>
      </c>
      <c r="G78">
        <v>1</v>
      </c>
      <c r="H78">
        <f t="shared" si="26"/>
        <v>80</v>
      </c>
      <c r="J78">
        <v>2050</v>
      </c>
      <c r="K78" t="s">
        <v>28</v>
      </c>
      <c r="L78">
        <f t="shared" si="27"/>
        <v>82.5</v>
      </c>
      <c r="M78" cm="1">
        <f t="array" ref="M78">STOWA2024_JAARROND_T(B78*60,L78,J78,K78,"")</f>
        <v>4.7036447206799092</v>
      </c>
      <c r="N78">
        <f t="shared" si="28"/>
        <v>0.21260109115032194</v>
      </c>
    </row>
    <row r="79" spans="1:14" x14ac:dyDescent="0.3">
      <c r="A79">
        <f t="shared" si="24"/>
        <v>3278</v>
      </c>
      <c r="B79">
        <v>96</v>
      </c>
      <c r="C79">
        <f t="shared" si="25"/>
        <v>6.1021328168607974E-2</v>
      </c>
      <c r="D79">
        <f t="shared" si="20"/>
        <v>6.1021328168607974E-2</v>
      </c>
      <c r="E79" t="s">
        <v>29</v>
      </c>
      <c r="F79" t="s">
        <v>21</v>
      </c>
      <c r="G79">
        <v>1</v>
      </c>
      <c r="H79">
        <f t="shared" si="26"/>
        <v>85</v>
      </c>
      <c r="J79">
        <v>2050</v>
      </c>
      <c r="K79" t="s">
        <v>28</v>
      </c>
      <c r="L79">
        <f t="shared" si="27"/>
        <v>87.5</v>
      </c>
      <c r="M79" cm="1">
        <f t="array" ref="M79">STOWA2024_JAARROND_T(B79*60,L79,J79,K79,"")</f>
        <v>6.5971867241977176</v>
      </c>
      <c r="N79">
        <f t="shared" si="28"/>
        <v>0.15157976298171397</v>
      </c>
    </row>
    <row r="80" spans="1:14" x14ac:dyDescent="0.3">
      <c r="A80">
        <f t="shared" si="24"/>
        <v>3279</v>
      </c>
      <c r="B80">
        <v>96</v>
      </c>
      <c r="C80">
        <f t="shared" si="25"/>
        <v>4.2854640285746551E-2</v>
      </c>
      <c r="D80">
        <f t="shared" si="20"/>
        <v>4.2854640285746551E-2</v>
      </c>
      <c r="E80" t="s">
        <v>29</v>
      </c>
      <c r="F80" t="s">
        <v>21</v>
      </c>
      <c r="G80">
        <v>1</v>
      </c>
      <c r="H80">
        <f t="shared" si="26"/>
        <v>90</v>
      </c>
      <c r="J80">
        <v>2050</v>
      </c>
      <c r="K80" t="s">
        <v>28</v>
      </c>
      <c r="L80">
        <f t="shared" si="27"/>
        <v>92.5</v>
      </c>
      <c r="M80" cm="1">
        <f t="array" ref="M80">STOWA2024_JAARROND_T(B80*60,L80,J80,K80,"")</f>
        <v>9.1975062911296188</v>
      </c>
      <c r="N80">
        <f t="shared" si="28"/>
        <v>0.10872512269596742</v>
      </c>
    </row>
    <row r="81" spans="1:14" x14ac:dyDescent="0.3">
      <c r="A81">
        <f t="shared" si="24"/>
        <v>3280</v>
      </c>
      <c r="B81">
        <v>96</v>
      </c>
      <c r="C81">
        <f t="shared" si="25"/>
        <v>3.0283154433609932E-2</v>
      </c>
      <c r="D81">
        <f t="shared" si="20"/>
        <v>3.0283154433609932E-2</v>
      </c>
      <c r="E81" t="s">
        <v>29</v>
      </c>
      <c r="F81" t="s">
        <v>21</v>
      </c>
      <c r="G81">
        <v>1</v>
      </c>
      <c r="H81">
        <f t="shared" si="26"/>
        <v>95</v>
      </c>
      <c r="J81">
        <v>2050</v>
      </c>
      <c r="K81" t="s">
        <v>28</v>
      </c>
      <c r="L81">
        <f t="shared" si="27"/>
        <v>97.5</v>
      </c>
      <c r="M81" cm="1">
        <f t="array" ref="M81">STOWA2024_JAARROND_T(B81*60,L81,J81,K81,"")</f>
        <v>12.748277767016171</v>
      </c>
      <c r="N81">
        <f t="shared" si="28"/>
        <v>7.8441968262357484E-2</v>
      </c>
    </row>
    <row r="82" spans="1:14" x14ac:dyDescent="0.3">
      <c r="A82">
        <f t="shared" si="24"/>
        <v>3281</v>
      </c>
      <c r="B82">
        <v>96</v>
      </c>
      <c r="C82">
        <f t="shared" si="25"/>
        <v>2.1529689255507828E-2</v>
      </c>
      <c r="D82">
        <f t="shared" si="20"/>
        <v>2.1529689255507828E-2</v>
      </c>
      <c r="E82" t="s">
        <v>29</v>
      </c>
      <c r="F82" t="s">
        <v>21</v>
      </c>
      <c r="G82">
        <v>1</v>
      </c>
      <c r="H82">
        <f t="shared" si="26"/>
        <v>100</v>
      </c>
      <c r="J82">
        <v>2050</v>
      </c>
      <c r="K82" t="s">
        <v>28</v>
      </c>
      <c r="L82">
        <f t="shared" si="27"/>
        <v>102.5</v>
      </c>
      <c r="M82" cm="1">
        <f t="array" ref="M82">STOWA2024_JAARROND_T(B82*60,L82,J82,K82,"")</f>
        <v>17.570900646583585</v>
      </c>
      <c r="N82">
        <f t="shared" si="28"/>
        <v>5.6912279006849656E-2</v>
      </c>
    </row>
    <row r="83" spans="1:14" x14ac:dyDescent="0.3">
      <c r="A83">
        <f t="shared" si="24"/>
        <v>3282</v>
      </c>
      <c r="B83">
        <v>96</v>
      </c>
      <c r="C83">
        <f t="shared" si="25"/>
        <v>1.5395515412454513E-2</v>
      </c>
      <c r="D83">
        <f t="shared" si="20"/>
        <v>1.5395515412454513E-2</v>
      </c>
      <c r="E83" t="s">
        <v>29</v>
      </c>
      <c r="F83" t="s">
        <v>21</v>
      </c>
      <c r="G83">
        <v>1</v>
      </c>
      <c r="H83">
        <f t="shared" si="26"/>
        <v>105</v>
      </c>
      <c r="J83">
        <v>2050</v>
      </c>
      <c r="K83" t="s">
        <v>28</v>
      </c>
      <c r="L83">
        <f t="shared" si="27"/>
        <v>107.5</v>
      </c>
      <c r="M83" cm="1">
        <f t="array" ref="M83">STOWA2024_JAARROND_T(B83*60,L83,J83,K83,"")</f>
        <v>24.086655929389501</v>
      </c>
      <c r="N83">
        <f t="shared" si="28"/>
        <v>4.1516763594395142E-2</v>
      </c>
    </row>
    <row r="84" spans="1:14" x14ac:dyDescent="0.3">
      <c r="A84">
        <f t="shared" si="24"/>
        <v>3283</v>
      </c>
      <c r="B84">
        <v>96</v>
      </c>
      <c r="C84">
        <f t="shared" si="25"/>
        <v>1.1071801883650093E-2</v>
      </c>
      <c r="D84">
        <f t="shared" si="20"/>
        <v>1.1071801883650093E-2</v>
      </c>
      <c r="E84" t="s">
        <v>29</v>
      </c>
      <c r="F84" t="s">
        <v>21</v>
      </c>
      <c r="G84">
        <v>1</v>
      </c>
      <c r="H84">
        <f t="shared" si="26"/>
        <v>110</v>
      </c>
      <c r="J84">
        <v>2050</v>
      </c>
      <c r="K84" t="s">
        <v>28</v>
      </c>
      <c r="L84">
        <f t="shared" si="27"/>
        <v>112.5</v>
      </c>
      <c r="M84" cm="1">
        <f t="array" ref="M84">STOWA2024_JAARROND_T(B84*60,L84,J84,K84,"")</f>
        <v>32.84615725586761</v>
      </c>
      <c r="N84">
        <f t="shared" si="28"/>
        <v>3.0444961710745049E-2</v>
      </c>
    </row>
    <row r="85" spans="1:14" x14ac:dyDescent="0.3">
      <c r="A85">
        <f t="shared" si="24"/>
        <v>3284</v>
      </c>
      <c r="B85">
        <v>96</v>
      </c>
      <c r="C85">
        <f t="shared" si="25"/>
        <v>8.0055689637259682E-3</v>
      </c>
      <c r="D85">
        <f t="shared" si="20"/>
        <v>8.0055689637259682E-3</v>
      </c>
      <c r="E85" t="s">
        <v>29</v>
      </c>
      <c r="F85" t="s">
        <v>21</v>
      </c>
      <c r="G85">
        <v>1</v>
      </c>
      <c r="H85">
        <f t="shared" si="26"/>
        <v>115</v>
      </c>
      <c r="J85">
        <v>2050</v>
      </c>
      <c r="K85" t="s">
        <v>28</v>
      </c>
      <c r="L85">
        <f t="shared" si="27"/>
        <v>117.5</v>
      </c>
      <c r="M85" cm="1">
        <f t="array" ref="M85">STOWA2024_JAARROND_T(B85*60,L85,J85,K85,"")</f>
        <v>44.564485825172035</v>
      </c>
      <c r="N85">
        <f t="shared" si="28"/>
        <v>2.2439392747019081E-2</v>
      </c>
    </row>
    <row r="86" spans="1:14" x14ac:dyDescent="0.3">
      <c r="A86">
        <f t="shared" si="24"/>
        <v>3285</v>
      </c>
      <c r="B86">
        <v>96</v>
      </c>
      <c r="C86">
        <f t="shared" si="25"/>
        <v>5.8189452616334951E-3</v>
      </c>
      <c r="D86">
        <f t="shared" si="20"/>
        <v>5.8189452616334951E-3</v>
      </c>
      <c r="E86" t="s">
        <v>29</v>
      </c>
      <c r="F86" t="s">
        <v>21</v>
      </c>
      <c r="G86">
        <v>1</v>
      </c>
      <c r="H86">
        <f t="shared" si="26"/>
        <v>120</v>
      </c>
      <c r="J86">
        <v>2050</v>
      </c>
      <c r="K86" t="s">
        <v>28</v>
      </c>
      <c r="L86">
        <f t="shared" si="27"/>
        <v>122.5</v>
      </c>
      <c r="M86" cm="1">
        <f t="array" ref="M86">STOWA2024_JAARROND_T(B86*60,L86,J86,K86,"")</f>
        <v>60.166851757710091</v>
      </c>
      <c r="N86">
        <f t="shared" si="28"/>
        <v>1.6620447485385586E-2</v>
      </c>
    </row>
    <row r="87" spans="1:14" x14ac:dyDescent="0.3">
      <c r="A87">
        <f t="shared" si="24"/>
        <v>3286</v>
      </c>
      <c r="B87">
        <v>96</v>
      </c>
      <c r="C87">
        <f t="shared" si="25"/>
        <v>4.2514008406675224E-3</v>
      </c>
      <c r="D87">
        <f t="shared" si="20"/>
        <v>4.2514008406675224E-3</v>
      </c>
      <c r="E87" t="s">
        <v>29</v>
      </c>
      <c r="F87" t="s">
        <v>21</v>
      </c>
      <c r="G87">
        <v>1</v>
      </c>
      <c r="H87">
        <f t="shared" si="26"/>
        <v>125</v>
      </c>
      <c r="J87">
        <v>2050</v>
      </c>
      <c r="K87" t="s">
        <v>28</v>
      </c>
      <c r="L87">
        <f t="shared" si="27"/>
        <v>127.5</v>
      </c>
      <c r="M87" cm="1">
        <f t="array" ref="M87">STOWA2024_JAARROND_T(B87*60,L87,J87,K87,"")</f>
        <v>80.846974607135834</v>
      </c>
      <c r="N87">
        <f t="shared" si="28"/>
        <v>1.2369046644718064E-2</v>
      </c>
    </row>
    <row r="88" spans="1:14" x14ac:dyDescent="0.3">
      <c r="A88">
        <f t="shared" si="24"/>
        <v>3287</v>
      </c>
      <c r="B88">
        <v>96</v>
      </c>
      <c r="C88">
        <f t="shared" si="25"/>
        <v>3.1213502927027997E-3</v>
      </c>
      <c r="D88">
        <f t="shared" si="20"/>
        <v>3.1213502927027997E-3</v>
      </c>
      <c r="E88" t="s">
        <v>29</v>
      </c>
      <c r="F88" t="s">
        <v>21</v>
      </c>
      <c r="G88">
        <v>1</v>
      </c>
      <c r="H88">
        <f t="shared" si="26"/>
        <v>130</v>
      </c>
      <c r="J88">
        <v>2050</v>
      </c>
      <c r="K88" t="s">
        <v>28</v>
      </c>
      <c r="L88">
        <f t="shared" si="27"/>
        <v>132.5</v>
      </c>
      <c r="M88" cm="1">
        <f t="array" ref="M88">STOWA2024_JAARROND_T(B88*60,L88,J88,K88,"")</f>
        <v>108.13503838521682</v>
      </c>
      <c r="N88">
        <f t="shared" si="28"/>
        <v>9.2476963520152639E-3</v>
      </c>
    </row>
    <row r="89" spans="1:14" x14ac:dyDescent="0.3">
      <c r="A89">
        <f t="shared" si="24"/>
        <v>3288</v>
      </c>
      <c r="B89">
        <v>96</v>
      </c>
      <c r="C89">
        <f t="shared" si="25"/>
        <v>2.302776201475093E-3</v>
      </c>
      <c r="D89">
        <f t="shared" si="20"/>
        <v>2.302776201475093E-3</v>
      </c>
      <c r="E89" t="s">
        <v>29</v>
      </c>
      <c r="F89" t="s">
        <v>21</v>
      </c>
      <c r="G89">
        <v>1</v>
      </c>
      <c r="H89">
        <f t="shared" si="26"/>
        <v>135</v>
      </c>
      <c r="J89">
        <v>2050</v>
      </c>
      <c r="K89" t="s">
        <v>28</v>
      </c>
      <c r="L89">
        <f t="shared" si="27"/>
        <v>137.5</v>
      </c>
      <c r="M89" cm="1">
        <f t="array" ref="M89">STOWA2024_JAARROND_T(B89*60,L89,J89,K89,"")</f>
        <v>143.99013643406983</v>
      </c>
      <c r="N89">
        <f t="shared" si="28"/>
        <v>6.9449201505401709E-3</v>
      </c>
    </row>
    <row r="90" spans="1:14" x14ac:dyDescent="0.3">
      <c r="A90">
        <f t="shared" si="24"/>
        <v>3289</v>
      </c>
      <c r="B90">
        <v>96</v>
      </c>
      <c r="C90">
        <f t="shared" si="25"/>
        <v>1.7066916425343285E-3</v>
      </c>
      <c r="D90">
        <f t="shared" si="20"/>
        <v>1.7066916425343285E-3</v>
      </c>
      <c r="E90" t="s">
        <v>29</v>
      </c>
      <c r="F90" t="s">
        <v>21</v>
      </c>
      <c r="G90">
        <v>1</v>
      </c>
      <c r="H90">
        <f t="shared" si="26"/>
        <v>140</v>
      </c>
      <c r="J90">
        <v>2050</v>
      </c>
      <c r="K90" t="s">
        <v>28</v>
      </c>
      <c r="L90">
        <f t="shared" si="27"/>
        <v>142.5</v>
      </c>
      <c r="M90" cm="1">
        <f t="array" ref="M90">STOWA2024_JAARROND_T(B90*60,L90,J90,K90,"")</f>
        <v>190.90423384005695</v>
      </c>
      <c r="N90">
        <f t="shared" si="28"/>
        <v>5.2382285080058424E-3</v>
      </c>
    </row>
    <row r="91" spans="1:14" x14ac:dyDescent="0.3">
      <c r="A91">
        <f t="shared" si="24"/>
        <v>3290</v>
      </c>
      <c r="B91">
        <v>96</v>
      </c>
      <c r="C91">
        <f t="shared" si="25"/>
        <v>1.2706437142963089E-3</v>
      </c>
      <c r="D91">
        <f t="shared" si="20"/>
        <v>1.2706437142963089E-3</v>
      </c>
      <c r="E91" t="s">
        <v>29</v>
      </c>
      <c r="F91" t="s">
        <v>21</v>
      </c>
      <c r="G91">
        <v>1</v>
      </c>
      <c r="H91">
        <f t="shared" si="26"/>
        <v>145</v>
      </c>
      <c r="J91">
        <v>2050</v>
      </c>
      <c r="K91" t="s">
        <v>28</v>
      </c>
      <c r="L91">
        <f t="shared" si="27"/>
        <v>147.5</v>
      </c>
      <c r="M91" cm="1">
        <f t="array" ref="M91">STOWA2024_JAARROND_T(B91*60,L91,J91,K91,"")</f>
        <v>252.04250242753852</v>
      </c>
      <c r="N91">
        <f t="shared" si="28"/>
        <v>3.9675847937095336E-3</v>
      </c>
    </row>
    <row r="92" spans="1:14" x14ac:dyDescent="0.3">
      <c r="A92">
        <f t="shared" si="24"/>
        <v>3291</v>
      </c>
      <c r="B92">
        <v>96</v>
      </c>
      <c r="C92">
        <f t="shared" si="25"/>
        <v>9.501421489259798E-4</v>
      </c>
      <c r="D92">
        <f t="shared" si="20"/>
        <v>9.501421489259798E-4</v>
      </c>
      <c r="E92" t="s">
        <v>29</v>
      </c>
      <c r="F92" t="s">
        <v>21</v>
      </c>
      <c r="G92">
        <v>1</v>
      </c>
      <c r="H92">
        <f t="shared" si="26"/>
        <v>150</v>
      </c>
      <c r="J92">
        <v>2050</v>
      </c>
      <c r="K92" t="s">
        <v>28</v>
      </c>
      <c r="L92">
        <f t="shared" si="27"/>
        <v>152.5</v>
      </c>
      <c r="M92" cm="1">
        <f t="array" ref="M92">STOWA2024_JAARROND_T(B92*60,L92,J92,K92,"")</f>
        <v>331.40646491782172</v>
      </c>
      <c r="N92">
        <f t="shared" si="28"/>
        <v>3.0174426447835538E-3</v>
      </c>
    </row>
    <row r="93" spans="1:14" x14ac:dyDescent="0.3">
      <c r="A93">
        <f t="shared" si="24"/>
        <v>3292</v>
      </c>
      <c r="B93">
        <v>96</v>
      </c>
      <c r="C93">
        <f t="shared" si="25"/>
        <v>7.1351352579821468E-4</v>
      </c>
      <c r="D93">
        <f t="shared" si="20"/>
        <v>7.1351352579821468E-4</v>
      </c>
      <c r="E93" t="s">
        <v>29</v>
      </c>
      <c r="F93" t="s">
        <v>21</v>
      </c>
      <c r="G93">
        <v>1</v>
      </c>
      <c r="H93">
        <f t="shared" si="26"/>
        <v>155</v>
      </c>
      <c r="J93">
        <v>2050</v>
      </c>
      <c r="K93" t="s">
        <v>28</v>
      </c>
      <c r="L93">
        <f t="shared" si="27"/>
        <v>157.5</v>
      </c>
      <c r="M93" cm="1">
        <f t="array" ref="M93">STOWA2024_JAARROND_T(B93*60,L93,J93,K93,"")</f>
        <v>434.04113076204555</v>
      </c>
      <c r="N93">
        <f t="shared" si="28"/>
        <v>2.3039291189853391E-3</v>
      </c>
    </row>
    <row r="94" spans="1:14" x14ac:dyDescent="0.3">
      <c r="A94">
        <f t="shared" si="24"/>
        <v>3293</v>
      </c>
      <c r="B94">
        <v>96</v>
      </c>
      <c r="C94" s="1">
        <f>N93</f>
        <v>2.3039291189853391E-3</v>
      </c>
      <c r="D94">
        <f t="shared" si="20"/>
        <v>2.3039291189853391E-3</v>
      </c>
      <c r="E94" t="s">
        <v>29</v>
      </c>
      <c r="F94" t="s">
        <v>21</v>
      </c>
      <c r="G94">
        <v>1</v>
      </c>
      <c r="H94">
        <f t="shared" si="26"/>
        <v>160</v>
      </c>
      <c r="J94">
        <v>2050</v>
      </c>
      <c r="K94" t="s">
        <v>28</v>
      </c>
      <c r="L94">
        <f>AVERAGE(H94:H95)</f>
        <v>85</v>
      </c>
      <c r="M94" cm="1">
        <f t="array" ref="M94">STOWA2024_JAARROND_T(B94*60,L94,J94,K94,"")</f>
        <v>5.5748329970242212</v>
      </c>
      <c r="N94">
        <f>1/M94</f>
        <v>0.17937757068844717</v>
      </c>
    </row>
    <row r="95" spans="1:14" x14ac:dyDescent="0.3">
      <c r="A95">
        <f t="shared" si="24"/>
        <v>3294</v>
      </c>
      <c r="B95">
        <v>192</v>
      </c>
      <c r="C95" s="1">
        <f>365.25*24/B95 - N95</f>
        <v>-9.5930593148690093</v>
      </c>
      <c r="D95">
        <f>C95</f>
        <v>-9.5930593148690093</v>
      </c>
      <c r="E95" t="s">
        <v>29</v>
      </c>
      <c r="F95" t="s">
        <v>21</v>
      </c>
      <c r="G95">
        <v>1</v>
      </c>
      <c r="H95">
        <v>10</v>
      </c>
      <c r="J95">
        <v>2050</v>
      </c>
      <c r="K95" t="s">
        <v>28</v>
      </c>
      <c r="L95">
        <f>AVERAGE(H95:H97)</f>
        <v>15</v>
      </c>
      <c r="M95" cm="1">
        <f t="array" ref="M95">STOWA2024_JAARROND_T(B95*60,L95,J95,K95,"")</f>
        <v>1.8099773778183219E-2</v>
      </c>
      <c r="N95">
        <f>1/M95</f>
        <v>55.249309314869009</v>
      </c>
    </row>
    <row r="96" spans="1:14" x14ac:dyDescent="0.3">
      <c r="A96">
        <f t="shared" si="24"/>
        <v>3295</v>
      </c>
      <c r="B96">
        <v>192</v>
      </c>
      <c r="C96">
        <f t="shared" ref="C96:C100" si="29">N95-N96</f>
        <v>7.7194254517881973</v>
      </c>
      <c r="D96">
        <f t="shared" ref="D96:D125" si="30">C96</f>
        <v>7.7194254517881973</v>
      </c>
      <c r="E96" t="s">
        <v>29</v>
      </c>
      <c r="F96" t="s">
        <v>21</v>
      </c>
      <c r="G96">
        <v>1</v>
      </c>
      <c r="H96">
        <f t="shared" ref="H96:H100" si="31">H95+5</f>
        <v>15</v>
      </c>
      <c r="J96">
        <v>2050</v>
      </c>
      <c r="K96" t="s">
        <v>28</v>
      </c>
      <c r="L96">
        <f t="shared" ref="L96:L100" si="32">AVERAGE(H96:H97)</f>
        <v>17.5</v>
      </c>
      <c r="M96" cm="1">
        <f t="array" ref="M96">STOWA2024_JAARROND_T(B96*60,L96,J96,K96,"")</f>
        <v>2.1039394981075418E-2</v>
      </c>
      <c r="N96">
        <f t="shared" ref="N96:N100" si="33">1/M96</f>
        <v>47.529883863080812</v>
      </c>
    </row>
    <row r="97" spans="1:14" x14ac:dyDescent="0.3">
      <c r="A97">
        <f t="shared" si="24"/>
        <v>3296</v>
      </c>
      <c r="B97">
        <v>192</v>
      </c>
      <c r="C97">
        <f t="shared" si="29"/>
        <v>12.364375372861275</v>
      </c>
      <c r="D97">
        <f t="shared" si="30"/>
        <v>12.364375372861275</v>
      </c>
      <c r="E97" t="s">
        <v>29</v>
      </c>
      <c r="F97" t="s">
        <v>21</v>
      </c>
      <c r="G97">
        <v>1</v>
      </c>
      <c r="H97">
        <f t="shared" si="31"/>
        <v>20</v>
      </c>
      <c r="J97">
        <v>2050</v>
      </c>
      <c r="K97" t="s">
        <v>28</v>
      </c>
      <c r="L97">
        <f t="shared" si="32"/>
        <v>22.5</v>
      </c>
      <c r="M97" cm="1">
        <f t="array" ref="M97">STOWA2024_JAARROND_T(B97*60,L97,J97,K97,"")</f>
        <v>2.8436955497974002E-2</v>
      </c>
      <c r="N97">
        <f t="shared" si="33"/>
        <v>35.165508490219537</v>
      </c>
    </row>
    <row r="98" spans="1:14" x14ac:dyDescent="0.3">
      <c r="A98">
        <f t="shared" si="24"/>
        <v>3297</v>
      </c>
      <c r="B98">
        <v>192</v>
      </c>
      <c r="C98">
        <f t="shared" si="29"/>
        <v>9.1581794410558253</v>
      </c>
      <c r="D98">
        <f t="shared" si="30"/>
        <v>9.1581794410558253</v>
      </c>
      <c r="E98" t="s">
        <v>29</v>
      </c>
      <c r="F98" t="s">
        <v>21</v>
      </c>
      <c r="G98">
        <v>1</v>
      </c>
      <c r="H98">
        <f t="shared" si="31"/>
        <v>25</v>
      </c>
      <c r="J98">
        <v>2050</v>
      </c>
      <c r="K98" t="s">
        <v>28</v>
      </c>
      <c r="L98">
        <f t="shared" si="32"/>
        <v>27.5</v>
      </c>
      <c r="M98" cm="1">
        <f t="array" ref="M98">STOWA2024_JAARROND_T(B98*60,L98,J98,K98,"")</f>
        <v>3.8450699728127438E-2</v>
      </c>
      <c r="N98">
        <f t="shared" si="33"/>
        <v>26.007329049163712</v>
      </c>
    </row>
    <row r="99" spans="1:14" x14ac:dyDescent="0.3">
      <c r="A99">
        <f t="shared" si="24"/>
        <v>3298</v>
      </c>
      <c r="B99">
        <v>192</v>
      </c>
      <c r="C99">
        <f t="shared" si="29"/>
        <v>6.7805530251778769</v>
      </c>
      <c r="D99">
        <f t="shared" si="30"/>
        <v>6.7805530251778769</v>
      </c>
      <c r="E99" t="s">
        <v>29</v>
      </c>
      <c r="F99" t="s">
        <v>21</v>
      </c>
      <c r="G99">
        <v>1</v>
      </c>
      <c r="H99">
        <f t="shared" si="31"/>
        <v>30</v>
      </c>
      <c r="J99">
        <v>2050</v>
      </c>
      <c r="K99" t="s">
        <v>28</v>
      </c>
      <c r="L99">
        <f t="shared" si="32"/>
        <v>32.5</v>
      </c>
      <c r="M99" cm="1">
        <f t="array" ref="M99">STOWA2024_JAARROND_T(B99*60,L99,J99,K99,"")</f>
        <v>5.2010799873701004E-2</v>
      </c>
      <c r="N99">
        <f t="shared" si="33"/>
        <v>19.226776023985835</v>
      </c>
    </row>
    <row r="100" spans="1:14" x14ac:dyDescent="0.3">
      <c r="A100">
        <f t="shared" si="24"/>
        <v>3299</v>
      </c>
      <c r="B100">
        <v>192</v>
      </c>
      <c r="C100">
        <f t="shared" si="29"/>
        <v>5.0182568102762843</v>
      </c>
      <c r="D100">
        <f t="shared" si="30"/>
        <v>5.0182568102762843</v>
      </c>
      <c r="E100" t="s">
        <v>29</v>
      </c>
      <c r="F100" t="s">
        <v>21</v>
      </c>
      <c r="G100">
        <v>1</v>
      </c>
      <c r="H100">
        <f t="shared" si="31"/>
        <v>35</v>
      </c>
      <c r="J100">
        <v>2050</v>
      </c>
      <c r="K100" t="s">
        <v>28</v>
      </c>
      <c r="L100">
        <f t="shared" si="32"/>
        <v>37.5</v>
      </c>
      <c r="M100" cm="1">
        <f t="array" ref="M100">STOWA2024_JAARROND_T(B100*60,L100,J100,K100,"")</f>
        <v>7.038031092185297E-2</v>
      </c>
      <c r="N100">
        <f t="shared" si="33"/>
        <v>14.20851921370955</v>
      </c>
    </row>
    <row r="101" spans="1:14" x14ac:dyDescent="0.3">
      <c r="A101">
        <f t="shared" si="24"/>
        <v>3300</v>
      </c>
      <c r="B101">
        <v>192</v>
      </c>
      <c r="C101">
        <f>N100-N101</f>
        <v>3.7125621419046357</v>
      </c>
      <c r="D101">
        <f t="shared" si="30"/>
        <v>3.7125621419046357</v>
      </c>
      <c r="E101" t="s">
        <v>29</v>
      </c>
      <c r="F101" t="s">
        <v>21</v>
      </c>
      <c r="G101">
        <v>1</v>
      </c>
      <c r="H101">
        <f>H100+5</f>
        <v>40</v>
      </c>
      <c r="J101">
        <v>2050</v>
      </c>
      <c r="K101" t="s">
        <v>28</v>
      </c>
      <c r="L101">
        <f>AVERAGE(H101:H102)</f>
        <v>42.5</v>
      </c>
      <c r="M101" cm="1">
        <f t="array" ref="M101">STOWA2024_JAARROND_T(B101*60,L101,J101,K101,"")</f>
        <v>9.5274779913713678E-2</v>
      </c>
      <c r="N101">
        <f>1/M101</f>
        <v>10.495957071804915</v>
      </c>
    </row>
    <row r="102" spans="1:14" x14ac:dyDescent="0.3">
      <c r="A102">
        <f t="shared" si="24"/>
        <v>3301</v>
      </c>
      <c r="B102">
        <v>192</v>
      </c>
      <c r="C102">
        <f t="shared" ref="C102:C124" si="34">N101-N102</f>
        <v>2.74553429000958</v>
      </c>
      <c r="D102">
        <f t="shared" si="30"/>
        <v>2.74553429000958</v>
      </c>
      <c r="E102" t="s">
        <v>29</v>
      </c>
      <c r="F102" t="s">
        <v>21</v>
      </c>
      <c r="G102">
        <v>1</v>
      </c>
      <c r="H102">
        <f t="shared" ref="H102:H125" si="35">H101+5</f>
        <v>45</v>
      </c>
      <c r="J102">
        <v>2050</v>
      </c>
      <c r="K102" t="s">
        <v>28</v>
      </c>
      <c r="L102">
        <f t="shared" ref="L102:L124" si="36">AVERAGE(H102:H103)</f>
        <v>47.5</v>
      </c>
      <c r="M102" cm="1">
        <f t="array" ref="M102">STOWA2024_JAARROND_T(B102*60,L102,J102,K102,"")</f>
        <v>0.12902521941756015</v>
      </c>
      <c r="N102">
        <f t="shared" ref="N102:N124" si="37">1/M102</f>
        <v>7.7504227817953346</v>
      </c>
    </row>
    <row r="103" spans="1:14" x14ac:dyDescent="0.3">
      <c r="A103">
        <f t="shared" si="24"/>
        <v>3302</v>
      </c>
      <c r="B103">
        <v>192</v>
      </c>
      <c r="C103">
        <f t="shared" si="34"/>
        <v>2.0296040612099508</v>
      </c>
      <c r="D103">
        <f t="shared" si="30"/>
        <v>2.0296040612099508</v>
      </c>
      <c r="E103" t="s">
        <v>29</v>
      </c>
      <c r="F103" t="s">
        <v>21</v>
      </c>
      <c r="G103">
        <v>1</v>
      </c>
      <c r="H103">
        <f t="shared" si="35"/>
        <v>50</v>
      </c>
      <c r="J103">
        <v>2050</v>
      </c>
      <c r="K103" t="s">
        <v>28</v>
      </c>
      <c r="L103">
        <f t="shared" si="36"/>
        <v>52.5</v>
      </c>
      <c r="M103" cm="1">
        <f t="array" ref="M103">STOWA2024_JAARROND_T(B103*60,L103,J103,K103,"")</f>
        <v>0.17480015515990249</v>
      </c>
      <c r="N103">
        <f t="shared" si="37"/>
        <v>5.7208187205853838</v>
      </c>
    </row>
    <row r="104" spans="1:14" x14ac:dyDescent="0.3">
      <c r="A104">
        <f t="shared" si="24"/>
        <v>3303</v>
      </c>
      <c r="B104">
        <v>192</v>
      </c>
      <c r="C104">
        <f t="shared" si="34"/>
        <v>1.4998234596336468</v>
      </c>
      <c r="D104">
        <f t="shared" si="30"/>
        <v>1.4998234596336468</v>
      </c>
      <c r="E104" t="s">
        <v>29</v>
      </c>
      <c r="F104" t="s">
        <v>21</v>
      </c>
      <c r="G104">
        <v>1</v>
      </c>
      <c r="H104">
        <f t="shared" si="35"/>
        <v>55</v>
      </c>
      <c r="J104">
        <v>2050</v>
      </c>
      <c r="K104" t="s">
        <v>28</v>
      </c>
      <c r="L104">
        <f t="shared" si="36"/>
        <v>57.5</v>
      </c>
      <c r="M104" cm="1">
        <f t="array" ref="M104">STOWA2024_JAARROND_T(B104*60,L104,J104,K104,"")</f>
        <v>0.23691095065918721</v>
      </c>
      <c r="N104">
        <f t="shared" si="37"/>
        <v>4.2209952609517369</v>
      </c>
    </row>
    <row r="105" spans="1:14" x14ac:dyDescent="0.3">
      <c r="A105">
        <f t="shared" si="24"/>
        <v>3304</v>
      </c>
      <c r="B105">
        <v>192</v>
      </c>
      <c r="C105">
        <f t="shared" si="34"/>
        <v>1.1078383865161059</v>
      </c>
      <c r="D105">
        <f t="shared" si="30"/>
        <v>1.1078383865161059</v>
      </c>
      <c r="E105" t="s">
        <v>29</v>
      </c>
      <c r="F105" t="s">
        <v>21</v>
      </c>
      <c r="G105">
        <v>1</v>
      </c>
      <c r="H105">
        <f t="shared" si="35"/>
        <v>60</v>
      </c>
      <c r="J105">
        <v>2050</v>
      </c>
      <c r="K105" t="s">
        <v>28</v>
      </c>
      <c r="L105">
        <f t="shared" si="36"/>
        <v>62.5</v>
      </c>
      <c r="M105" cm="1">
        <f t="array" ref="M105">STOWA2024_JAARROND_T(B105*60,L105,J105,K105,"")</f>
        <v>0.32121734956940939</v>
      </c>
      <c r="N105">
        <f t="shared" si="37"/>
        <v>3.113156874435631</v>
      </c>
    </row>
    <row r="106" spans="1:14" x14ac:dyDescent="0.3">
      <c r="A106">
        <f t="shared" si="24"/>
        <v>3305</v>
      </c>
      <c r="B106">
        <v>192</v>
      </c>
      <c r="C106">
        <f t="shared" si="34"/>
        <v>0.81797597710190084</v>
      </c>
      <c r="D106">
        <f t="shared" si="30"/>
        <v>0.81797597710190084</v>
      </c>
      <c r="E106" t="s">
        <v>29</v>
      </c>
      <c r="F106" t="s">
        <v>21</v>
      </c>
      <c r="G106">
        <v>1</v>
      </c>
      <c r="H106">
        <f t="shared" si="35"/>
        <v>65</v>
      </c>
      <c r="J106">
        <v>2050</v>
      </c>
      <c r="K106" t="s">
        <v>28</v>
      </c>
      <c r="L106">
        <f t="shared" si="36"/>
        <v>67.5</v>
      </c>
      <c r="M106" cm="1">
        <f t="array" ref="M106">STOWA2024_JAARROND_T(B106*60,L106,J106,K106,"")</f>
        <v>0.4356955049432843</v>
      </c>
      <c r="N106">
        <f t="shared" si="37"/>
        <v>2.2951808973337302</v>
      </c>
    </row>
    <row r="107" spans="1:14" x14ac:dyDescent="0.3">
      <c r="A107">
        <f t="shared" si="24"/>
        <v>3306</v>
      </c>
      <c r="B107">
        <v>192</v>
      </c>
      <c r="C107">
        <f t="shared" si="34"/>
        <v>0.60373358363806084</v>
      </c>
      <c r="D107">
        <f t="shared" si="30"/>
        <v>0.60373358363806084</v>
      </c>
      <c r="E107" t="s">
        <v>29</v>
      </c>
      <c r="F107" t="s">
        <v>21</v>
      </c>
      <c r="G107">
        <v>1</v>
      </c>
      <c r="H107">
        <f t="shared" si="35"/>
        <v>70</v>
      </c>
      <c r="J107">
        <v>2050</v>
      </c>
      <c r="K107" t="s">
        <v>28</v>
      </c>
      <c r="L107">
        <f t="shared" si="36"/>
        <v>72.5</v>
      </c>
      <c r="M107" cm="1">
        <f t="array" ref="M107">STOWA2024_JAARROND_T(B107*60,L107,J107,K107,"")</f>
        <v>0.59120966518022045</v>
      </c>
      <c r="N107">
        <f t="shared" si="37"/>
        <v>1.6914473136956694</v>
      </c>
    </row>
    <row r="108" spans="1:14" x14ac:dyDescent="0.3">
      <c r="A108">
        <f t="shared" si="24"/>
        <v>3307</v>
      </c>
      <c r="B108">
        <v>192</v>
      </c>
      <c r="C108">
        <f t="shared" si="34"/>
        <v>0.44542256791653068</v>
      </c>
      <c r="D108">
        <f t="shared" si="30"/>
        <v>0.44542256791653068</v>
      </c>
      <c r="E108" t="s">
        <v>29</v>
      </c>
      <c r="F108" t="s">
        <v>21</v>
      </c>
      <c r="G108">
        <v>1</v>
      </c>
      <c r="H108">
        <f t="shared" si="35"/>
        <v>75</v>
      </c>
      <c r="J108">
        <v>2050</v>
      </c>
      <c r="K108" t="s">
        <v>28</v>
      </c>
      <c r="L108">
        <f t="shared" si="36"/>
        <v>77.5</v>
      </c>
      <c r="M108" cm="1">
        <f t="array" ref="M108">STOWA2024_JAARROND_T(B108*60,L108,J108,K108,"")</f>
        <v>0.80255227946913721</v>
      </c>
      <c r="N108">
        <f t="shared" si="37"/>
        <v>1.2460247457791387</v>
      </c>
    </row>
    <row r="109" spans="1:14" x14ac:dyDescent="0.3">
      <c r="A109">
        <f t="shared" si="24"/>
        <v>3308</v>
      </c>
      <c r="B109">
        <v>192</v>
      </c>
      <c r="C109">
        <f t="shared" si="34"/>
        <v>0.32840830311668423</v>
      </c>
      <c r="D109">
        <f t="shared" si="30"/>
        <v>0.32840830311668423</v>
      </c>
      <c r="E109" t="s">
        <v>29</v>
      </c>
      <c r="F109" t="s">
        <v>21</v>
      </c>
      <c r="G109">
        <v>1</v>
      </c>
      <c r="H109">
        <f t="shared" si="35"/>
        <v>80</v>
      </c>
      <c r="J109">
        <v>2050</v>
      </c>
      <c r="K109" t="s">
        <v>28</v>
      </c>
      <c r="L109">
        <f t="shared" si="36"/>
        <v>82.5</v>
      </c>
      <c r="M109" cm="1">
        <f t="array" ref="M109">STOWA2024_JAARROND_T(B109*60,L109,J109,K109,"")</f>
        <v>1.0897799489060054</v>
      </c>
      <c r="N109">
        <f t="shared" si="37"/>
        <v>0.91761644266245446</v>
      </c>
    </row>
    <row r="110" spans="1:14" x14ac:dyDescent="0.3">
      <c r="A110">
        <f t="shared" si="24"/>
        <v>3309</v>
      </c>
      <c r="B110">
        <v>192</v>
      </c>
      <c r="C110">
        <f t="shared" si="34"/>
        <v>0.24218777431721872</v>
      </c>
      <c r="D110">
        <f t="shared" si="30"/>
        <v>0.24218777431721872</v>
      </c>
      <c r="E110" t="s">
        <v>29</v>
      </c>
      <c r="F110" t="s">
        <v>21</v>
      </c>
      <c r="G110">
        <v>1</v>
      </c>
      <c r="H110">
        <f t="shared" si="35"/>
        <v>85</v>
      </c>
      <c r="J110">
        <v>2050</v>
      </c>
      <c r="K110" t="s">
        <v>28</v>
      </c>
      <c r="L110">
        <f t="shared" si="36"/>
        <v>87.5</v>
      </c>
      <c r="M110" cm="1">
        <f t="array" ref="M110">STOWA2024_JAARROND_T(B110*60,L110,J110,K110,"")</f>
        <v>1.480541242719156</v>
      </c>
      <c r="N110">
        <f t="shared" si="37"/>
        <v>0.67542866834523574</v>
      </c>
    </row>
    <row r="111" spans="1:14" x14ac:dyDescent="0.3">
      <c r="A111">
        <f t="shared" si="24"/>
        <v>3310</v>
      </c>
      <c r="B111">
        <v>192</v>
      </c>
      <c r="C111">
        <f t="shared" si="34"/>
        <v>0.1784619200056618</v>
      </c>
      <c r="D111">
        <f t="shared" si="30"/>
        <v>0.1784619200056618</v>
      </c>
      <c r="E111" t="s">
        <v>29</v>
      </c>
      <c r="F111" t="s">
        <v>21</v>
      </c>
      <c r="G111">
        <v>1</v>
      </c>
      <c r="H111">
        <f t="shared" si="35"/>
        <v>90</v>
      </c>
      <c r="J111">
        <v>2050</v>
      </c>
      <c r="K111" t="s">
        <v>28</v>
      </c>
      <c r="L111">
        <f t="shared" si="36"/>
        <v>92.5</v>
      </c>
      <c r="M111" cm="1">
        <f t="array" ref="M111">STOWA2024_JAARROND_T(B111*60,L111,J111,K111,"")</f>
        <v>2.0122070608166864</v>
      </c>
      <c r="N111">
        <f t="shared" si="37"/>
        <v>0.49696674833957394</v>
      </c>
    </row>
    <row r="112" spans="1:14" x14ac:dyDescent="0.3">
      <c r="A112">
        <f t="shared" si="24"/>
        <v>3311</v>
      </c>
      <c r="B112">
        <v>192</v>
      </c>
      <c r="C112">
        <f t="shared" si="34"/>
        <v>0.13145903090445094</v>
      </c>
      <c r="D112">
        <f t="shared" si="30"/>
        <v>0.13145903090445094</v>
      </c>
      <c r="E112" t="s">
        <v>29</v>
      </c>
      <c r="F112" t="s">
        <v>21</v>
      </c>
      <c r="G112">
        <v>1</v>
      </c>
      <c r="H112">
        <f t="shared" si="35"/>
        <v>95</v>
      </c>
      <c r="J112">
        <v>2050</v>
      </c>
      <c r="K112" t="s">
        <v>28</v>
      </c>
      <c r="L112">
        <f t="shared" si="36"/>
        <v>97.5</v>
      </c>
      <c r="M112" cm="1">
        <f t="array" ref="M112">STOWA2024_JAARROND_T(B112*60,L112,J112,K112,"")</f>
        <v>2.7359203439459479</v>
      </c>
      <c r="N112">
        <f t="shared" si="37"/>
        <v>0.365507717435123</v>
      </c>
    </row>
    <row r="113" spans="1:14" x14ac:dyDescent="0.3">
      <c r="A113">
        <f t="shared" si="24"/>
        <v>3312</v>
      </c>
      <c r="B113">
        <v>192</v>
      </c>
      <c r="C113">
        <f t="shared" si="34"/>
        <v>9.6792364477242487E-2</v>
      </c>
      <c r="D113">
        <f t="shared" si="30"/>
        <v>9.6792364477242487E-2</v>
      </c>
      <c r="E113" t="s">
        <v>29</v>
      </c>
      <c r="F113" t="s">
        <v>21</v>
      </c>
      <c r="G113">
        <v>1</v>
      </c>
      <c r="H113">
        <f t="shared" si="35"/>
        <v>100</v>
      </c>
      <c r="J113">
        <v>2050</v>
      </c>
      <c r="K113" t="s">
        <v>28</v>
      </c>
      <c r="L113">
        <f t="shared" si="36"/>
        <v>102.5</v>
      </c>
      <c r="M113" cm="1">
        <f t="array" ref="M113">STOWA2024_JAARROND_T(B113*60,L113,J113,K113,"")</f>
        <v>3.7214099938560037</v>
      </c>
      <c r="N113">
        <f t="shared" si="37"/>
        <v>0.26871535295788052</v>
      </c>
    </row>
    <row r="114" spans="1:14" x14ac:dyDescent="0.3">
      <c r="A114">
        <f t="shared" si="24"/>
        <v>3313</v>
      </c>
      <c r="B114">
        <v>192</v>
      </c>
      <c r="C114">
        <f t="shared" si="34"/>
        <v>7.1242320213684762E-2</v>
      </c>
      <c r="D114">
        <f t="shared" si="30"/>
        <v>7.1242320213684762E-2</v>
      </c>
      <c r="E114" t="s">
        <v>29</v>
      </c>
      <c r="F114" t="s">
        <v>21</v>
      </c>
      <c r="G114">
        <v>1</v>
      </c>
      <c r="H114">
        <f t="shared" si="35"/>
        <v>105</v>
      </c>
      <c r="J114">
        <v>2050</v>
      </c>
      <c r="K114" t="s">
        <v>28</v>
      </c>
      <c r="L114">
        <f t="shared" si="36"/>
        <v>107.5</v>
      </c>
      <c r="M114" cm="1">
        <f t="array" ref="M114">STOWA2024_JAARROND_T(B114*60,L114,J114,K114,"")</f>
        <v>5.0639825909565497</v>
      </c>
      <c r="N114">
        <f t="shared" si="37"/>
        <v>0.19747303274419575</v>
      </c>
    </row>
    <row r="115" spans="1:14" x14ac:dyDescent="0.3">
      <c r="A115">
        <f t="shared" si="24"/>
        <v>3314</v>
      </c>
      <c r="B115">
        <v>192</v>
      </c>
      <c r="C115">
        <f t="shared" si="34"/>
        <v>5.2412404474617452E-2</v>
      </c>
      <c r="D115">
        <f t="shared" si="30"/>
        <v>5.2412404474617452E-2</v>
      </c>
      <c r="E115" t="s">
        <v>29</v>
      </c>
      <c r="F115" t="s">
        <v>21</v>
      </c>
      <c r="G115">
        <v>1</v>
      </c>
      <c r="H115">
        <f t="shared" si="35"/>
        <v>110</v>
      </c>
      <c r="J115">
        <v>2050</v>
      </c>
      <c r="K115" t="s">
        <v>28</v>
      </c>
      <c r="L115">
        <f t="shared" si="36"/>
        <v>112.5</v>
      </c>
      <c r="M115" cm="1">
        <f t="array" ref="M115">STOWA2024_JAARROND_T(B115*60,L115,J115,K115,"")</f>
        <v>6.8936693017874999</v>
      </c>
      <c r="N115">
        <f t="shared" si="37"/>
        <v>0.1450606282695783</v>
      </c>
    </row>
    <row r="116" spans="1:14" x14ac:dyDescent="0.3">
      <c r="A116">
        <f t="shared" si="24"/>
        <v>3315</v>
      </c>
      <c r="B116">
        <v>192</v>
      </c>
      <c r="C116">
        <f t="shared" si="34"/>
        <v>3.8544875307662582E-2</v>
      </c>
      <c r="D116">
        <f t="shared" si="30"/>
        <v>3.8544875307662582E-2</v>
      </c>
      <c r="E116" t="s">
        <v>29</v>
      </c>
      <c r="F116" t="s">
        <v>21</v>
      </c>
      <c r="G116">
        <v>1</v>
      </c>
      <c r="H116">
        <f t="shared" si="35"/>
        <v>115</v>
      </c>
      <c r="J116">
        <v>2050</v>
      </c>
      <c r="K116" t="s">
        <v>28</v>
      </c>
      <c r="L116">
        <f t="shared" si="36"/>
        <v>117.5</v>
      </c>
      <c r="M116" cm="1">
        <f t="array" ref="M116">STOWA2024_JAARROND_T(B116*60,L116,J116,K116,"")</f>
        <v>9.3882826923971141</v>
      </c>
      <c r="N116">
        <f t="shared" si="37"/>
        <v>0.10651575296191572</v>
      </c>
    </row>
    <row r="117" spans="1:14" x14ac:dyDescent="0.3">
      <c r="A117">
        <f t="shared" si="24"/>
        <v>3316</v>
      </c>
      <c r="B117">
        <v>192</v>
      </c>
      <c r="C117">
        <f t="shared" si="34"/>
        <v>2.833492335591814E-2</v>
      </c>
      <c r="D117">
        <f t="shared" si="30"/>
        <v>2.833492335591814E-2</v>
      </c>
      <c r="E117" t="s">
        <v>29</v>
      </c>
      <c r="F117" t="s">
        <v>21</v>
      </c>
      <c r="G117">
        <v>1</v>
      </c>
      <c r="H117">
        <f t="shared" si="35"/>
        <v>120</v>
      </c>
      <c r="J117">
        <v>2050</v>
      </c>
      <c r="K117" t="s">
        <v>28</v>
      </c>
      <c r="L117">
        <f t="shared" si="36"/>
        <v>122.5</v>
      </c>
      <c r="M117" cm="1">
        <f t="array" ref="M117">STOWA2024_JAARROND_T(B117*60,L117,J117,K117,"")</f>
        <v>12.790859409392681</v>
      </c>
      <c r="N117">
        <f t="shared" si="37"/>
        <v>7.8180829605997579E-2</v>
      </c>
    </row>
    <row r="118" spans="1:14" x14ac:dyDescent="0.3">
      <c r="A118">
        <f t="shared" si="24"/>
        <v>3317</v>
      </c>
      <c r="B118">
        <v>192</v>
      </c>
      <c r="C118">
        <f t="shared" si="34"/>
        <v>2.0820923000818892E-2</v>
      </c>
      <c r="D118">
        <f t="shared" si="30"/>
        <v>2.0820923000818892E-2</v>
      </c>
      <c r="E118" t="s">
        <v>29</v>
      </c>
      <c r="F118" t="s">
        <v>21</v>
      </c>
      <c r="G118">
        <v>1</v>
      </c>
      <c r="H118">
        <f t="shared" si="35"/>
        <v>125</v>
      </c>
      <c r="J118">
        <v>2050</v>
      </c>
      <c r="K118" t="s">
        <v>28</v>
      </c>
      <c r="L118">
        <f t="shared" si="36"/>
        <v>127.5</v>
      </c>
      <c r="M118" cm="1">
        <f t="array" ref="M118">STOWA2024_JAARROND_T(B118*60,L118,J118,K118,"")</f>
        <v>17.433780129441772</v>
      </c>
      <c r="N118">
        <f t="shared" si="37"/>
        <v>5.7359906605178687E-2</v>
      </c>
    </row>
    <row r="119" spans="1:14" x14ac:dyDescent="0.3">
      <c r="A119">
        <f t="shared" si="24"/>
        <v>3318</v>
      </c>
      <c r="B119">
        <v>192</v>
      </c>
      <c r="C119">
        <f t="shared" si="34"/>
        <v>1.5293260624168005E-2</v>
      </c>
      <c r="D119">
        <f t="shared" si="30"/>
        <v>1.5293260624168005E-2</v>
      </c>
      <c r="E119" t="s">
        <v>29</v>
      </c>
      <c r="F119" t="s">
        <v>21</v>
      </c>
      <c r="G119">
        <v>1</v>
      </c>
      <c r="H119">
        <f t="shared" si="35"/>
        <v>130</v>
      </c>
      <c r="J119">
        <v>2050</v>
      </c>
      <c r="K119" t="s">
        <v>28</v>
      </c>
      <c r="L119">
        <f t="shared" si="36"/>
        <v>132.5</v>
      </c>
      <c r="M119" cm="1">
        <f t="array" ref="M119">STOWA2024_JAARROND_T(B119*60,L119,J119,K119,"")</f>
        <v>23.771802497670251</v>
      </c>
      <c r="N119">
        <f t="shared" si="37"/>
        <v>4.2066645981010682E-2</v>
      </c>
    </row>
    <row r="120" spans="1:14" x14ac:dyDescent="0.3">
      <c r="A120">
        <f t="shared" si="24"/>
        <v>3319</v>
      </c>
      <c r="B120">
        <v>192</v>
      </c>
      <c r="C120">
        <f t="shared" si="34"/>
        <v>1.1228505962745342E-2</v>
      </c>
      <c r="D120">
        <f t="shared" si="30"/>
        <v>1.1228505962745342E-2</v>
      </c>
      <c r="E120" t="s">
        <v>29</v>
      </c>
      <c r="F120" t="s">
        <v>21</v>
      </c>
      <c r="G120">
        <v>1</v>
      </c>
      <c r="H120">
        <f t="shared" si="35"/>
        <v>135</v>
      </c>
      <c r="J120">
        <v>2050</v>
      </c>
      <c r="K120" t="s">
        <v>28</v>
      </c>
      <c r="L120">
        <f t="shared" si="36"/>
        <v>137.5</v>
      </c>
      <c r="M120" cm="1">
        <f t="array" ref="M120">STOWA2024_JAARROND_T(B120*60,L120,J120,K120,"")</f>
        <v>32.42737724803451</v>
      </c>
      <c r="N120">
        <f t="shared" si="37"/>
        <v>3.0838140018265341E-2</v>
      </c>
    </row>
    <row r="121" spans="1:14" x14ac:dyDescent="0.3">
      <c r="A121">
        <f t="shared" si="24"/>
        <v>3320</v>
      </c>
      <c r="B121">
        <v>192</v>
      </c>
      <c r="C121">
        <f t="shared" si="34"/>
        <v>8.2407208250452023E-3</v>
      </c>
      <c r="D121">
        <f t="shared" si="30"/>
        <v>8.2407208250452023E-3</v>
      </c>
      <c r="E121" t="s">
        <v>29</v>
      </c>
      <c r="F121" t="s">
        <v>21</v>
      </c>
      <c r="G121">
        <v>1</v>
      </c>
      <c r="H121">
        <f t="shared" si="35"/>
        <v>140</v>
      </c>
      <c r="J121">
        <v>2050</v>
      </c>
      <c r="K121" t="s">
        <v>28</v>
      </c>
      <c r="L121">
        <f t="shared" si="36"/>
        <v>142.5</v>
      </c>
      <c r="M121" cm="1">
        <f t="array" ref="M121">STOWA2024_JAARROND_T(B121*60,L121,J121,K121,"")</f>
        <v>44.252841063373651</v>
      </c>
      <c r="N121">
        <f t="shared" si="37"/>
        <v>2.2597419193220138E-2</v>
      </c>
    </row>
    <row r="122" spans="1:14" x14ac:dyDescent="0.3">
      <c r="A122">
        <f t="shared" si="24"/>
        <v>3321</v>
      </c>
      <c r="B122">
        <v>192</v>
      </c>
      <c r="C122">
        <f t="shared" si="34"/>
        <v>6.0454596433765044E-3</v>
      </c>
      <c r="D122">
        <f t="shared" si="30"/>
        <v>6.0454596433765044E-3</v>
      </c>
      <c r="E122" t="s">
        <v>29</v>
      </c>
      <c r="F122" t="s">
        <v>21</v>
      </c>
      <c r="G122">
        <v>1</v>
      </c>
      <c r="H122">
        <f t="shared" si="35"/>
        <v>145</v>
      </c>
      <c r="J122">
        <v>2050</v>
      </c>
      <c r="K122" t="s">
        <v>28</v>
      </c>
      <c r="L122">
        <f t="shared" si="36"/>
        <v>147.5</v>
      </c>
      <c r="M122" cm="1">
        <f t="array" ref="M122">STOWA2024_JAARROND_T(B122*60,L122,J122,K122,"")</f>
        <v>60.415807384536954</v>
      </c>
      <c r="N122">
        <f t="shared" si="37"/>
        <v>1.6551959549843634E-2</v>
      </c>
    </row>
    <row r="123" spans="1:14" x14ac:dyDescent="0.3">
      <c r="A123">
        <f t="shared" si="24"/>
        <v>3322</v>
      </c>
      <c r="B123">
        <v>192</v>
      </c>
      <c r="C123">
        <f t="shared" si="34"/>
        <v>4.4331649442656846E-3</v>
      </c>
      <c r="D123">
        <f t="shared" si="30"/>
        <v>4.4331649442656846E-3</v>
      </c>
      <c r="E123" t="s">
        <v>29</v>
      </c>
      <c r="F123" t="s">
        <v>21</v>
      </c>
      <c r="G123">
        <v>1</v>
      </c>
      <c r="H123">
        <f t="shared" si="35"/>
        <v>150</v>
      </c>
      <c r="J123">
        <v>2050</v>
      </c>
      <c r="K123" t="s">
        <v>28</v>
      </c>
      <c r="L123">
        <f t="shared" si="36"/>
        <v>152.5</v>
      </c>
      <c r="M123" cm="1">
        <f t="array" ref="M123">STOWA2024_JAARROND_T(B123*60,L123,J123,K123,"")</f>
        <v>82.516457498151453</v>
      </c>
      <c r="N123">
        <f t="shared" si="37"/>
        <v>1.2118794605577949E-2</v>
      </c>
    </row>
    <row r="124" spans="1:14" x14ac:dyDescent="0.3">
      <c r="A124">
        <f t="shared" si="24"/>
        <v>3323</v>
      </c>
      <c r="B124">
        <v>192</v>
      </c>
      <c r="C124">
        <f t="shared" si="34"/>
        <v>3.2495141105349182E-3</v>
      </c>
      <c r="D124">
        <f t="shared" si="30"/>
        <v>3.2495141105349182E-3</v>
      </c>
      <c r="E124" t="s">
        <v>29</v>
      </c>
      <c r="F124" t="s">
        <v>21</v>
      </c>
      <c r="G124">
        <v>1</v>
      </c>
      <c r="H124">
        <f t="shared" si="35"/>
        <v>155</v>
      </c>
      <c r="J124">
        <v>2050</v>
      </c>
      <c r="K124" t="s">
        <v>28</v>
      </c>
      <c r="L124">
        <f t="shared" si="36"/>
        <v>157.5</v>
      </c>
      <c r="M124" cm="1">
        <f t="array" ref="M124">STOWA2024_JAARROND_T(B124*60,L124,J124,K124,"")</f>
        <v>112.74871739132526</v>
      </c>
      <c r="N124">
        <f t="shared" si="37"/>
        <v>8.8692804950430311E-3</v>
      </c>
    </row>
    <row r="125" spans="1:14" x14ac:dyDescent="0.3">
      <c r="A125">
        <f t="shared" si="24"/>
        <v>3324</v>
      </c>
      <c r="B125">
        <v>192</v>
      </c>
      <c r="C125" s="1">
        <f>N124</f>
        <v>8.8692804950430311E-3</v>
      </c>
      <c r="D125">
        <f t="shared" si="30"/>
        <v>8.8692804950430311E-3</v>
      </c>
      <c r="E125" t="s">
        <v>29</v>
      </c>
      <c r="F125" t="s">
        <v>21</v>
      </c>
      <c r="G125">
        <v>1</v>
      </c>
      <c r="H125">
        <f t="shared" si="35"/>
        <v>160</v>
      </c>
      <c r="J125">
        <v>2050</v>
      </c>
      <c r="K125" t="s">
        <v>28</v>
      </c>
      <c r="L125">
        <f>AVERAGE(H125:H126)</f>
        <v>85</v>
      </c>
      <c r="M125" cm="1">
        <f t="array" ref="M125">STOWA2024_JAARROND_T(B125*60,L125,J125,K125,"")</f>
        <v>1.2701569322106308</v>
      </c>
      <c r="N125">
        <f>1/M125</f>
        <v>0.78730428865948154</v>
      </c>
    </row>
    <row r="126" spans="1:14" x14ac:dyDescent="0.3">
      <c r="A126">
        <f t="shared" si="24"/>
        <v>3325</v>
      </c>
      <c r="B126">
        <v>216</v>
      </c>
      <c r="C126" s="1">
        <f>365.25*24/B126 - N126</f>
        <v>-16.275502186222297</v>
      </c>
      <c r="D126">
        <f>C126</f>
        <v>-16.275502186222297</v>
      </c>
      <c r="E126" t="s">
        <v>29</v>
      </c>
      <c r="F126" t="s">
        <v>21</v>
      </c>
      <c r="G126">
        <v>1</v>
      </c>
      <c r="H126">
        <v>10</v>
      </c>
      <c r="J126">
        <v>2050</v>
      </c>
      <c r="K126" t="s">
        <v>28</v>
      </c>
      <c r="L126">
        <f>AVERAGE(H126:H128)</f>
        <v>15</v>
      </c>
      <c r="M126" cm="1">
        <f t="array" ref="M126">STOWA2024_JAARROND_T(B126*60,L126,J126,K126,"")</f>
        <v>1.7587416113298115E-2</v>
      </c>
      <c r="N126">
        <f>1/M126</f>
        <v>56.858835519555633</v>
      </c>
    </row>
    <row r="127" spans="1:14" x14ac:dyDescent="0.3">
      <c r="A127">
        <f t="shared" si="24"/>
        <v>3326</v>
      </c>
      <c r="B127">
        <v>216</v>
      </c>
      <c r="C127">
        <f t="shared" ref="C127:C131" si="38">N126-N127</f>
        <v>7.3735443510240728</v>
      </c>
      <c r="D127">
        <f t="shared" ref="D127:D156" si="39">C127</f>
        <v>7.3735443510240728</v>
      </c>
      <c r="E127" t="s">
        <v>29</v>
      </c>
      <c r="F127" t="s">
        <v>21</v>
      </c>
      <c r="G127">
        <v>1</v>
      </c>
      <c r="H127">
        <f t="shared" ref="H127:H131" si="40">H126+5</f>
        <v>15</v>
      </c>
      <c r="J127">
        <v>2050</v>
      </c>
      <c r="K127" t="s">
        <v>28</v>
      </c>
      <c r="L127">
        <f t="shared" ref="L127:L131" si="41">AVERAGE(H127:H128)</f>
        <v>17.5</v>
      </c>
      <c r="M127" cm="1">
        <f t="array" ref="M127">STOWA2024_JAARROND_T(B127*60,L127,J127,K127,"")</f>
        <v>2.0208024978458954E-2</v>
      </c>
      <c r="N127">
        <f t="shared" ref="N127:N131" si="42">1/M127</f>
        <v>49.48529116853156</v>
      </c>
    </row>
    <row r="128" spans="1:14" x14ac:dyDescent="0.3">
      <c r="A128">
        <f t="shared" si="24"/>
        <v>3327</v>
      </c>
      <c r="B128">
        <v>216</v>
      </c>
      <c r="C128">
        <f t="shared" si="38"/>
        <v>12.036036366284925</v>
      </c>
      <c r="D128">
        <f t="shared" si="39"/>
        <v>12.036036366284925</v>
      </c>
      <c r="E128" t="s">
        <v>29</v>
      </c>
      <c r="F128" t="s">
        <v>21</v>
      </c>
      <c r="G128">
        <v>1</v>
      </c>
      <c r="H128">
        <f t="shared" si="40"/>
        <v>20</v>
      </c>
      <c r="J128">
        <v>2050</v>
      </c>
      <c r="K128" t="s">
        <v>28</v>
      </c>
      <c r="L128">
        <f t="shared" si="41"/>
        <v>22.5</v>
      </c>
      <c r="M128" cm="1">
        <f t="array" ref="M128">STOWA2024_JAARROND_T(B128*60,L128,J128,K128,"")</f>
        <v>2.6702801037846245E-2</v>
      </c>
      <c r="N128">
        <f t="shared" si="42"/>
        <v>37.449254802246635</v>
      </c>
    </row>
    <row r="129" spans="1:14" x14ac:dyDescent="0.3">
      <c r="A129">
        <f t="shared" si="24"/>
        <v>3328</v>
      </c>
      <c r="B129">
        <v>216</v>
      </c>
      <c r="C129">
        <f t="shared" si="38"/>
        <v>9.1422369724583952</v>
      </c>
      <c r="D129">
        <f t="shared" si="39"/>
        <v>9.1422369724583952</v>
      </c>
      <c r="E129" t="s">
        <v>29</v>
      </c>
      <c r="F129" t="s">
        <v>21</v>
      </c>
      <c r="G129">
        <v>1</v>
      </c>
      <c r="H129">
        <f t="shared" si="40"/>
        <v>25</v>
      </c>
      <c r="J129">
        <v>2050</v>
      </c>
      <c r="K129" t="s">
        <v>28</v>
      </c>
      <c r="L129">
        <f t="shared" si="41"/>
        <v>27.5</v>
      </c>
      <c r="M129" cm="1">
        <f t="array" ref="M129">STOWA2024_JAARROND_T(B129*60,L129,J129,K129,"")</f>
        <v>3.5326928679420021E-2</v>
      </c>
      <c r="N129">
        <f t="shared" si="42"/>
        <v>28.30701782978824</v>
      </c>
    </row>
    <row r="130" spans="1:14" x14ac:dyDescent="0.3">
      <c r="A130">
        <f t="shared" si="24"/>
        <v>3329</v>
      </c>
      <c r="B130">
        <v>216</v>
      </c>
      <c r="C130">
        <f t="shared" si="38"/>
        <v>6.9358869552206066</v>
      </c>
      <c r="D130">
        <f t="shared" si="39"/>
        <v>6.9358869552206066</v>
      </c>
      <c r="E130" t="s">
        <v>29</v>
      </c>
      <c r="F130" t="s">
        <v>21</v>
      </c>
      <c r="G130">
        <v>1</v>
      </c>
      <c r="H130">
        <f t="shared" si="40"/>
        <v>30</v>
      </c>
      <c r="J130">
        <v>2050</v>
      </c>
      <c r="K130" t="s">
        <v>28</v>
      </c>
      <c r="L130">
        <f t="shared" si="41"/>
        <v>32.5</v>
      </c>
      <c r="M130" cm="1">
        <f t="array" ref="M130">STOWA2024_JAARROND_T(B130*60,L130,J130,K130,"")</f>
        <v>4.6792095648529E-2</v>
      </c>
      <c r="N130">
        <f t="shared" si="42"/>
        <v>21.371130874567633</v>
      </c>
    </row>
    <row r="131" spans="1:14" x14ac:dyDescent="0.3">
      <c r="A131">
        <f t="shared" si="24"/>
        <v>3330</v>
      </c>
      <c r="B131">
        <v>216</v>
      </c>
      <c r="C131">
        <f t="shared" si="38"/>
        <v>5.2558075197795482</v>
      </c>
      <c r="D131">
        <f t="shared" si="39"/>
        <v>5.2558075197795482</v>
      </c>
      <c r="E131" t="s">
        <v>29</v>
      </c>
      <c r="F131" t="s">
        <v>21</v>
      </c>
      <c r="G131">
        <v>1</v>
      </c>
      <c r="H131">
        <f t="shared" si="40"/>
        <v>35</v>
      </c>
      <c r="J131">
        <v>2050</v>
      </c>
      <c r="K131" t="s">
        <v>28</v>
      </c>
      <c r="L131">
        <f t="shared" si="41"/>
        <v>37.5</v>
      </c>
      <c r="M131" cm="1">
        <f t="array" ref="M131">STOWA2024_JAARROND_T(B131*60,L131,J131,K131,"")</f>
        <v>6.205274185223756E-2</v>
      </c>
      <c r="N131">
        <f t="shared" si="42"/>
        <v>16.115323354788085</v>
      </c>
    </row>
    <row r="132" spans="1:14" x14ac:dyDescent="0.3">
      <c r="A132">
        <f t="shared" ref="A132:A156" si="43">A131+1</f>
        <v>3331</v>
      </c>
      <c r="B132">
        <v>216</v>
      </c>
      <c r="C132">
        <f>N131-N132</f>
        <v>3.9779726212067281</v>
      </c>
      <c r="D132">
        <f t="shared" si="39"/>
        <v>3.9779726212067281</v>
      </c>
      <c r="E132" t="s">
        <v>29</v>
      </c>
      <c r="F132" t="s">
        <v>21</v>
      </c>
      <c r="G132">
        <v>1</v>
      </c>
      <c r="H132">
        <f>H131+5</f>
        <v>40</v>
      </c>
      <c r="J132">
        <v>2050</v>
      </c>
      <c r="K132" t="s">
        <v>28</v>
      </c>
      <c r="L132">
        <f>AVERAGE(H132:H133)</f>
        <v>42.5</v>
      </c>
      <c r="M132" cm="1">
        <f t="array" ref="M132">STOWA2024_JAARROND_T(B132*60,L132,J132,K132,"")</f>
        <v>8.2390302624544068E-2</v>
      </c>
      <c r="N132">
        <f>1/M132</f>
        <v>12.137350733581357</v>
      </c>
    </row>
    <row r="133" spans="1:14" x14ac:dyDescent="0.3">
      <c r="A133">
        <f t="shared" si="43"/>
        <v>3332</v>
      </c>
      <c r="B133">
        <v>216</v>
      </c>
      <c r="C133">
        <f t="shared" ref="C133:C155" si="44">N132-N133</f>
        <v>3.0072123802459334</v>
      </c>
      <c r="D133">
        <f t="shared" si="39"/>
        <v>3.0072123802459334</v>
      </c>
      <c r="E133" t="s">
        <v>29</v>
      </c>
      <c r="F133" t="s">
        <v>21</v>
      </c>
      <c r="G133">
        <v>1</v>
      </c>
      <c r="H133">
        <f t="shared" ref="H133:H156" si="45">H132+5</f>
        <v>45</v>
      </c>
      <c r="J133">
        <v>2050</v>
      </c>
      <c r="K133" t="s">
        <v>28</v>
      </c>
      <c r="L133">
        <f t="shared" ref="L133:L155" si="46">AVERAGE(H133:H134)</f>
        <v>47.5</v>
      </c>
      <c r="M133" cm="1">
        <f t="array" ref="M133">STOWA2024_JAARROND_T(B133*60,L133,J133,K133,"")</f>
        <v>0.10952736544618513</v>
      </c>
      <c r="N133">
        <f t="shared" ref="N133:N155" si="47">1/M133</f>
        <v>9.1301383533354237</v>
      </c>
    </row>
    <row r="134" spans="1:14" x14ac:dyDescent="0.3">
      <c r="A134">
        <f t="shared" si="43"/>
        <v>3333</v>
      </c>
      <c r="B134">
        <v>216</v>
      </c>
      <c r="C134">
        <f t="shared" si="44"/>
        <v>2.270689151938285</v>
      </c>
      <c r="D134">
        <f t="shared" si="39"/>
        <v>2.270689151938285</v>
      </c>
      <c r="E134" t="s">
        <v>29</v>
      </c>
      <c r="F134" t="s">
        <v>21</v>
      </c>
      <c r="G134">
        <v>1</v>
      </c>
      <c r="H134">
        <f t="shared" si="45"/>
        <v>50</v>
      </c>
      <c r="J134">
        <v>2050</v>
      </c>
      <c r="K134" t="s">
        <v>28</v>
      </c>
      <c r="L134">
        <f t="shared" si="46"/>
        <v>52.5</v>
      </c>
      <c r="M134" cm="1">
        <f t="array" ref="M134">STOWA2024_JAARROND_T(B134*60,L134,J134,K134,"")</f>
        <v>0.14578429996920439</v>
      </c>
      <c r="N134">
        <f t="shared" si="47"/>
        <v>6.8594492013971387</v>
      </c>
    </row>
    <row r="135" spans="1:14" x14ac:dyDescent="0.3">
      <c r="A135">
        <f t="shared" si="43"/>
        <v>3334</v>
      </c>
      <c r="B135">
        <v>216</v>
      </c>
      <c r="C135">
        <f t="shared" si="44"/>
        <v>1.7123020477018853</v>
      </c>
      <c r="D135">
        <f t="shared" si="39"/>
        <v>1.7123020477018853</v>
      </c>
      <c r="E135" t="s">
        <v>29</v>
      </c>
      <c r="F135" t="s">
        <v>21</v>
      </c>
      <c r="G135">
        <v>1</v>
      </c>
      <c r="H135">
        <f t="shared" si="45"/>
        <v>55</v>
      </c>
      <c r="J135">
        <v>2050</v>
      </c>
      <c r="K135" t="s">
        <v>28</v>
      </c>
      <c r="L135">
        <f t="shared" si="46"/>
        <v>57.5</v>
      </c>
      <c r="M135" cm="1">
        <f t="array" ref="M135">STOWA2024_JAARROND_T(B135*60,L135,J135,K135,"")</f>
        <v>0.19428238014957031</v>
      </c>
      <c r="N135">
        <f t="shared" si="47"/>
        <v>5.1471471536952533</v>
      </c>
    </row>
    <row r="136" spans="1:14" x14ac:dyDescent="0.3">
      <c r="A136">
        <f t="shared" si="43"/>
        <v>3335</v>
      </c>
      <c r="B136">
        <v>216</v>
      </c>
      <c r="C136">
        <f t="shared" si="44"/>
        <v>1.2897593005431118</v>
      </c>
      <c r="D136">
        <f t="shared" si="39"/>
        <v>1.2897593005431118</v>
      </c>
      <c r="E136" t="s">
        <v>29</v>
      </c>
      <c r="F136" t="s">
        <v>21</v>
      </c>
      <c r="G136">
        <v>1</v>
      </c>
      <c r="H136">
        <f t="shared" si="45"/>
        <v>60</v>
      </c>
      <c r="J136">
        <v>2050</v>
      </c>
      <c r="K136" t="s">
        <v>28</v>
      </c>
      <c r="L136">
        <f t="shared" si="46"/>
        <v>62.5</v>
      </c>
      <c r="M136" cm="1">
        <f t="array" ref="M136">STOWA2024_JAARROND_T(B136*60,L136,J136,K136,"")</f>
        <v>0.25924279280934376</v>
      </c>
      <c r="N136">
        <f t="shared" si="47"/>
        <v>3.8573878531521415</v>
      </c>
    </row>
    <row r="137" spans="1:14" x14ac:dyDescent="0.3">
      <c r="A137">
        <f t="shared" si="43"/>
        <v>3336</v>
      </c>
      <c r="B137">
        <v>216</v>
      </c>
      <c r="C137">
        <f t="shared" si="44"/>
        <v>0.9702287569760002</v>
      </c>
      <c r="D137">
        <f t="shared" si="39"/>
        <v>0.9702287569760002</v>
      </c>
      <c r="E137" t="s">
        <v>29</v>
      </c>
      <c r="F137" t="s">
        <v>21</v>
      </c>
      <c r="G137">
        <v>1</v>
      </c>
      <c r="H137">
        <f t="shared" si="45"/>
        <v>65</v>
      </c>
      <c r="J137">
        <v>2050</v>
      </c>
      <c r="K137" t="s">
        <v>28</v>
      </c>
      <c r="L137">
        <f t="shared" si="46"/>
        <v>67.5</v>
      </c>
      <c r="M137" cm="1">
        <f t="array" ref="M137">STOWA2024_JAARROND_T(B137*60,L137,J137,K137,"")</f>
        <v>0.34636123839674665</v>
      </c>
      <c r="N137">
        <f t="shared" si="47"/>
        <v>2.8871590961761413</v>
      </c>
    </row>
    <row r="138" spans="1:14" x14ac:dyDescent="0.3">
      <c r="A138">
        <f t="shared" si="43"/>
        <v>3337</v>
      </c>
      <c r="B138">
        <v>216</v>
      </c>
      <c r="C138">
        <f t="shared" si="44"/>
        <v>0.72894463561278577</v>
      </c>
      <c r="D138">
        <f t="shared" si="39"/>
        <v>0.72894463561278577</v>
      </c>
      <c r="E138" t="s">
        <v>29</v>
      </c>
      <c r="F138" t="s">
        <v>21</v>
      </c>
      <c r="G138">
        <v>1</v>
      </c>
      <c r="H138">
        <f t="shared" si="45"/>
        <v>70</v>
      </c>
      <c r="J138">
        <v>2050</v>
      </c>
      <c r="K138" t="s">
        <v>28</v>
      </c>
      <c r="L138">
        <f t="shared" si="46"/>
        <v>72.5</v>
      </c>
      <c r="M138" cm="1">
        <f t="array" ref="M138">STOWA2024_JAARROND_T(B138*60,L138,J138,K138,"")</f>
        <v>0.46334598265038562</v>
      </c>
      <c r="N138">
        <f t="shared" si="47"/>
        <v>2.1582144605633555</v>
      </c>
    </row>
    <row r="139" spans="1:14" x14ac:dyDescent="0.3">
      <c r="A139">
        <f t="shared" si="43"/>
        <v>3338</v>
      </c>
      <c r="B139">
        <v>216</v>
      </c>
      <c r="C139">
        <f t="shared" si="44"/>
        <v>0.54698731777737808</v>
      </c>
      <c r="D139">
        <f t="shared" si="39"/>
        <v>0.54698731777737808</v>
      </c>
      <c r="E139" t="s">
        <v>29</v>
      </c>
      <c r="F139" t="s">
        <v>21</v>
      </c>
      <c r="G139">
        <v>1</v>
      </c>
      <c r="H139">
        <f t="shared" si="45"/>
        <v>75</v>
      </c>
      <c r="J139">
        <v>2050</v>
      </c>
      <c r="K139" t="s">
        <v>28</v>
      </c>
      <c r="L139">
        <f t="shared" si="46"/>
        <v>77.5</v>
      </c>
      <c r="M139" cm="1">
        <f t="array" ref="M139">STOWA2024_JAARROND_T(B139*60,L139,J139,K139,"")</f>
        <v>0.62064495653350105</v>
      </c>
      <c r="N139">
        <f t="shared" si="47"/>
        <v>1.6112271427859775</v>
      </c>
    </row>
    <row r="140" spans="1:14" x14ac:dyDescent="0.3">
      <c r="A140">
        <f t="shared" si="43"/>
        <v>3339</v>
      </c>
      <c r="B140">
        <v>216</v>
      </c>
      <c r="C140">
        <f t="shared" si="44"/>
        <v>0.40993005365059032</v>
      </c>
      <c r="D140">
        <f t="shared" si="39"/>
        <v>0.40993005365059032</v>
      </c>
      <c r="E140" t="s">
        <v>29</v>
      </c>
      <c r="F140" t="s">
        <v>21</v>
      </c>
      <c r="G140">
        <v>1</v>
      </c>
      <c r="H140">
        <f t="shared" si="45"/>
        <v>80</v>
      </c>
      <c r="J140">
        <v>2050</v>
      </c>
      <c r="K140" t="s">
        <v>28</v>
      </c>
      <c r="L140">
        <f t="shared" si="46"/>
        <v>82.5</v>
      </c>
      <c r="M140" cm="1">
        <f t="array" ref="M140">STOWA2024_JAARROND_T(B140*60,L140,J140,K140,"")</f>
        <v>0.83243354957243154</v>
      </c>
      <c r="N140">
        <f t="shared" si="47"/>
        <v>1.2012970891353871</v>
      </c>
    </row>
    <row r="141" spans="1:14" x14ac:dyDescent="0.3">
      <c r="A141">
        <f t="shared" si="43"/>
        <v>3340</v>
      </c>
      <c r="B141">
        <v>216</v>
      </c>
      <c r="C141">
        <f t="shared" si="44"/>
        <v>0.30672108621511707</v>
      </c>
      <c r="D141">
        <f t="shared" si="39"/>
        <v>0.30672108621511707</v>
      </c>
      <c r="E141" t="s">
        <v>29</v>
      </c>
      <c r="F141" t="s">
        <v>21</v>
      </c>
      <c r="G141">
        <v>1</v>
      </c>
      <c r="H141">
        <f t="shared" si="45"/>
        <v>85</v>
      </c>
      <c r="J141">
        <v>2050</v>
      </c>
      <c r="K141" t="s">
        <v>28</v>
      </c>
      <c r="L141">
        <f t="shared" si="46"/>
        <v>87.5</v>
      </c>
      <c r="M141" cm="1">
        <f t="array" ref="M141">STOWA2024_JAARROND_T(B141*60,L141,J141,K141,"")</f>
        <v>1.1178480047928649</v>
      </c>
      <c r="N141">
        <f t="shared" si="47"/>
        <v>0.89457600292027006</v>
      </c>
    </row>
    <row r="142" spans="1:14" x14ac:dyDescent="0.3">
      <c r="A142">
        <f t="shared" si="43"/>
        <v>3341</v>
      </c>
      <c r="B142">
        <v>216</v>
      </c>
      <c r="C142">
        <f t="shared" si="44"/>
        <v>0.229354802653566</v>
      </c>
      <c r="D142">
        <f t="shared" si="39"/>
        <v>0.229354802653566</v>
      </c>
      <c r="E142" t="s">
        <v>29</v>
      </c>
      <c r="F142" t="s">
        <v>21</v>
      </c>
      <c r="G142">
        <v>1</v>
      </c>
      <c r="H142">
        <f t="shared" si="45"/>
        <v>90</v>
      </c>
      <c r="J142">
        <v>2050</v>
      </c>
      <c r="K142" t="s">
        <v>28</v>
      </c>
      <c r="L142">
        <f t="shared" si="46"/>
        <v>92.5</v>
      </c>
      <c r="M142" cm="1">
        <f t="array" ref="M142">STOWA2024_JAARROND_T(B142*60,L142,J142,K142,"")</f>
        <v>1.5032593663567466</v>
      </c>
      <c r="N142">
        <f t="shared" si="47"/>
        <v>0.66522120026670406</v>
      </c>
    </row>
    <row r="143" spans="1:14" x14ac:dyDescent="0.3">
      <c r="A143">
        <f t="shared" si="43"/>
        <v>3342</v>
      </c>
      <c r="B143">
        <v>216</v>
      </c>
      <c r="C143">
        <f t="shared" si="44"/>
        <v>0.17121364426613922</v>
      </c>
      <c r="D143">
        <f t="shared" si="39"/>
        <v>0.17121364426613922</v>
      </c>
      <c r="E143" t="s">
        <v>29</v>
      </c>
      <c r="F143" t="s">
        <v>21</v>
      </c>
      <c r="G143">
        <v>1</v>
      </c>
      <c r="H143">
        <f t="shared" si="45"/>
        <v>95</v>
      </c>
      <c r="J143">
        <v>2050</v>
      </c>
      <c r="K143" t="s">
        <v>28</v>
      </c>
      <c r="L143">
        <f t="shared" si="46"/>
        <v>97.5</v>
      </c>
      <c r="M143" cm="1">
        <f t="array" ref="M143">STOWA2024_JAARROND_T(B143*60,L143,J143,K143,"")</f>
        <v>2.0242605358021217</v>
      </c>
      <c r="N143">
        <f t="shared" si="47"/>
        <v>0.49400755600056484</v>
      </c>
    </row>
    <row r="144" spans="1:14" x14ac:dyDescent="0.3">
      <c r="A144">
        <f t="shared" si="43"/>
        <v>3343</v>
      </c>
      <c r="B144">
        <v>216</v>
      </c>
      <c r="C144">
        <f t="shared" si="44"/>
        <v>0.12764097036604866</v>
      </c>
      <c r="D144">
        <f t="shared" si="39"/>
        <v>0.12764097036604866</v>
      </c>
      <c r="E144" t="s">
        <v>29</v>
      </c>
      <c r="F144" t="s">
        <v>21</v>
      </c>
      <c r="G144">
        <v>1</v>
      </c>
      <c r="H144">
        <f t="shared" si="45"/>
        <v>100</v>
      </c>
      <c r="J144">
        <v>2050</v>
      </c>
      <c r="K144" t="s">
        <v>28</v>
      </c>
      <c r="L144">
        <f t="shared" si="46"/>
        <v>102.5</v>
      </c>
      <c r="M144" cm="1">
        <f t="array" ref="M144">STOWA2024_JAARROND_T(B144*60,L144,J144,K144,"")</f>
        <v>2.7295065631274311</v>
      </c>
      <c r="N144">
        <f t="shared" si="47"/>
        <v>0.36636658563451618</v>
      </c>
    </row>
    <row r="145" spans="1:14" x14ac:dyDescent="0.3">
      <c r="A145">
        <f t="shared" si="43"/>
        <v>3344</v>
      </c>
      <c r="B145">
        <v>216</v>
      </c>
      <c r="C145">
        <f t="shared" si="44"/>
        <v>9.50297382357147E-2</v>
      </c>
      <c r="D145">
        <f t="shared" si="39"/>
        <v>9.50297382357147E-2</v>
      </c>
      <c r="E145" t="s">
        <v>29</v>
      </c>
      <c r="F145" t="s">
        <v>21</v>
      </c>
      <c r="G145">
        <v>1</v>
      </c>
      <c r="H145">
        <f t="shared" si="45"/>
        <v>105</v>
      </c>
      <c r="J145">
        <v>2050</v>
      </c>
      <c r="K145" t="s">
        <v>28</v>
      </c>
      <c r="L145">
        <f t="shared" si="46"/>
        <v>107.5</v>
      </c>
      <c r="M145" cm="1">
        <f t="array" ref="M145">STOWA2024_JAARROND_T(B145*60,L145,J145,K145,"")</f>
        <v>3.6854559547905219</v>
      </c>
      <c r="N145">
        <f t="shared" si="47"/>
        <v>0.27133684739880148</v>
      </c>
    </row>
    <row r="146" spans="1:14" x14ac:dyDescent="0.3">
      <c r="A146">
        <f t="shared" si="43"/>
        <v>3345</v>
      </c>
      <c r="B146">
        <v>216</v>
      </c>
      <c r="C146">
        <f t="shared" si="44"/>
        <v>7.0656862641991308E-2</v>
      </c>
      <c r="D146">
        <f t="shared" si="39"/>
        <v>7.0656862641991308E-2</v>
      </c>
      <c r="E146" t="s">
        <v>29</v>
      </c>
      <c r="F146" t="s">
        <v>21</v>
      </c>
      <c r="G146">
        <v>1</v>
      </c>
      <c r="H146">
        <f t="shared" si="45"/>
        <v>110</v>
      </c>
      <c r="J146">
        <v>2050</v>
      </c>
      <c r="K146" t="s">
        <v>28</v>
      </c>
      <c r="L146">
        <f t="shared" si="46"/>
        <v>112.5</v>
      </c>
      <c r="M146" cm="1">
        <f t="array" ref="M146">STOWA2024_JAARROND_T(B146*60,L146,J146,K146,"")</f>
        <v>4.9830579826474919</v>
      </c>
      <c r="N146">
        <f t="shared" si="47"/>
        <v>0.20067998475681018</v>
      </c>
    </row>
    <row r="147" spans="1:14" x14ac:dyDescent="0.3">
      <c r="A147">
        <f t="shared" si="43"/>
        <v>3346</v>
      </c>
      <c r="B147">
        <v>216</v>
      </c>
      <c r="C147">
        <f t="shared" si="44"/>
        <v>5.2464685259830723E-2</v>
      </c>
      <c r="D147">
        <f t="shared" si="39"/>
        <v>5.2464685259830723E-2</v>
      </c>
      <c r="E147" t="s">
        <v>29</v>
      </c>
      <c r="F147" t="s">
        <v>21</v>
      </c>
      <c r="G147">
        <v>1</v>
      </c>
      <c r="H147">
        <f t="shared" si="45"/>
        <v>115</v>
      </c>
      <c r="J147">
        <v>2050</v>
      </c>
      <c r="K147" t="s">
        <v>28</v>
      </c>
      <c r="L147">
        <f t="shared" si="46"/>
        <v>117.5</v>
      </c>
      <c r="M147" cm="1">
        <f t="array" ref="M147">STOWA2024_JAARROND_T(B147*60,L147,J147,K147,"")</f>
        <v>6.7469418028627972</v>
      </c>
      <c r="N147">
        <f t="shared" si="47"/>
        <v>0.14821529949697945</v>
      </c>
    </row>
    <row r="148" spans="1:14" x14ac:dyDescent="0.3">
      <c r="A148">
        <f t="shared" si="43"/>
        <v>3347</v>
      </c>
      <c r="B148">
        <v>216</v>
      </c>
      <c r="C148">
        <f t="shared" si="44"/>
        <v>3.8900988755548677E-2</v>
      </c>
      <c r="D148">
        <f t="shared" si="39"/>
        <v>3.8900988755548677E-2</v>
      </c>
      <c r="E148" t="s">
        <v>29</v>
      </c>
      <c r="F148" t="s">
        <v>21</v>
      </c>
      <c r="G148">
        <v>1</v>
      </c>
      <c r="H148">
        <f t="shared" si="45"/>
        <v>120</v>
      </c>
      <c r="J148">
        <v>2050</v>
      </c>
      <c r="K148" t="s">
        <v>28</v>
      </c>
      <c r="L148">
        <f t="shared" si="46"/>
        <v>122.5</v>
      </c>
      <c r="M148" cm="1">
        <f t="array" ref="M148">STOWA2024_JAARROND_T(B148*60,L148,J148,K148,"")</f>
        <v>9.1479330859559091</v>
      </c>
      <c r="N148">
        <f t="shared" si="47"/>
        <v>0.10931431074143078</v>
      </c>
    </row>
    <row r="149" spans="1:14" x14ac:dyDescent="0.3">
      <c r="A149">
        <f t="shared" si="43"/>
        <v>3348</v>
      </c>
      <c r="B149">
        <v>216</v>
      </c>
      <c r="C149">
        <f t="shared" si="44"/>
        <v>2.8804816580884865E-2</v>
      </c>
      <c r="D149">
        <f t="shared" si="39"/>
        <v>2.8804816580884865E-2</v>
      </c>
      <c r="E149" t="s">
        <v>29</v>
      </c>
      <c r="F149" t="s">
        <v>21</v>
      </c>
      <c r="G149">
        <v>1</v>
      </c>
      <c r="H149">
        <f t="shared" si="45"/>
        <v>125</v>
      </c>
      <c r="J149">
        <v>2050</v>
      </c>
      <c r="K149" t="s">
        <v>28</v>
      </c>
      <c r="L149">
        <f t="shared" si="46"/>
        <v>127.5</v>
      </c>
      <c r="M149" cm="1">
        <f t="array" ref="M149">STOWA2024_JAARROND_T(B149*60,L149,J149,K149,"")</f>
        <v>12.420895329510778</v>
      </c>
      <c r="N149">
        <f t="shared" si="47"/>
        <v>8.0509494160545911E-2</v>
      </c>
    </row>
    <row r="150" spans="1:14" x14ac:dyDescent="0.3">
      <c r="A150">
        <f t="shared" si="43"/>
        <v>3349</v>
      </c>
      <c r="B150">
        <v>216</v>
      </c>
      <c r="C150">
        <f t="shared" si="44"/>
        <v>2.1299560606212312E-2</v>
      </c>
      <c r="D150">
        <f t="shared" si="39"/>
        <v>2.1299560606212312E-2</v>
      </c>
      <c r="E150" t="s">
        <v>29</v>
      </c>
      <c r="F150" t="s">
        <v>21</v>
      </c>
      <c r="G150">
        <v>1</v>
      </c>
      <c r="H150">
        <f t="shared" si="45"/>
        <v>130</v>
      </c>
      <c r="J150">
        <v>2050</v>
      </c>
      <c r="K150" t="s">
        <v>28</v>
      </c>
      <c r="L150">
        <f t="shared" si="46"/>
        <v>132.5</v>
      </c>
      <c r="M150" cm="1">
        <f t="array" ref="M150">STOWA2024_JAARROND_T(B150*60,L150,J150,K150,"")</f>
        <v>16.889057966639275</v>
      </c>
      <c r="N150">
        <f t="shared" si="47"/>
        <v>5.9209933554333599E-2</v>
      </c>
    </row>
    <row r="151" spans="1:14" x14ac:dyDescent="0.3">
      <c r="A151">
        <f t="shared" si="43"/>
        <v>3350</v>
      </c>
      <c r="B151">
        <v>216</v>
      </c>
      <c r="C151">
        <f t="shared" si="44"/>
        <v>1.5726915542476162E-2</v>
      </c>
      <c r="D151">
        <f t="shared" si="39"/>
        <v>1.5726915542476162E-2</v>
      </c>
      <c r="E151" t="s">
        <v>29</v>
      </c>
      <c r="F151" t="s">
        <v>21</v>
      </c>
      <c r="G151">
        <v>1</v>
      </c>
      <c r="H151">
        <f t="shared" si="45"/>
        <v>135</v>
      </c>
      <c r="J151">
        <v>2050</v>
      </c>
      <c r="K151" t="s">
        <v>28</v>
      </c>
      <c r="L151">
        <f t="shared" si="46"/>
        <v>137.5</v>
      </c>
      <c r="M151" cm="1">
        <f t="array" ref="M151">STOWA2024_JAARROND_T(B151*60,L151,J151,K151,"")</f>
        <v>22.997483747041404</v>
      </c>
      <c r="N151">
        <f t="shared" si="47"/>
        <v>4.3483018011857437E-2</v>
      </c>
    </row>
    <row r="152" spans="1:14" x14ac:dyDescent="0.3">
      <c r="A152">
        <f t="shared" si="43"/>
        <v>3351</v>
      </c>
      <c r="B152">
        <v>216</v>
      </c>
      <c r="C152">
        <f t="shared" si="44"/>
        <v>1.1596025656344988E-2</v>
      </c>
      <c r="D152">
        <f t="shared" si="39"/>
        <v>1.1596025656344988E-2</v>
      </c>
      <c r="E152" t="s">
        <v>29</v>
      </c>
      <c r="F152" t="s">
        <v>21</v>
      </c>
      <c r="G152">
        <v>1</v>
      </c>
      <c r="H152">
        <f t="shared" si="45"/>
        <v>140</v>
      </c>
      <c r="J152">
        <v>2050</v>
      </c>
      <c r="K152" t="s">
        <v>28</v>
      </c>
      <c r="L152">
        <f t="shared" si="46"/>
        <v>142.5</v>
      </c>
      <c r="M152" cm="1">
        <f t="array" ref="M152">STOWA2024_JAARROND_T(B152*60,L152,J152,K152,"")</f>
        <v>31.360750140711389</v>
      </c>
      <c r="N152">
        <f t="shared" si="47"/>
        <v>3.1886992355512449E-2</v>
      </c>
    </row>
    <row r="153" spans="1:14" x14ac:dyDescent="0.3">
      <c r="A153">
        <f t="shared" si="43"/>
        <v>3352</v>
      </c>
      <c r="B153">
        <v>216</v>
      </c>
      <c r="C153">
        <f t="shared" si="44"/>
        <v>8.538034685726871E-3</v>
      </c>
      <c r="D153">
        <f t="shared" si="39"/>
        <v>8.538034685726871E-3</v>
      </c>
      <c r="E153" t="s">
        <v>29</v>
      </c>
      <c r="F153" t="s">
        <v>21</v>
      </c>
      <c r="G153">
        <v>1</v>
      </c>
      <c r="H153">
        <f t="shared" si="45"/>
        <v>145</v>
      </c>
      <c r="J153">
        <v>2050</v>
      </c>
      <c r="K153" t="s">
        <v>28</v>
      </c>
      <c r="L153">
        <f t="shared" si="46"/>
        <v>147.5</v>
      </c>
      <c r="M153" cm="1">
        <f t="array" ref="M153">STOWA2024_JAARROND_T(B153*60,L153,J153,K153,"")</f>
        <v>42.828464299887671</v>
      </c>
      <c r="N153">
        <f t="shared" si="47"/>
        <v>2.3348957669785578E-2</v>
      </c>
    </row>
    <row r="154" spans="1:14" x14ac:dyDescent="0.3">
      <c r="A154">
        <f t="shared" si="43"/>
        <v>3353</v>
      </c>
      <c r="B154">
        <v>216</v>
      </c>
      <c r="C154">
        <f t="shared" si="44"/>
        <v>6.2770943846500206E-3</v>
      </c>
      <c r="D154">
        <f t="shared" si="39"/>
        <v>6.2770943846500206E-3</v>
      </c>
      <c r="E154" t="s">
        <v>29</v>
      </c>
      <c r="F154" t="s">
        <v>21</v>
      </c>
      <c r="G154">
        <v>1</v>
      </c>
      <c r="H154">
        <f t="shared" si="45"/>
        <v>150</v>
      </c>
      <c r="J154">
        <v>2050</v>
      </c>
      <c r="K154" t="s">
        <v>28</v>
      </c>
      <c r="L154">
        <f t="shared" si="46"/>
        <v>152.5</v>
      </c>
      <c r="M154" cm="1">
        <f t="array" ref="M154">STOWA2024_JAARROND_T(B154*60,L154,J154,K154,"")</f>
        <v>58.575914257156583</v>
      </c>
      <c r="N154">
        <f t="shared" si="47"/>
        <v>1.7071863285135557E-2</v>
      </c>
    </row>
    <row r="155" spans="1:14" x14ac:dyDescent="0.3">
      <c r="A155">
        <f t="shared" si="43"/>
        <v>3354</v>
      </c>
      <c r="B155">
        <v>216</v>
      </c>
      <c r="C155">
        <f t="shared" si="44"/>
        <v>4.6082940478507708E-3</v>
      </c>
      <c r="D155">
        <f t="shared" si="39"/>
        <v>4.6082940478507708E-3</v>
      </c>
      <c r="E155" t="s">
        <v>29</v>
      </c>
      <c r="F155" t="s">
        <v>21</v>
      </c>
      <c r="G155">
        <v>1</v>
      </c>
      <c r="H155">
        <f t="shared" si="45"/>
        <v>155</v>
      </c>
      <c r="J155">
        <v>2050</v>
      </c>
      <c r="K155" t="s">
        <v>28</v>
      </c>
      <c r="L155">
        <f t="shared" si="46"/>
        <v>157.5</v>
      </c>
      <c r="M155" cm="1">
        <f t="array" ref="M155">STOWA2024_JAARROND_T(B155*60,L155,J155,K155,"")</f>
        <v>80.233838394261767</v>
      </c>
      <c r="N155">
        <f t="shared" si="47"/>
        <v>1.2463569237284786E-2</v>
      </c>
    </row>
    <row r="156" spans="1:14" x14ac:dyDescent="0.3">
      <c r="A156">
        <f t="shared" si="43"/>
        <v>3355</v>
      </c>
      <c r="B156">
        <v>216</v>
      </c>
      <c r="C156" s="1">
        <f>N155</f>
        <v>1.2463569237284786E-2</v>
      </c>
      <c r="D156">
        <f t="shared" si="39"/>
        <v>1.2463569237284786E-2</v>
      </c>
      <c r="E156" t="s">
        <v>29</v>
      </c>
      <c r="F156" t="s">
        <v>21</v>
      </c>
      <c r="G156">
        <v>1</v>
      </c>
      <c r="H156">
        <f t="shared" si="45"/>
        <v>160</v>
      </c>
      <c r="J156">
        <v>2050</v>
      </c>
      <c r="K156" t="s">
        <v>28</v>
      </c>
      <c r="L156">
        <f>AVERAGE(H156:H157)</f>
        <v>160</v>
      </c>
      <c r="M156" cm="1">
        <f t="array" ref="M156">STOWA2024_JAARROND_T(B156*60,L156,J156,K156,"")</f>
        <v>93.955242522684657</v>
      </c>
      <c r="N156">
        <f>1/M156</f>
        <v>1.0643365640385196E-2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4EBCA5-C015-43CA-A9B1-BB82AD64AFA4}">
  <sheetPr codeName="Blad10">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23.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JAAR'!A156+1</f>
        <v>3356</v>
      </c>
      <c r="B2">
        <v>24</v>
      </c>
      <c r="C2" s="1">
        <f>365.25*24/B2 - N2</f>
        <v>357.62781465793603</v>
      </c>
      <c r="D2">
        <f>C2</f>
        <v>357.62781465793603</v>
      </c>
      <c r="E2" t="s">
        <v>23</v>
      </c>
      <c r="F2" t="s">
        <v>19</v>
      </c>
      <c r="G2">
        <v>1</v>
      </c>
      <c r="H2">
        <v>10</v>
      </c>
      <c r="J2">
        <v>2050</v>
      </c>
      <c r="K2" t="s">
        <v>28</v>
      </c>
      <c r="L2">
        <f>AVERAGE(H2:H4)</f>
        <v>15</v>
      </c>
      <c r="M2" cm="1">
        <f t="array" ref="M2">STOWA2024_NDJF_T(B2*60,L2,J2,K2,"")</f>
        <v>0.1311959700692894</v>
      </c>
      <c r="N2">
        <f>1/M2</f>
        <v>7.622185342063962</v>
      </c>
    </row>
    <row r="3" spans="1:14" x14ac:dyDescent="0.3">
      <c r="A3">
        <f>A2+1</f>
        <v>3357</v>
      </c>
      <c r="B3">
        <v>24</v>
      </c>
      <c r="C3">
        <f t="shared" ref="C3:C7" si="0">N2-N3</f>
        <v>2.779464270817547</v>
      </c>
      <c r="D3">
        <f t="shared" ref="D3:D32" si="1">C3</f>
        <v>2.779464270817547</v>
      </c>
      <c r="E3" t="s">
        <v>23</v>
      </c>
      <c r="F3" t="s">
        <v>19</v>
      </c>
      <c r="G3">
        <v>1</v>
      </c>
      <c r="H3">
        <f t="shared" ref="H3:H7" si="2">H2+5</f>
        <v>15</v>
      </c>
      <c r="J3">
        <v>2050</v>
      </c>
      <c r="K3" t="s">
        <v>28</v>
      </c>
      <c r="L3">
        <f t="shared" ref="L3:L7" si="3">AVERAGE(H3:H4)</f>
        <v>17.5</v>
      </c>
      <c r="M3" cm="1">
        <f t="array" ref="M3">STOWA2024_NDJF_T(B3*60,L3,J3,K3,"")</f>
        <v>0.20649547749869082</v>
      </c>
      <c r="N3">
        <f t="shared" ref="N3:N7" si="4">1/M3</f>
        <v>4.842721071246415</v>
      </c>
    </row>
    <row r="4" spans="1:14" x14ac:dyDescent="0.3">
      <c r="A4">
        <f t="shared" ref="A4:A67" si="5">A3+1</f>
        <v>3358</v>
      </c>
      <c r="B4">
        <v>24</v>
      </c>
      <c r="C4">
        <f t="shared" si="0"/>
        <v>2.8026238135180774</v>
      </c>
      <c r="D4">
        <f t="shared" si="1"/>
        <v>2.8026238135180774</v>
      </c>
      <c r="E4" t="s">
        <v>23</v>
      </c>
      <c r="F4" t="s">
        <v>19</v>
      </c>
      <c r="G4">
        <v>1</v>
      </c>
      <c r="H4">
        <f t="shared" si="2"/>
        <v>20</v>
      </c>
      <c r="J4">
        <v>2050</v>
      </c>
      <c r="K4" t="s">
        <v>28</v>
      </c>
      <c r="L4">
        <f t="shared" si="3"/>
        <v>22.5</v>
      </c>
      <c r="M4" cm="1">
        <f t="array" ref="M4">STOWA2024_NDJF_T(B4*60,L4,J4,K4,"")</f>
        <v>0.49017270927245243</v>
      </c>
      <c r="N4">
        <f t="shared" si="4"/>
        <v>2.0400972577283376</v>
      </c>
    </row>
    <row r="5" spans="1:14" x14ac:dyDescent="0.3">
      <c r="A5">
        <f t="shared" si="5"/>
        <v>3359</v>
      </c>
      <c r="B5">
        <v>24</v>
      </c>
      <c r="C5">
        <f t="shared" si="0"/>
        <v>1.1352403959640864</v>
      </c>
      <c r="D5">
        <f t="shared" si="1"/>
        <v>1.1352403959640864</v>
      </c>
      <c r="E5" t="s">
        <v>23</v>
      </c>
      <c r="F5" t="s">
        <v>19</v>
      </c>
      <c r="G5">
        <v>1</v>
      </c>
      <c r="H5">
        <f t="shared" si="2"/>
        <v>25</v>
      </c>
      <c r="J5">
        <v>2050</v>
      </c>
      <c r="K5" t="s">
        <v>28</v>
      </c>
      <c r="L5">
        <f t="shared" si="3"/>
        <v>27.5</v>
      </c>
      <c r="M5" cm="1">
        <f t="array" ref="M5">STOWA2024_NDJF_T(B5*60,L5,J5,K5,"")</f>
        <v>1.1051471699625981</v>
      </c>
      <c r="N5">
        <f t="shared" si="4"/>
        <v>0.90485686176425117</v>
      </c>
    </row>
    <row r="6" spans="1:14" x14ac:dyDescent="0.3">
      <c r="A6">
        <f t="shared" si="5"/>
        <v>3360</v>
      </c>
      <c r="B6">
        <v>24</v>
      </c>
      <c r="C6">
        <f t="shared" si="0"/>
        <v>0.48487576886336081</v>
      </c>
      <c r="D6">
        <f t="shared" si="1"/>
        <v>0.48487576886336081</v>
      </c>
      <c r="E6" t="s">
        <v>23</v>
      </c>
      <c r="F6" t="s">
        <v>19</v>
      </c>
      <c r="G6">
        <v>1</v>
      </c>
      <c r="H6">
        <f t="shared" si="2"/>
        <v>30</v>
      </c>
      <c r="J6">
        <v>2050</v>
      </c>
      <c r="K6" t="s">
        <v>28</v>
      </c>
      <c r="L6">
        <f t="shared" si="3"/>
        <v>32.5</v>
      </c>
      <c r="M6" cm="1">
        <f t="array" ref="M6">STOWA2024_NDJF_T(B6*60,L6,J6,K6,"")</f>
        <v>2.381059568879178</v>
      </c>
      <c r="N6">
        <f t="shared" si="4"/>
        <v>0.41998109290089036</v>
      </c>
    </row>
    <row r="7" spans="1:14" x14ac:dyDescent="0.3">
      <c r="A7">
        <f t="shared" si="5"/>
        <v>3361</v>
      </c>
      <c r="B7">
        <v>24</v>
      </c>
      <c r="C7">
        <f t="shared" si="0"/>
        <v>0.21694150787686231</v>
      </c>
      <c r="D7">
        <f t="shared" si="1"/>
        <v>0.21694150787686231</v>
      </c>
      <c r="E7" t="s">
        <v>23</v>
      </c>
      <c r="F7" t="s">
        <v>19</v>
      </c>
      <c r="G7">
        <v>1</v>
      </c>
      <c r="H7">
        <f t="shared" si="2"/>
        <v>35</v>
      </c>
      <c r="J7">
        <v>2050</v>
      </c>
      <c r="K7" t="s">
        <v>28</v>
      </c>
      <c r="L7">
        <f t="shared" si="3"/>
        <v>37.5</v>
      </c>
      <c r="M7" cm="1">
        <f t="array" ref="M7">STOWA2024_NDJF_T(B7*60,L7,J7,K7,"")</f>
        <v>4.9251479699471323</v>
      </c>
      <c r="N7">
        <f t="shared" si="4"/>
        <v>0.20303958502402805</v>
      </c>
    </row>
    <row r="8" spans="1:14" x14ac:dyDescent="0.3">
      <c r="A8">
        <f t="shared" si="5"/>
        <v>3362</v>
      </c>
      <c r="B8">
        <v>24</v>
      </c>
      <c r="C8">
        <f>N7-N8</f>
        <v>0.10122043462816165</v>
      </c>
      <c r="D8">
        <f t="shared" si="1"/>
        <v>0.10122043462816165</v>
      </c>
      <c r="E8" t="s">
        <v>23</v>
      </c>
      <c r="F8" t="s">
        <v>19</v>
      </c>
      <c r="G8">
        <v>1</v>
      </c>
      <c r="H8">
        <f>H7+5</f>
        <v>40</v>
      </c>
      <c r="J8">
        <v>2050</v>
      </c>
      <c r="K8" t="s">
        <v>28</v>
      </c>
      <c r="L8">
        <f>AVERAGE(H8:H9)</f>
        <v>42.5</v>
      </c>
      <c r="M8" cm="1">
        <f t="array" ref="M8">STOWA2024_NDJF_T(B8*60,L8,J8,K8,"")</f>
        <v>9.8213351428691293</v>
      </c>
      <c r="N8">
        <f>1/M8</f>
        <v>0.10181915039586641</v>
      </c>
    </row>
    <row r="9" spans="1:14" x14ac:dyDescent="0.3">
      <c r="A9">
        <f t="shared" si="5"/>
        <v>3363</v>
      </c>
      <c r="B9">
        <v>24</v>
      </c>
      <c r="C9">
        <f t="shared" ref="C9:C31" si="6">N8-N9</f>
        <v>4.9040065525931674E-2</v>
      </c>
      <c r="D9">
        <f t="shared" si="1"/>
        <v>4.9040065525931674E-2</v>
      </c>
      <c r="E9" t="s">
        <v>23</v>
      </c>
      <c r="F9" t="s">
        <v>19</v>
      </c>
      <c r="G9">
        <v>1</v>
      </c>
      <c r="H9">
        <f t="shared" ref="H9:H32" si="7">H8+5</f>
        <v>45</v>
      </c>
      <c r="J9">
        <v>2050</v>
      </c>
      <c r="K9" t="s">
        <v>28</v>
      </c>
      <c r="L9">
        <f t="shared" ref="L9:L31" si="8">AVERAGE(H9:H10)</f>
        <v>47.5</v>
      </c>
      <c r="M9" cm="1">
        <f t="array" ref="M9">STOWA2024_NDJF_T(B9*60,L9,J9,K9,"")</f>
        <v>18.946899182968661</v>
      </c>
      <c r="N9">
        <f t="shared" ref="N9:N31" si="9">1/M9</f>
        <v>5.2779084869934732E-2</v>
      </c>
    </row>
    <row r="10" spans="1:14" x14ac:dyDescent="0.3">
      <c r="A10">
        <f t="shared" si="5"/>
        <v>3364</v>
      </c>
      <c r="B10">
        <v>24</v>
      </c>
      <c r="C10">
        <f t="shared" si="6"/>
        <v>2.4585191749774613E-2</v>
      </c>
      <c r="D10">
        <f t="shared" si="1"/>
        <v>2.4585191749774613E-2</v>
      </c>
      <c r="E10" t="s">
        <v>23</v>
      </c>
      <c r="F10" t="s">
        <v>19</v>
      </c>
      <c r="G10">
        <v>1</v>
      </c>
      <c r="H10">
        <f t="shared" si="7"/>
        <v>50</v>
      </c>
      <c r="J10">
        <v>2050</v>
      </c>
      <c r="K10" t="s">
        <v>28</v>
      </c>
      <c r="L10">
        <f t="shared" si="8"/>
        <v>52.5</v>
      </c>
      <c r="M10" cm="1">
        <f t="array" ref="M10">STOWA2024_NDJF_T(B10*60,L10,J10,K10,"")</f>
        <v>35.468673862743252</v>
      </c>
      <c r="N10">
        <f t="shared" si="9"/>
        <v>2.8193893120160119E-2</v>
      </c>
    </row>
    <row r="11" spans="1:14" x14ac:dyDescent="0.3">
      <c r="A11">
        <f t="shared" si="5"/>
        <v>3365</v>
      </c>
      <c r="B11">
        <v>24</v>
      </c>
      <c r="C11">
        <f t="shared" si="6"/>
        <v>1.2713848231252932E-2</v>
      </c>
      <c r="D11">
        <f t="shared" si="1"/>
        <v>1.2713848231252932E-2</v>
      </c>
      <c r="E11" t="s">
        <v>23</v>
      </c>
      <c r="F11" t="s">
        <v>19</v>
      </c>
      <c r="G11">
        <v>1</v>
      </c>
      <c r="H11">
        <f t="shared" si="7"/>
        <v>55</v>
      </c>
      <c r="J11">
        <v>2050</v>
      </c>
      <c r="K11" t="s">
        <v>28</v>
      </c>
      <c r="L11">
        <f t="shared" si="8"/>
        <v>57.5</v>
      </c>
      <c r="M11" cm="1">
        <f t="array" ref="M11">STOWA2024_NDJF_T(B11*60,L11,J11,K11,"")</f>
        <v>64.599295879082874</v>
      </c>
      <c r="N11">
        <f t="shared" si="9"/>
        <v>1.5480044888907188E-2</v>
      </c>
    </row>
    <row r="12" spans="1:14" x14ac:dyDescent="0.3">
      <c r="A12">
        <f t="shared" si="5"/>
        <v>3366</v>
      </c>
      <c r="B12">
        <v>24</v>
      </c>
      <c r="C12">
        <f t="shared" si="6"/>
        <v>6.7642402890289235E-3</v>
      </c>
      <c r="D12">
        <f t="shared" si="1"/>
        <v>6.7642402890289235E-3</v>
      </c>
      <c r="E12" t="s">
        <v>23</v>
      </c>
      <c r="F12" t="s">
        <v>19</v>
      </c>
      <c r="G12">
        <v>1</v>
      </c>
      <c r="H12">
        <f t="shared" si="7"/>
        <v>60</v>
      </c>
      <c r="J12">
        <v>2050</v>
      </c>
      <c r="K12" t="s">
        <v>28</v>
      </c>
      <c r="L12">
        <f t="shared" si="8"/>
        <v>62.5</v>
      </c>
      <c r="M12" cm="1">
        <f t="array" ref="M12">STOWA2024_NDJF_T(B12*60,L12,J12,K12,"")</f>
        <v>114.7341003966481</v>
      </c>
      <c r="N12">
        <f t="shared" si="9"/>
        <v>8.715804599878264E-3</v>
      </c>
    </row>
    <row r="13" spans="1:14" x14ac:dyDescent="0.3">
      <c r="A13">
        <f t="shared" si="5"/>
        <v>3367</v>
      </c>
      <c r="B13">
        <v>24</v>
      </c>
      <c r="C13">
        <f t="shared" si="6"/>
        <v>3.6937401011901605E-3</v>
      </c>
      <c r="D13">
        <f t="shared" si="1"/>
        <v>3.6937401011901605E-3</v>
      </c>
      <c r="E13" t="s">
        <v>23</v>
      </c>
      <c r="F13" t="s">
        <v>19</v>
      </c>
      <c r="G13">
        <v>1</v>
      </c>
      <c r="H13">
        <f t="shared" si="7"/>
        <v>65</v>
      </c>
      <c r="J13">
        <v>2050</v>
      </c>
      <c r="K13" t="s">
        <v>28</v>
      </c>
      <c r="L13">
        <f t="shared" si="8"/>
        <v>67.5</v>
      </c>
      <c r="M13" cm="1">
        <f t="array" ref="M13">STOWA2024_NDJF_T(B13*60,L13,J13,K13,"")</f>
        <v>199.12129767772328</v>
      </c>
      <c r="N13">
        <f t="shared" si="9"/>
        <v>5.0220644986881035E-3</v>
      </c>
    </row>
    <row r="14" spans="1:14" x14ac:dyDescent="0.3">
      <c r="A14">
        <f t="shared" si="5"/>
        <v>3368</v>
      </c>
      <c r="B14">
        <v>24</v>
      </c>
      <c r="C14">
        <f t="shared" si="6"/>
        <v>2.0659265176816394E-3</v>
      </c>
      <c r="D14">
        <f t="shared" si="1"/>
        <v>2.0659265176816394E-3</v>
      </c>
      <c r="E14" t="s">
        <v>23</v>
      </c>
      <c r="F14" t="s">
        <v>19</v>
      </c>
      <c r="G14">
        <v>1</v>
      </c>
      <c r="H14">
        <f t="shared" si="7"/>
        <v>70</v>
      </c>
      <c r="J14">
        <v>2050</v>
      </c>
      <c r="K14" t="s">
        <v>28</v>
      </c>
      <c r="L14">
        <f t="shared" si="8"/>
        <v>72.5</v>
      </c>
      <c r="M14" cm="1">
        <f t="array" ref="M14">STOWA2024_NDJF_T(B14*60,L14,J14,K14,"")</f>
        <v>338.27920294151295</v>
      </c>
      <c r="N14">
        <f t="shared" si="9"/>
        <v>2.9561379810064642E-3</v>
      </c>
    </row>
    <row r="15" spans="1:14" x14ac:dyDescent="0.3">
      <c r="A15">
        <f t="shared" si="5"/>
        <v>3369</v>
      </c>
      <c r="B15">
        <v>24</v>
      </c>
      <c r="C15">
        <f t="shared" si="6"/>
        <v>1.1813970571126888E-3</v>
      </c>
      <c r="D15">
        <f t="shared" si="1"/>
        <v>1.1813970571126888E-3</v>
      </c>
      <c r="E15" t="s">
        <v>23</v>
      </c>
      <c r="F15" t="s">
        <v>19</v>
      </c>
      <c r="G15">
        <v>1</v>
      </c>
      <c r="H15">
        <f t="shared" si="7"/>
        <v>75</v>
      </c>
      <c r="J15">
        <v>2050</v>
      </c>
      <c r="K15" t="s">
        <v>28</v>
      </c>
      <c r="L15">
        <f t="shared" si="8"/>
        <v>77.5</v>
      </c>
      <c r="M15" cm="1">
        <f t="array" ref="M15">STOWA2024_NDJF_T(B15*60,L15,J15,K15,"")</f>
        <v>563.46252376149835</v>
      </c>
      <c r="N15">
        <f t="shared" si="9"/>
        <v>1.7747409238937754E-3</v>
      </c>
    </row>
    <row r="16" spans="1:14" x14ac:dyDescent="0.3">
      <c r="A16">
        <f t="shared" si="5"/>
        <v>3370</v>
      </c>
      <c r="B16">
        <v>24</v>
      </c>
      <c r="C16">
        <f t="shared" si="6"/>
        <v>6.8954868361657991E-4</v>
      </c>
      <c r="D16">
        <f t="shared" si="1"/>
        <v>6.8954868361657991E-4</v>
      </c>
      <c r="E16" t="s">
        <v>23</v>
      </c>
      <c r="F16" t="s">
        <v>19</v>
      </c>
      <c r="G16">
        <v>1</v>
      </c>
      <c r="H16">
        <f t="shared" si="7"/>
        <v>80</v>
      </c>
      <c r="J16">
        <v>2050</v>
      </c>
      <c r="K16" t="s">
        <v>28</v>
      </c>
      <c r="L16">
        <f t="shared" si="8"/>
        <v>82.5</v>
      </c>
      <c r="M16" cm="1">
        <f t="array" ref="M16">STOWA2024_NDJF_T(B16*60,L16,J16,K16,"")</f>
        <v>921.49571558359605</v>
      </c>
      <c r="N16">
        <f t="shared" si="9"/>
        <v>1.0851922402771955E-3</v>
      </c>
    </row>
    <row r="17" spans="1:14" x14ac:dyDescent="0.3">
      <c r="A17">
        <f t="shared" si="5"/>
        <v>3371</v>
      </c>
      <c r="B17">
        <v>24</v>
      </c>
      <c r="C17">
        <f t="shared" si="6"/>
        <v>4.1022359375210253E-4</v>
      </c>
      <c r="D17">
        <f t="shared" si="1"/>
        <v>4.1022359375210253E-4</v>
      </c>
      <c r="E17" t="s">
        <v>23</v>
      </c>
      <c r="F17" t="s">
        <v>19</v>
      </c>
      <c r="G17">
        <v>1</v>
      </c>
      <c r="H17">
        <f t="shared" si="7"/>
        <v>85</v>
      </c>
      <c r="J17">
        <v>2050</v>
      </c>
      <c r="K17" t="s">
        <v>28</v>
      </c>
      <c r="L17">
        <f t="shared" si="8"/>
        <v>87.5</v>
      </c>
      <c r="M17" cm="1">
        <f t="array" ref="M17">STOWA2024_NDJF_T(B17*60,L17,J17,K17,"")</f>
        <v>1481.5502988890662</v>
      </c>
      <c r="N17">
        <f t="shared" si="9"/>
        <v>6.7496864652509298E-4</v>
      </c>
    </row>
    <row r="18" spans="1:14" x14ac:dyDescent="0.3">
      <c r="A18">
        <f t="shared" si="5"/>
        <v>3372</v>
      </c>
      <c r="B18">
        <v>24</v>
      </c>
      <c r="C18">
        <f t="shared" si="6"/>
        <v>2.4841536320588663E-4</v>
      </c>
      <c r="D18">
        <f t="shared" si="1"/>
        <v>2.4841536320588663E-4</v>
      </c>
      <c r="E18" t="s">
        <v>23</v>
      </c>
      <c r="F18" t="s">
        <v>19</v>
      </c>
      <c r="G18">
        <v>1</v>
      </c>
      <c r="H18">
        <f t="shared" si="7"/>
        <v>90</v>
      </c>
      <c r="J18">
        <v>2050</v>
      </c>
      <c r="K18" t="s">
        <v>28</v>
      </c>
      <c r="L18">
        <f t="shared" si="8"/>
        <v>92.5</v>
      </c>
      <c r="M18" cm="1">
        <f t="array" ref="M18">STOWA2024_NDJF_T(B18*60,L18,J18,K18,"")</f>
        <v>2344.3729988866626</v>
      </c>
      <c r="N18">
        <f t="shared" si="9"/>
        <v>4.2655328331920635E-4</v>
      </c>
    </row>
    <row r="19" spans="1:14" x14ac:dyDescent="0.3">
      <c r="A19">
        <f t="shared" si="5"/>
        <v>3373</v>
      </c>
      <c r="B19">
        <v>24</v>
      </c>
      <c r="C19">
        <f t="shared" si="6"/>
        <v>1.5295075137235843E-4</v>
      </c>
      <c r="D19">
        <f t="shared" si="1"/>
        <v>1.5295075137235843E-4</v>
      </c>
      <c r="E19" t="s">
        <v>23</v>
      </c>
      <c r="F19" t="s">
        <v>19</v>
      </c>
      <c r="G19">
        <v>1</v>
      </c>
      <c r="H19">
        <f t="shared" si="7"/>
        <v>95</v>
      </c>
      <c r="J19">
        <v>2050</v>
      </c>
      <c r="K19" t="s">
        <v>28</v>
      </c>
      <c r="L19">
        <f t="shared" si="8"/>
        <v>97.5</v>
      </c>
      <c r="M19" cm="1">
        <f t="array" ref="M19">STOWA2024_NDJF_T(B19*60,L19,J19,K19,"")</f>
        <v>3654.9369367468698</v>
      </c>
      <c r="N19">
        <f t="shared" si="9"/>
        <v>2.7360253194684791E-4</v>
      </c>
    </row>
    <row r="20" spans="1:14" x14ac:dyDescent="0.3">
      <c r="A20">
        <f t="shared" si="5"/>
        <v>3374</v>
      </c>
      <c r="B20">
        <v>24</v>
      </c>
      <c r="C20">
        <f t="shared" si="6"/>
        <v>9.5641127172874676E-5</v>
      </c>
      <c r="D20">
        <f t="shared" si="1"/>
        <v>9.5641127172874676E-5</v>
      </c>
      <c r="E20" t="s">
        <v>23</v>
      </c>
      <c r="F20" t="s">
        <v>19</v>
      </c>
      <c r="G20">
        <v>1</v>
      </c>
      <c r="H20">
        <f t="shared" si="7"/>
        <v>100</v>
      </c>
      <c r="J20">
        <v>2050</v>
      </c>
      <c r="K20" t="s">
        <v>28</v>
      </c>
      <c r="L20">
        <f t="shared" si="8"/>
        <v>102.5</v>
      </c>
      <c r="M20" cm="1">
        <f t="array" ref="M20">STOWA2024_NDJF_T(B20*60,L20,J20,K20,"")</f>
        <v>5619.1959221163079</v>
      </c>
      <c r="N20">
        <f t="shared" si="9"/>
        <v>1.7796140477397324E-4</v>
      </c>
    </row>
    <row r="21" spans="1:14" x14ac:dyDescent="0.3">
      <c r="A21">
        <f t="shared" si="5"/>
        <v>3375</v>
      </c>
      <c r="B21">
        <v>24</v>
      </c>
      <c r="C21">
        <f t="shared" si="6"/>
        <v>6.0683927920185664E-5</v>
      </c>
      <c r="D21">
        <f t="shared" si="1"/>
        <v>6.0683927920185664E-5</v>
      </c>
      <c r="E21" t="s">
        <v>23</v>
      </c>
      <c r="F21" t="s">
        <v>19</v>
      </c>
      <c r="G21">
        <v>1</v>
      </c>
      <c r="H21">
        <f t="shared" si="7"/>
        <v>105</v>
      </c>
      <c r="J21">
        <v>2050</v>
      </c>
      <c r="K21" t="s">
        <v>28</v>
      </c>
      <c r="L21">
        <f t="shared" si="8"/>
        <v>107.5</v>
      </c>
      <c r="M21" cm="1">
        <f t="array" ref="M21">STOWA2024_NDJF_T(B21*60,L21,J21,K21,"")</f>
        <v>8526.7864455058334</v>
      </c>
      <c r="N21">
        <f t="shared" si="9"/>
        <v>1.1727747685378757E-4</v>
      </c>
    </row>
    <row r="22" spans="1:14" x14ac:dyDescent="0.3">
      <c r="A22">
        <f t="shared" si="5"/>
        <v>3376</v>
      </c>
      <c r="B22">
        <v>24</v>
      </c>
      <c r="C22">
        <f t="shared" si="6"/>
        <v>3.903235393850493E-5</v>
      </c>
      <c r="D22">
        <f t="shared" si="1"/>
        <v>3.903235393850493E-5</v>
      </c>
      <c r="E22" t="s">
        <v>23</v>
      </c>
      <c r="F22" t="s">
        <v>19</v>
      </c>
      <c r="G22">
        <v>1</v>
      </c>
      <c r="H22">
        <f t="shared" si="7"/>
        <v>110</v>
      </c>
      <c r="J22">
        <v>2050</v>
      </c>
      <c r="K22" t="s">
        <v>28</v>
      </c>
      <c r="L22">
        <f t="shared" si="8"/>
        <v>112.5</v>
      </c>
      <c r="M22" cm="1">
        <f t="array" ref="M22">STOWA2024_NDJF_T(B22*60,L22,J22,K22,"")</f>
        <v>12780.349275988965</v>
      </c>
      <c r="N22">
        <f t="shared" si="9"/>
        <v>7.8245122915282641E-5</v>
      </c>
    </row>
    <row r="23" spans="1:14" x14ac:dyDescent="0.3">
      <c r="A23">
        <f t="shared" si="5"/>
        <v>3377</v>
      </c>
      <c r="B23">
        <v>24</v>
      </c>
      <c r="C23">
        <f t="shared" si="6"/>
        <v>2.5431819200797523E-5</v>
      </c>
      <c r="D23">
        <f t="shared" si="1"/>
        <v>2.5431819200797523E-5</v>
      </c>
      <c r="E23" t="s">
        <v>23</v>
      </c>
      <c r="F23" t="s">
        <v>19</v>
      </c>
      <c r="G23">
        <v>1</v>
      </c>
      <c r="H23">
        <f t="shared" si="7"/>
        <v>115</v>
      </c>
      <c r="J23">
        <v>2050</v>
      </c>
      <c r="K23" t="s">
        <v>28</v>
      </c>
      <c r="L23">
        <f t="shared" si="8"/>
        <v>117.5</v>
      </c>
      <c r="M23" cm="1">
        <f t="array" ref="M23">STOWA2024_NDJF_T(B23*60,L23,J23,K23,"")</f>
        <v>18934.623090540153</v>
      </c>
      <c r="N23">
        <f t="shared" si="9"/>
        <v>5.2813303714485118E-5</v>
      </c>
    </row>
    <row r="24" spans="1:14" x14ac:dyDescent="0.3">
      <c r="A24">
        <f t="shared" si="5"/>
        <v>3378</v>
      </c>
      <c r="B24">
        <v>24</v>
      </c>
      <c r="C24">
        <f t="shared" si="6"/>
        <v>1.6772753318135364E-5</v>
      </c>
      <c r="D24">
        <f t="shared" si="1"/>
        <v>1.6772753318135364E-5</v>
      </c>
      <c r="E24" t="s">
        <v>23</v>
      </c>
      <c r="F24" t="s">
        <v>19</v>
      </c>
      <c r="G24">
        <v>1</v>
      </c>
      <c r="H24">
        <f t="shared" si="7"/>
        <v>120</v>
      </c>
      <c r="J24">
        <v>2050</v>
      </c>
      <c r="K24" t="s">
        <v>28</v>
      </c>
      <c r="L24">
        <f t="shared" si="8"/>
        <v>122.5</v>
      </c>
      <c r="M24" cm="1">
        <f t="array" ref="M24">STOWA2024_NDJF_T(B24*60,L24,J24,K24,"")</f>
        <v>27746.524095849592</v>
      </c>
      <c r="N24">
        <f t="shared" si="9"/>
        <v>3.6040550396349754E-5</v>
      </c>
    </row>
    <row r="25" spans="1:14" x14ac:dyDescent="0.3">
      <c r="A25">
        <f t="shared" si="5"/>
        <v>3379</v>
      </c>
      <c r="B25">
        <v>24</v>
      </c>
      <c r="C25">
        <f t="shared" si="6"/>
        <v>1.1189596876287105E-5</v>
      </c>
      <c r="D25">
        <f t="shared" si="1"/>
        <v>1.1189596876287105E-5</v>
      </c>
      <c r="E25" t="s">
        <v>23</v>
      </c>
      <c r="F25" t="s">
        <v>19</v>
      </c>
      <c r="G25">
        <v>1</v>
      </c>
      <c r="H25">
        <f t="shared" si="7"/>
        <v>125</v>
      </c>
      <c r="J25">
        <v>2050</v>
      </c>
      <c r="K25" t="s">
        <v>28</v>
      </c>
      <c r="L25">
        <f t="shared" si="8"/>
        <v>127.5</v>
      </c>
      <c r="M25" cm="1">
        <f t="array" ref="M25">STOWA2024_NDJF_T(B25*60,L25,J25,K25,"")</f>
        <v>40239.90464561776</v>
      </c>
      <c r="N25">
        <f t="shared" si="9"/>
        <v>2.4850953520062649E-5</v>
      </c>
    </row>
    <row r="26" spans="1:14" x14ac:dyDescent="0.3">
      <c r="A26">
        <f t="shared" si="5"/>
        <v>3380</v>
      </c>
      <c r="B26">
        <v>24</v>
      </c>
      <c r="C26">
        <f t="shared" si="6"/>
        <v>7.546404071633099E-6</v>
      </c>
      <c r="D26">
        <f t="shared" si="1"/>
        <v>7.546404071633099E-6</v>
      </c>
      <c r="E26" t="s">
        <v>23</v>
      </c>
      <c r="F26" t="s">
        <v>19</v>
      </c>
      <c r="G26">
        <v>1</v>
      </c>
      <c r="H26">
        <f t="shared" si="7"/>
        <v>130</v>
      </c>
      <c r="J26">
        <v>2050</v>
      </c>
      <c r="K26" t="s">
        <v>28</v>
      </c>
      <c r="L26">
        <f t="shared" si="8"/>
        <v>132.5</v>
      </c>
      <c r="M26" cm="1">
        <f t="array" ref="M26">STOWA2024_NDJF_T(B26*60,L26,J26,K26,"")</f>
        <v>57788.271401122991</v>
      </c>
      <c r="N26">
        <f t="shared" si="9"/>
        <v>1.730454944842955E-5</v>
      </c>
    </row>
    <row r="27" spans="1:14" x14ac:dyDescent="0.3">
      <c r="A27">
        <f t="shared" si="5"/>
        <v>3381</v>
      </c>
      <c r="B27">
        <v>24</v>
      </c>
      <c r="C27">
        <f t="shared" si="6"/>
        <v>5.1420300652186177E-6</v>
      </c>
      <c r="D27">
        <f t="shared" si="1"/>
        <v>5.1420300652186177E-6</v>
      </c>
      <c r="E27" t="s">
        <v>23</v>
      </c>
      <c r="F27" t="s">
        <v>19</v>
      </c>
      <c r="G27">
        <v>1</v>
      </c>
      <c r="H27">
        <f t="shared" si="7"/>
        <v>135</v>
      </c>
      <c r="J27">
        <v>2050</v>
      </c>
      <c r="K27" t="s">
        <v>28</v>
      </c>
      <c r="L27">
        <f t="shared" si="8"/>
        <v>137.5</v>
      </c>
      <c r="M27" cm="1">
        <f t="array" ref="M27">STOWA2024_NDJF_T(B27*60,L27,J27,K27,"")</f>
        <v>82219.807302456917</v>
      </c>
      <c r="N27">
        <f t="shared" si="9"/>
        <v>1.2162519383210932E-5</v>
      </c>
    </row>
    <row r="28" spans="1:14" x14ac:dyDescent="0.3">
      <c r="A28">
        <f t="shared" si="5"/>
        <v>3382</v>
      </c>
      <c r="B28">
        <v>24</v>
      </c>
      <c r="C28">
        <f t="shared" si="6"/>
        <v>3.5380526421243842E-6</v>
      </c>
      <c r="D28">
        <f t="shared" si="1"/>
        <v>3.5380526421243842E-6</v>
      </c>
      <c r="E28" t="s">
        <v>23</v>
      </c>
      <c r="F28" t="s">
        <v>19</v>
      </c>
      <c r="G28">
        <v>1</v>
      </c>
      <c r="H28">
        <f t="shared" si="7"/>
        <v>140</v>
      </c>
      <c r="J28">
        <v>2050</v>
      </c>
      <c r="K28" t="s">
        <v>28</v>
      </c>
      <c r="L28">
        <f t="shared" si="8"/>
        <v>142.5</v>
      </c>
      <c r="M28" cm="1">
        <f t="array" ref="M28">STOWA2024_NDJF_T(B28*60,L28,J28,K28,"")</f>
        <v>115949.19779051935</v>
      </c>
      <c r="N28">
        <f t="shared" si="9"/>
        <v>8.6244667410865478E-6</v>
      </c>
    </row>
    <row r="29" spans="1:14" x14ac:dyDescent="0.3">
      <c r="A29">
        <f t="shared" si="5"/>
        <v>3383</v>
      </c>
      <c r="B29">
        <v>24</v>
      </c>
      <c r="C29">
        <f t="shared" si="6"/>
        <v>2.4571947692446705E-6</v>
      </c>
      <c r="D29">
        <f t="shared" si="1"/>
        <v>2.4571947692446705E-6</v>
      </c>
      <c r="E29" t="s">
        <v>23</v>
      </c>
      <c r="F29" t="s">
        <v>19</v>
      </c>
      <c r="G29">
        <v>1</v>
      </c>
      <c r="H29">
        <f t="shared" si="7"/>
        <v>145</v>
      </c>
      <c r="J29">
        <v>2050</v>
      </c>
      <c r="K29" t="s">
        <v>28</v>
      </c>
      <c r="L29">
        <f t="shared" si="8"/>
        <v>147.5</v>
      </c>
      <c r="M29" cm="1">
        <f t="array" ref="M29">STOWA2024_NDJF_T(B29*60,L29,J29,K29,"")</f>
        <v>162146.24627643047</v>
      </c>
      <c r="N29">
        <f t="shared" si="9"/>
        <v>6.1672719718418774E-6</v>
      </c>
    </row>
    <row r="30" spans="1:14" x14ac:dyDescent="0.3">
      <c r="A30">
        <f t="shared" si="5"/>
        <v>3384</v>
      </c>
      <c r="B30">
        <v>24</v>
      </c>
      <c r="C30">
        <f t="shared" si="6"/>
        <v>1.7216092120725693E-6</v>
      </c>
      <c r="D30">
        <f t="shared" si="1"/>
        <v>1.7216092120725693E-6</v>
      </c>
      <c r="E30" t="s">
        <v>23</v>
      </c>
      <c r="F30" t="s">
        <v>19</v>
      </c>
      <c r="G30">
        <v>1</v>
      </c>
      <c r="H30">
        <f t="shared" si="7"/>
        <v>150</v>
      </c>
      <c r="J30">
        <v>2050</v>
      </c>
      <c r="K30" t="s">
        <v>28</v>
      </c>
      <c r="L30">
        <f t="shared" si="8"/>
        <v>152.5</v>
      </c>
      <c r="M30" cm="1">
        <f t="array" ref="M30">STOWA2024_NDJF_T(B30*60,L30,J30,K30,"")</f>
        <v>224938.33968906169</v>
      </c>
      <c r="N30">
        <f t="shared" si="9"/>
        <v>4.4456627597693081E-6</v>
      </c>
    </row>
    <row r="31" spans="1:14" x14ac:dyDescent="0.3">
      <c r="A31">
        <f t="shared" si="5"/>
        <v>3385</v>
      </c>
      <c r="B31">
        <v>24</v>
      </c>
      <c r="C31">
        <f t="shared" si="6"/>
        <v>1.2164617862463792E-6</v>
      </c>
      <c r="D31">
        <f t="shared" si="1"/>
        <v>1.2164617862463792E-6</v>
      </c>
      <c r="E31" t="s">
        <v>23</v>
      </c>
      <c r="F31" t="s">
        <v>19</v>
      </c>
      <c r="G31">
        <v>1</v>
      </c>
      <c r="H31">
        <f t="shared" si="7"/>
        <v>155</v>
      </c>
      <c r="J31">
        <v>2050</v>
      </c>
      <c r="K31" t="s">
        <v>28</v>
      </c>
      <c r="L31">
        <f t="shared" si="8"/>
        <v>157.5</v>
      </c>
      <c r="M31" cm="1">
        <f t="array" ref="M31">STOWA2024_NDJF_T(B31*60,L31,J31,K31,"")</f>
        <v>309674.12935870636</v>
      </c>
      <c r="N31">
        <f t="shared" si="9"/>
        <v>3.2292009735229289E-6</v>
      </c>
    </row>
    <row r="32" spans="1:14" x14ac:dyDescent="0.3">
      <c r="A32">
        <f t="shared" si="5"/>
        <v>3386</v>
      </c>
      <c r="B32">
        <v>24</v>
      </c>
      <c r="C32" s="1">
        <f>N31</f>
        <v>3.2292009735229289E-6</v>
      </c>
      <c r="D32">
        <f t="shared" si="1"/>
        <v>3.2292009735229289E-6</v>
      </c>
      <c r="E32" t="s">
        <v>23</v>
      </c>
      <c r="F32" t="s">
        <v>19</v>
      </c>
      <c r="G32">
        <v>1</v>
      </c>
      <c r="H32">
        <f t="shared" si="7"/>
        <v>160</v>
      </c>
      <c r="J32">
        <v>2050</v>
      </c>
      <c r="K32" t="s">
        <v>28</v>
      </c>
      <c r="L32">
        <f>AVERAGE(H32:H33)</f>
        <v>85</v>
      </c>
      <c r="M32" cm="1">
        <f t="array" ref="M32">STOWA2024_NDJF_T(B32*60,L32,J32,K32,"")</f>
        <v>1170.8365479083989</v>
      </c>
      <c r="N32">
        <f>1/M32</f>
        <v>8.5409018174775633E-4</v>
      </c>
    </row>
    <row r="33" spans="1:14" x14ac:dyDescent="0.3">
      <c r="A33">
        <f t="shared" si="5"/>
        <v>3387</v>
      </c>
      <c r="B33">
        <v>48</v>
      </c>
      <c r="C33" s="1">
        <f>365.25*24/B33 - N33</f>
        <v>168.05869110730401</v>
      </c>
      <c r="D33">
        <f>C33</f>
        <v>168.05869110730401</v>
      </c>
      <c r="E33" t="s">
        <v>23</v>
      </c>
      <c r="F33" t="s">
        <v>19</v>
      </c>
      <c r="G33">
        <v>1</v>
      </c>
      <c r="H33">
        <v>10</v>
      </c>
      <c r="J33">
        <v>2050</v>
      </c>
      <c r="K33" t="s">
        <v>28</v>
      </c>
      <c r="L33">
        <f>AVERAGE(H33:H35)</f>
        <v>15</v>
      </c>
      <c r="M33" cm="1">
        <f t="array" ref="M33">STOWA2024_NDJF_T(B33*60,L33,J33,K33,"")</f>
        <v>6.8651571744536649E-2</v>
      </c>
      <c r="N33">
        <f>1/M33</f>
        <v>14.566308892695977</v>
      </c>
    </row>
    <row r="34" spans="1:14" x14ac:dyDescent="0.3">
      <c r="A34">
        <f t="shared" si="5"/>
        <v>3388</v>
      </c>
      <c r="B34">
        <v>48</v>
      </c>
      <c r="C34">
        <f t="shared" ref="C34:C38" si="10">N33-N34</f>
        <v>4.2249301483695678</v>
      </c>
      <c r="D34">
        <f t="shared" ref="D34:D63" si="11">C34</f>
        <v>4.2249301483695678</v>
      </c>
      <c r="E34" t="s">
        <v>23</v>
      </c>
      <c r="F34" t="s">
        <v>19</v>
      </c>
      <c r="G34">
        <v>1</v>
      </c>
      <c r="H34">
        <f t="shared" ref="H34:H38" si="12">H33+5</f>
        <v>15</v>
      </c>
      <c r="J34">
        <v>2050</v>
      </c>
      <c r="K34" t="s">
        <v>28</v>
      </c>
      <c r="L34">
        <f t="shared" ref="L34:L38" si="13">AVERAGE(H34:H35)</f>
        <v>17.5</v>
      </c>
      <c r="M34" cm="1">
        <f t="array" ref="M34">STOWA2024_NDJF_T(B34*60,L34,J34,K34,"")</f>
        <v>9.6698904925866871E-2</v>
      </c>
      <c r="N34">
        <f t="shared" ref="N34:N38" si="14">1/M34</f>
        <v>10.341378744326409</v>
      </c>
    </row>
    <row r="35" spans="1:14" x14ac:dyDescent="0.3">
      <c r="A35">
        <f t="shared" si="5"/>
        <v>3389</v>
      </c>
      <c r="B35">
        <v>48</v>
      </c>
      <c r="C35">
        <f t="shared" si="10"/>
        <v>5.0282526909360064</v>
      </c>
      <c r="D35">
        <f t="shared" si="11"/>
        <v>5.0282526909360064</v>
      </c>
      <c r="E35" t="s">
        <v>23</v>
      </c>
      <c r="F35" t="s">
        <v>19</v>
      </c>
      <c r="G35">
        <v>1</v>
      </c>
      <c r="H35">
        <f t="shared" si="12"/>
        <v>20</v>
      </c>
      <c r="J35">
        <v>2050</v>
      </c>
      <c r="K35" t="s">
        <v>28</v>
      </c>
      <c r="L35">
        <f t="shared" si="13"/>
        <v>22.5</v>
      </c>
      <c r="M35" cm="1">
        <f t="array" ref="M35">STOWA2024_NDJF_T(B35*60,L35,J35,K35,"")</f>
        <v>0.18821311407845889</v>
      </c>
      <c r="N35">
        <f t="shared" si="14"/>
        <v>5.3131260533904028</v>
      </c>
    </row>
    <row r="36" spans="1:14" x14ac:dyDescent="0.3">
      <c r="A36">
        <f t="shared" si="5"/>
        <v>3390</v>
      </c>
      <c r="B36">
        <v>48</v>
      </c>
      <c r="C36">
        <f t="shared" si="10"/>
        <v>2.517264357010641</v>
      </c>
      <c r="D36">
        <f t="shared" si="11"/>
        <v>2.517264357010641</v>
      </c>
      <c r="E36" t="s">
        <v>23</v>
      </c>
      <c r="F36" t="s">
        <v>19</v>
      </c>
      <c r="G36">
        <v>1</v>
      </c>
      <c r="H36">
        <f t="shared" si="12"/>
        <v>25</v>
      </c>
      <c r="J36">
        <v>2050</v>
      </c>
      <c r="K36" t="s">
        <v>28</v>
      </c>
      <c r="L36">
        <f t="shared" si="13"/>
        <v>27.5</v>
      </c>
      <c r="M36" cm="1">
        <f t="array" ref="M36">STOWA2024_NDJF_T(B36*60,L36,J36,K36,"")</f>
        <v>0.35767148328361736</v>
      </c>
      <c r="N36">
        <f t="shared" si="14"/>
        <v>2.7958616963797618</v>
      </c>
    </row>
    <row r="37" spans="1:14" x14ac:dyDescent="0.3">
      <c r="A37">
        <f t="shared" si="5"/>
        <v>3391</v>
      </c>
      <c r="B37">
        <v>48</v>
      </c>
      <c r="C37">
        <f t="shared" si="10"/>
        <v>1.2914628849880136</v>
      </c>
      <c r="D37">
        <f t="shared" si="11"/>
        <v>1.2914628849880136</v>
      </c>
      <c r="E37" t="s">
        <v>23</v>
      </c>
      <c r="F37" t="s">
        <v>19</v>
      </c>
      <c r="G37">
        <v>1</v>
      </c>
      <c r="H37">
        <f t="shared" si="12"/>
        <v>30</v>
      </c>
      <c r="J37">
        <v>2050</v>
      </c>
      <c r="K37" t="s">
        <v>28</v>
      </c>
      <c r="L37">
        <f t="shared" si="13"/>
        <v>32.5</v>
      </c>
      <c r="M37" cm="1">
        <f t="array" ref="M37">STOWA2024_NDJF_T(B37*60,L37,J37,K37,"")</f>
        <v>0.66471735581529801</v>
      </c>
      <c r="N37">
        <f t="shared" si="14"/>
        <v>1.5043988113917481</v>
      </c>
    </row>
    <row r="38" spans="1:14" x14ac:dyDescent="0.3">
      <c r="A38">
        <f t="shared" si="5"/>
        <v>3392</v>
      </c>
      <c r="B38">
        <v>48</v>
      </c>
      <c r="C38">
        <f t="shared" si="10"/>
        <v>0.67778979734410683</v>
      </c>
      <c r="D38">
        <f t="shared" si="11"/>
        <v>0.67778979734410683</v>
      </c>
      <c r="E38" t="s">
        <v>23</v>
      </c>
      <c r="F38" t="s">
        <v>19</v>
      </c>
      <c r="G38">
        <v>1</v>
      </c>
      <c r="H38">
        <f t="shared" si="12"/>
        <v>35</v>
      </c>
      <c r="J38">
        <v>2050</v>
      </c>
      <c r="K38" t="s">
        <v>28</v>
      </c>
      <c r="L38">
        <f t="shared" si="13"/>
        <v>37.5</v>
      </c>
      <c r="M38" cm="1">
        <f t="array" ref="M38">STOWA2024_NDJF_T(B38*60,L38,J38,K38,"")</f>
        <v>1.2097617894381749</v>
      </c>
      <c r="N38">
        <f t="shared" si="14"/>
        <v>0.82660901404764131</v>
      </c>
    </row>
    <row r="39" spans="1:14" x14ac:dyDescent="0.3">
      <c r="A39">
        <f t="shared" si="5"/>
        <v>3393</v>
      </c>
      <c r="B39">
        <v>48</v>
      </c>
      <c r="C39">
        <f>N38-N39</f>
        <v>0.36356440696628956</v>
      </c>
      <c r="D39">
        <f t="shared" si="11"/>
        <v>0.36356440696628956</v>
      </c>
      <c r="E39" t="s">
        <v>23</v>
      </c>
      <c r="F39" t="s">
        <v>19</v>
      </c>
      <c r="G39">
        <v>1</v>
      </c>
      <c r="H39">
        <f>H38+5</f>
        <v>40</v>
      </c>
      <c r="J39">
        <v>2050</v>
      </c>
      <c r="K39" t="s">
        <v>28</v>
      </c>
      <c r="L39">
        <f>AVERAGE(H39:H40)</f>
        <v>42.5</v>
      </c>
      <c r="M39" cm="1">
        <f t="array" ref="M39">STOWA2024_NDJF_T(B39*60,L39,J39,K39,"")</f>
        <v>2.1596191483649245</v>
      </c>
      <c r="N39">
        <f>1/M39</f>
        <v>0.46304460708135176</v>
      </c>
    </row>
    <row r="40" spans="1:14" x14ac:dyDescent="0.3">
      <c r="A40">
        <f t="shared" si="5"/>
        <v>3394</v>
      </c>
      <c r="B40">
        <v>48</v>
      </c>
      <c r="C40">
        <f t="shared" ref="C40:C62" si="15">N39-N40</f>
        <v>0.19889112936983927</v>
      </c>
      <c r="D40">
        <f t="shared" si="11"/>
        <v>0.19889112936983927</v>
      </c>
      <c r="E40" t="s">
        <v>23</v>
      </c>
      <c r="F40" t="s">
        <v>19</v>
      </c>
      <c r="G40">
        <v>1</v>
      </c>
      <c r="H40">
        <f t="shared" ref="H40:H63" si="16">H39+5</f>
        <v>45</v>
      </c>
      <c r="J40">
        <v>2050</v>
      </c>
      <c r="K40" t="s">
        <v>28</v>
      </c>
      <c r="L40">
        <f t="shared" ref="L40:L62" si="17">AVERAGE(H40:H41)</f>
        <v>47.5</v>
      </c>
      <c r="M40" cm="1">
        <f t="array" ref="M40">STOWA2024_NDJF_T(B40*60,L40,J40,K40,"")</f>
        <v>3.7856779651870447</v>
      </c>
      <c r="N40">
        <f t="shared" ref="N40:N62" si="18">1/M40</f>
        <v>0.26415347771151249</v>
      </c>
    </row>
    <row r="41" spans="1:14" x14ac:dyDescent="0.3">
      <c r="A41">
        <f t="shared" si="5"/>
        <v>3395</v>
      </c>
      <c r="B41">
        <v>48</v>
      </c>
      <c r="C41">
        <f t="shared" si="15"/>
        <v>0.11086129127829603</v>
      </c>
      <c r="D41">
        <f t="shared" si="11"/>
        <v>0.11086129127829603</v>
      </c>
      <c r="E41" t="s">
        <v>23</v>
      </c>
      <c r="F41" t="s">
        <v>19</v>
      </c>
      <c r="G41">
        <v>1</v>
      </c>
      <c r="H41">
        <f t="shared" si="16"/>
        <v>50</v>
      </c>
      <c r="J41">
        <v>2050</v>
      </c>
      <c r="K41" t="s">
        <v>28</v>
      </c>
      <c r="L41">
        <f t="shared" si="17"/>
        <v>52.5</v>
      </c>
      <c r="M41" cm="1">
        <f t="array" ref="M41">STOWA2024_NDJF_T(B41*60,L41,J41,K41,"")</f>
        <v>6.5234897046475471</v>
      </c>
      <c r="N41">
        <f t="shared" si="18"/>
        <v>0.15329218643321646</v>
      </c>
    </row>
    <row r="42" spans="1:14" x14ac:dyDescent="0.3">
      <c r="A42">
        <f t="shared" si="5"/>
        <v>3396</v>
      </c>
      <c r="B42">
        <v>48</v>
      </c>
      <c r="C42">
        <f t="shared" si="15"/>
        <v>6.2891753561025249E-2</v>
      </c>
      <c r="D42">
        <f t="shared" si="11"/>
        <v>6.2891753561025249E-2</v>
      </c>
      <c r="E42" t="s">
        <v>23</v>
      </c>
      <c r="F42" t="s">
        <v>19</v>
      </c>
      <c r="G42">
        <v>1</v>
      </c>
      <c r="H42">
        <f t="shared" si="16"/>
        <v>55</v>
      </c>
      <c r="J42">
        <v>2050</v>
      </c>
      <c r="K42" t="s">
        <v>28</v>
      </c>
      <c r="L42">
        <f t="shared" si="17"/>
        <v>57.5</v>
      </c>
      <c r="M42" cm="1">
        <f t="array" ref="M42">STOWA2024_NDJF_T(B42*60,L42,J42,K42,"")</f>
        <v>11.061893933780242</v>
      </c>
      <c r="N42">
        <f t="shared" si="18"/>
        <v>9.0400432872191211E-2</v>
      </c>
    </row>
    <row r="43" spans="1:14" x14ac:dyDescent="0.3">
      <c r="A43">
        <f t="shared" si="5"/>
        <v>3397</v>
      </c>
      <c r="B43">
        <v>48</v>
      </c>
      <c r="C43">
        <f t="shared" si="15"/>
        <v>3.6274218299936448E-2</v>
      </c>
      <c r="D43">
        <f t="shared" si="11"/>
        <v>3.6274218299936448E-2</v>
      </c>
      <c r="E43" t="s">
        <v>23</v>
      </c>
      <c r="F43" t="s">
        <v>19</v>
      </c>
      <c r="G43">
        <v>1</v>
      </c>
      <c r="H43">
        <f t="shared" si="16"/>
        <v>60</v>
      </c>
      <c r="J43">
        <v>2050</v>
      </c>
      <c r="K43" t="s">
        <v>28</v>
      </c>
      <c r="L43">
        <f t="shared" si="17"/>
        <v>62.5</v>
      </c>
      <c r="M43" cm="1">
        <f t="array" ref="M43">STOWA2024_NDJF_T(B43*60,L43,J43,K43,"")</f>
        <v>18.475335988351244</v>
      </c>
      <c r="N43">
        <f t="shared" si="18"/>
        <v>5.4126214572254763E-2</v>
      </c>
    </row>
    <row r="44" spans="1:14" x14ac:dyDescent="0.3">
      <c r="A44">
        <f t="shared" si="5"/>
        <v>3398</v>
      </c>
      <c r="B44">
        <v>48</v>
      </c>
      <c r="C44">
        <f t="shared" si="15"/>
        <v>2.125098018876502E-2</v>
      </c>
      <c r="D44">
        <f t="shared" si="11"/>
        <v>2.125098018876502E-2</v>
      </c>
      <c r="E44" t="s">
        <v>23</v>
      </c>
      <c r="F44" t="s">
        <v>19</v>
      </c>
      <c r="G44">
        <v>1</v>
      </c>
      <c r="H44">
        <f t="shared" si="16"/>
        <v>65</v>
      </c>
      <c r="J44">
        <v>2050</v>
      </c>
      <c r="K44" t="s">
        <v>28</v>
      </c>
      <c r="L44">
        <f t="shared" si="17"/>
        <v>67.5</v>
      </c>
      <c r="M44" cm="1">
        <f t="array" ref="M44">STOWA2024_NDJF_T(B44*60,L44,J44,K44,"")</f>
        <v>30.418034084107081</v>
      </c>
      <c r="N44">
        <f t="shared" si="18"/>
        <v>3.2875234383489743E-2</v>
      </c>
    </row>
    <row r="45" spans="1:14" x14ac:dyDescent="0.3">
      <c r="A45">
        <f t="shared" si="5"/>
        <v>3399</v>
      </c>
      <c r="B45">
        <v>48</v>
      </c>
      <c r="C45">
        <f t="shared" si="15"/>
        <v>1.2635203509250379E-2</v>
      </c>
      <c r="D45">
        <f t="shared" si="11"/>
        <v>1.2635203509250379E-2</v>
      </c>
      <c r="E45" t="s">
        <v>23</v>
      </c>
      <c r="F45" t="s">
        <v>19</v>
      </c>
      <c r="G45">
        <v>1</v>
      </c>
      <c r="H45">
        <f t="shared" si="16"/>
        <v>70</v>
      </c>
      <c r="J45">
        <v>2050</v>
      </c>
      <c r="K45" t="s">
        <v>28</v>
      </c>
      <c r="L45">
        <f t="shared" si="17"/>
        <v>72.5</v>
      </c>
      <c r="M45" cm="1">
        <f t="array" ref="M45">STOWA2024_NDJF_T(B45*60,L45,J45,K45,"")</f>
        <v>49.407039258658287</v>
      </c>
      <c r="N45">
        <f t="shared" si="18"/>
        <v>2.0240030874239364E-2</v>
      </c>
    </row>
    <row r="46" spans="1:14" x14ac:dyDescent="0.3">
      <c r="A46">
        <f t="shared" si="5"/>
        <v>3400</v>
      </c>
      <c r="B46">
        <v>48</v>
      </c>
      <c r="C46">
        <f t="shared" si="15"/>
        <v>7.6181599855789164E-3</v>
      </c>
      <c r="D46">
        <f t="shared" si="11"/>
        <v>7.6181599855789164E-3</v>
      </c>
      <c r="E46" t="s">
        <v>23</v>
      </c>
      <c r="F46" t="s">
        <v>19</v>
      </c>
      <c r="G46">
        <v>1</v>
      </c>
      <c r="H46">
        <f t="shared" si="16"/>
        <v>75</v>
      </c>
      <c r="J46">
        <v>2050</v>
      </c>
      <c r="K46" t="s">
        <v>28</v>
      </c>
      <c r="L46">
        <f t="shared" si="17"/>
        <v>77.5</v>
      </c>
      <c r="M46" cm="1">
        <f t="array" ref="M46">STOWA2024_NDJF_T(B46*60,L46,J46,K46,"")</f>
        <v>79.227557374113616</v>
      </c>
      <c r="N46">
        <f t="shared" si="18"/>
        <v>1.2621870888660448E-2</v>
      </c>
    </row>
    <row r="47" spans="1:14" x14ac:dyDescent="0.3">
      <c r="A47">
        <f t="shared" si="5"/>
        <v>3401</v>
      </c>
      <c r="B47">
        <v>48</v>
      </c>
      <c r="C47">
        <f t="shared" si="15"/>
        <v>4.6544140834743983E-3</v>
      </c>
      <c r="D47">
        <f t="shared" si="11"/>
        <v>4.6544140834743983E-3</v>
      </c>
      <c r="E47" t="s">
        <v>23</v>
      </c>
      <c r="F47" t="s">
        <v>19</v>
      </c>
      <c r="G47">
        <v>1</v>
      </c>
      <c r="H47">
        <f t="shared" si="16"/>
        <v>80</v>
      </c>
      <c r="J47">
        <v>2050</v>
      </c>
      <c r="K47" t="s">
        <v>28</v>
      </c>
      <c r="L47">
        <f t="shared" si="17"/>
        <v>82.5</v>
      </c>
      <c r="M47" cm="1">
        <f t="array" ref="M47">STOWA2024_NDJF_T(B47*60,L47,J47,K47,"")</f>
        <v>125.51056434332924</v>
      </c>
      <c r="N47">
        <f t="shared" si="18"/>
        <v>7.9674568051860493E-3</v>
      </c>
    </row>
    <row r="48" spans="1:14" x14ac:dyDescent="0.3">
      <c r="A48">
        <f t="shared" si="5"/>
        <v>3402</v>
      </c>
      <c r="B48">
        <v>48</v>
      </c>
      <c r="C48">
        <f t="shared" si="15"/>
        <v>2.879568633246986E-3</v>
      </c>
      <c r="D48">
        <f t="shared" si="11"/>
        <v>2.879568633246986E-3</v>
      </c>
      <c r="E48" t="s">
        <v>23</v>
      </c>
      <c r="F48" t="s">
        <v>19</v>
      </c>
      <c r="G48">
        <v>1</v>
      </c>
      <c r="H48">
        <f t="shared" si="16"/>
        <v>85</v>
      </c>
      <c r="J48">
        <v>2050</v>
      </c>
      <c r="K48" t="s">
        <v>28</v>
      </c>
      <c r="L48">
        <f t="shared" si="17"/>
        <v>87.5</v>
      </c>
      <c r="M48" cm="1">
        <f t="array" ref="M48">STOWA2024_NDJF_T(B48*60,L48,J48,K48,"")</f>
        <v>196.5452003279558</v>
      </c>
      <c r="N48">
        <f t="shared" si="18"/>
        <v>5.0878881719390633E-3</v>
      </c>
    </row>
    <row r="49" spans="1:14" x14ac:dyDescent="0.3">
      <c r="A49">
        <f t="shared" si="5"/>
        <v>3403</v>
      </c>
      <c r="B49">
        <v>48</v>
      </c>
      <c r="C49">
        <f t="shared" si="15"/>
        <v>1.8029486016971378E-3</v>
      </c>
      <c r="D49">
        <f t="shared" si="11"/>
        <v>1.8029486016971378E-3</v>
      </c>
      <c r="E49" t="s">
        <v>23</v>
      </c>
      <c r="F49" t="s">
        <v>19</v>
      </c>
      <c r="G49">
        <v>1</v>
      </c>
      <c r="H49">
        <f t="shared" si="16"/>
        <v>90</v>
      </c>
      <c r="J49">
        <v>2050</v>
      </c>
      <c r="K49" t="s">
        <v>28</v>
      </c>
      <c r="L49">
        <f t="shared" si="17"/>
        <v>92.5</v>
      </c>
      <c r="M49" cm="1">
        <f t="array" ref="M49">STOWA2024_NDJF_T(B49*60,L49,J49,K49,"")</f>
        <v>304.41960304504266</v>
      </c>
      <c r="N49">
        <f t="shared" si="18"/>
        <v>3.2849395702419255E-3</v>
      </c>
    </row>
    <row r="50" spans="1:14" x14ac:dyDescent="0.3">
      <c r="A50">
        <f t="shared" si="5"/>
        <v>3404</v>
      </c>
      <c r="B50">
        <v>48</v>
      </c>
      <c r="C50">
        <f t="shared" si="15"/>
        <v>1.1417660513448132E-3</v>
      </c>
      <c r="D50">
        <f t="shared" si="11"/>
        <v>1.1417660513448132E-3</v>
      </c>
      <c r="E50" t="s">
        <v>23</v>
      </c>
      <c r="F50" t="s">
        <v>19</v>
      </c>
      <c r="G50">
        <v>1</v>
      </c>
      <c r="H50">
        <f t="shared" si="16"/>
        <v>95</v>
      </c>
      <c r="J50">
        <v>2050</v>
      </c>
      <c r="K50" t="s">
        <v>28</v>
      </c>
      <c r="L50">
        <f t="shared" si="17"/>
        <v>97.5</v>
      </c>
      <c r="M50" cm="1">
        <f t="array" ref="M50">STOWA2024_NDJF_T(B50*60,L50,J50,K50,"")</f>
        <v>466.59777716673403</v>
      </c>
      <c r="N50">
        <f t="shared" si="18"/>
        <v>2.1431735188971123E-3</v>
      </c>
    </row>
    <row r="51" spans="1:14" x14ac:dyDescent="0.3">
      <c r="A51">
        <f t="shared" si="5"/>
        <v>3405</v>
      </c>
      <c r="B51">
        <v>48</v>
      </c>
      <c r="C51">
        <f t="shared" si="15"/>
        <v>7.3088792770957143E-4</v>
      </c>
      <c r="D51">
        <f t="shared" si="11"/>
        <v>7.3088792770957143E-4</v>
      </c>
      <c r="E51" t="s">
        <v>23</v>
      </c>
      <c r="F51" t="s">
        <v>19</v>
      </c>
      <c r="G51">
        <v>1</v>
      </c>
      <c r="H51">
        <f t="shared" si="16"/>
        <v>100</v>
      </c>
      <c r="J51">
        <v>2050</v>
      </c>
      <c r="K51" t="s">
        <v>28</v>
      </c>
      <c r="L51">
        <f t="shared" si="17"/>
        <v>102.5</v>
      </c>
      <c r="M51" cm="1">
        <f t="array" ref="M51">STOWA2024_NDJF_T(B51*60,L51,J51,K51,"")</f>
        <v>708.07208275709695</v>
      </c>
      <c r="N51">
        <f t="shared" si="18"/>
        <v>1.4122855911875409E-3</v>
      </c>
    </row>
    <row r="52" spans="1:14" x14ac:dyDescent="0.3">
      <c r="A52">
        <f t="shared" si="5"/>
        <v>3406</v>
      </c>
      <c r="B52">
        <v>48</v>
      </c>
      <c r="C52">
        <f t="shared" si="15"/>
        <v>4.7273191040940628E-4</v>
      </c>
      <c r="D52">
        <f t="shared" si="11"/>
        <v>4.7273191040940628E-4</v>
      </c>
      <c r="E52" t="s">
        <v>23</v>
      </c>
      <c r="F52" t="s">
        <v>19</v>
      </c>
      <c r="G52">
        <v>1</v>
      </c>
      <c r="H52">
        <f t="shared" si="16"/>
        <v>105</v>
      </c>
      <c r="J52">
        <v>2050</v>
      </c>
      <c r="K52" t="s">
        <v>28</v>
      </c>
      <c r="L52">
        <f t="shared" si="17"/>
        <v>107.5</v>
      </c>
      <c r="M52" cm="1">
        <f t="array" ref="M52">STOWA2024_NDJF_T(B52*60,L52,J52,K52,"")</f>
        <v>1064.3351417364509</v>
      </c>
      <c r="N52">
        <f t="shared" si="18"/>
        <v>9.3955368077813458E-4</v>
      </c>
    </row>
    <row r="53" spans="1:14" x14ac:dyDescent="0.3">
      <c r="A53">
        <f t="shared" si="5"/>
        <v>3407</v>
      </c>
      <c r="B53">
        <v>48</v>
      </c>
      <c r="C53">
        <f t="shared" si="15"/>
        <v>3.0878503611352667E-4</v>
      </c>
      <c r="D53">
        <f t="shared" si="11"/>
        <v>3.0878503611352667E-4</v>
      </c>
      <c r="E53" t="s">
        <v>23</v>
      </c>
      <c r="F53" t="s">
        <v>19</v>
      </c>
      <c r="G53">
        <v>1</v>
      </c>
      <c r="H53">
        <f t="shared" si="16"/>
        <v>110</v>
      </c>
      <c r="J53">
        <v>2050</v>
      </c>
      <c r="K53" t="s">
        <v>28</v>
      </c>
      <c r="L53">
        <f t="shared" si="17"/>
        <v>112.5</v>
      </c>
      <c r="M53" cm="1">
        <f t="array" ref="M53">STOWA2024_NDJF_T(B53*60,L53,J53,K53,"")</f>
        <v>1585.3673267664083</v>
      </c>
      <c r="N53">
        <f t="shared" si="18"/>
        <v>6.3076864466460791E-4</v>
      </c>
    </row>
    <row r="54" spans="1:14" x14ac:dyDescent="0.3">
      <c r="A54">
        <f t="shared" si="5"/>
        <v>3408</v>
      </c>
      <c r="B54">
        <v>48</v>
      </c>
      <c r="C54">
        <f t="shared" si="15"/>
        <v>2.0360072558717798E-4</v>
      </c>
      <c r="D54">
        <f t="shared" si="11"/>
        <v>2.0360072558717798E-4</v>
      </c>
      <c r="E54" t="s">
        <v>23</v>
      </c>
      <c r="F54" t="s">
        <v>19</v>
      </c>
      <c r="G54">
        <v>1</v>
      </c>
      <c r="H54">
        <f t="shared" si="16"/>
        <v>115</v>
      </c>
      <c r="J54">
        <v>2050</v>
      </c>
      <c r="K54" t="s">
        <v>28</v>
      </c>
      <c r="L54">
        <f t="shared" si="17"/>
        <v>117.5</v>
      </c>
      <c r="M54" cm="1">
        <f t="array" ref="M54">STOWA2024_NDJF_T(B54*60,L54,J54,K54,"")</f>
        <v>2340.999769270446</v>
      </c>
      <c r="N54">
        <f t="shared" si="18"/>
        <v>4.2716791907742994E-4</v>
      </c>
    </row>
    <row r="55" spans="1:14" x14ac:dyDescent="0.3">
      <c r="A55">
        <f t="shared" si="5"/>
        <v>3409</v>
      </c>
      <c r="B55">
        <v>48</v>
      </c>
      <c r="C55">
        <f t="shared" si="15"/>
        <v>1.3546570773422873E-4</v>
      </c>
      <c r="D55">
        <f t="shared" si="11"/>
        <v>1.3546570773422873E-4</v>
      </c>
      <c r="E55" t="s">
        <v>23</v>
      </c>
      <c r="F55" t="s">
        <v>19</v>
      </c>
      <c r="G55">
        <v>1</v>
      </c>
      <c r="H55">
        <f t="shared" si="16"/>
        <v>120</v>
      </c>
      <c r="J55">
        <v>2050</v>
      </c>
      <c r="K55" t="s">
        <v>28</v>
      </c>
      <c r="L55">
        <f t="shared" si="17"/>
        <v>122.5</v>
      </c>
      <c r="M55" cm="1">
        <f t="array" ref="M55">STOWA2024_NDJF_T(B55*60,L55,J55,K55,"")</f>
        <v>3428.1536481855928</v>
      </c>
      <c r="N55">
        <f t="shared" si="18"/>
        <v>2.9170221134320121E-4</v>
      </c>
    </row>
    <row r="56" spans="1:14" x14ac:dyDescent="0.3">
      <c r="A56">
        <f t="shared" si="5"/>
        <v>3410</v>
      </c>
      <c r="B56">
        <v>48</v>
      </c>
      <c r="C56">
        <f t="shared" si="15"/>
        <v>9.0910697511963398E-5</v>
      </c>
      <c r="D56">
        <f t="shared" si="11"/>
        <v>9.0910697511963398E-5</v>
      </c>
      <c r="E56" t="s">
        <v>23</v>
      </c>
      <c r="F56" t="s">
        <v>19</v>
      </c>
      <c r="G56">
        <v>1</v>
      </c>
      <c r="H56">
        <f t="shared" si="16"/>
        <v>125</v>
      </c>
      <c r="J56">
        <v>2050</v>
      </c>
      <c r="K56" t="s">
        <v>28</v>
      </c>
      <c r="L56">
        <f t="shared" si="17"/>
        <v>127.5</v>
      </c>
      <c r="M56" cm="1">
        <f t="array" ref="M56">STOWA2024_NDJF_T(B56*60,L56,J56,K56,"")</f>
        <v>4980.2901572846586</v>
      </c>
      <c r="N56">
        <f t="shared" si="18"/>
        <v>2.0079151383123781E-4</v>
      </c>
    </row>
    <row r="57" spans="1:14" x14ac:dyDescent="0.3">
      <c r="A57">
        <f t="shared" si="5"/>
        <v>3411</v>
      </c>
      <c r="B57">
        <v>48</v>
      </c>
      <c r="C57">
        <f t="shared" si="15"/>
        <v>6.1515534311162775E-5</v>
      </c>
      <c r="D57">
        <f t="shared" si="11"/>
        <v>6.1515534311162775E-5</v>
      </c>
      <c r="E57" t="s">
        <v>23</v>
      </c>
      <c r="F57" t="s">
        <v>19</v>
      </c>
      <c r="G57">
        <v>1</v>
      </c>
      <c r="H57">
        <f t="shared" si="16"/>
        <v>130</v>
      </c>
      <c r="J57">
        <v>2050</v>
      </c>
      <c r="K57" t="s">
        <v>28</v>
      </c>
      <c r="L57">
        <f t="shared" si="17"/>
        <v>132.5</v>
      </c>
      <c r="M57" cm="1">
        <f t="array" ref="M57">STOWA2024_NDJF_T(B57*60,L57,J57,K57,"")</f>
        <v>7179.9889934061566</v>
      </c>
      <c r="N57">
        <f t="shared" si="18"/>
        <v>1.3927597952007503E-4</v>
      </c>
    </row>
    <row r="58" spans="1:14" x14ac:dyDescent="0.3">
      <c r="A58">
        <f t="shared" si="5"/>
        <v>3412</v>
      </c>
      <c r="B58">
        <v>48</v>
      </c>
      <c r="C58">
        <f t="shared" si="15"/>
        <v>4.1957312019342904E-5</v>
      </c>
      <c r="D58">
        <f t="shared" si="11"/>
        <v>4.1957312019342904E-5</v>
      </c>
      <c r="E58" t="s">
        <v>23</v>
      </c>
      <c r="F58" t="s">
        <v>19</v>
      </c>
      <c r="G58">
        <v>1</v>
      </c>
      <c r="H58">
        <f t="shared" si="16"/>
        <v>135</v>
      </c>
      <c r="J58">
        <v>2050</v>
      </c>
      <c r="K58" t="s">
        <v>28</v>
      </c>
      <c r="L58">
        <f t="shared" si="17"/>
        <v>137.5</v>
      </c>
      <c r="M58" cm="1">
        <f t="array" ref="M58">STOWA2024_NDJF_T(B58*60,L58,J58,K58,"")</f>
        <v>10275.520880847213</v>
      </c>
      <c r="N58">
        <f t="shared" si="18"/>
        <v>9.7318667500732129E-5</v>
      </c>
    </row>
    <row r="59" spans="1:14" x14ac:dyDescent="0.3">
      <c r="A59">
        <f t="shared" si="5"/>
        <v>3413</v>
      </c>
      <c r="B59">
        <v>48</v>
      </c>
      <c r="C59">
        <f t="shared" si="15"/>
        <v>2.8836581075143792E-5</v>
      </c>
      <c r="D59">
        <f t="shared" si="11"/>
        <v>2.8836581075143792E-5</v>
      </c>
      <c r="E59" t="s">
        <v>23</v>
      </c>
      <c r="F59" t="s">
        <v>19</v>
      </c>
      <c r="G59">
        <v>1</v>
      </c>
      <c r="H59">
        <f t="shared" si="16"/>
        <v>140</v>
      </c>
      <c r="J59">
        <v>2050</v>
      </c>
      <c r="K59" t="s">
        <v>28</v>
      </c>
      <c r="L59">
        <f t="shared" si="17"/>
        <v>142.5</v>
      </c>
      <c r="M59" cm="1">
        <f t="array" ref="M59">STOWA2024_NDJF_T(B59*60,L59,J59,K59,"")</f>
        <v>14602.358838564094</v>
      </c>
      <c r="N59">
        <f t="shared" si="18"/>
        <v>6.8482086425588338E-5</v>
      </c>
    </row>
    <row r="60" spans="1:14" x14ac:dyDescent="0.3">
      <c r="A60">
        <f t="shared" si="5"/>
        <v>3414</v>
      </c>
      <c r="B60">
        <v>48</v>
      </c>
      <c r="C60">
        <f t="shared" si="15"/>
        <v>1.996376703651228E-5</v>
      </c>
      <c r="D60">
        <f t="shared" si="11"/>
        <v>1.996376703651228E-5</v>
      </c>
      <c r="E60" t="s">
        <v>23</v>
      </c>
      <c r="F60" t="s">
        <v>19</v>
      </c>
      <c r="G60">
        <v>1</v>
      </c>
      <c r="H60">
        <f t="shared" si="16"/>
        <v>145</v>
      </c>
      <c r="J60">
        <v>2050</v>
      </c>
      <c r="K60" t="s">
        <v>28</v>
      </c>
      <c r="L60">
        <f t="shared" si="17"/>
        <v>147.5</v>
      </c>
      <c r="M60" cm="1">
        <f t="array" ref="M60">STOWA2024_NDJF_T(B60*60,L60,J60,K60,"")</f>
        <v>20610.771613518642</v>
      </c>
      <c r="N60">
        <f t="shared" si="18"/>
        <v>4.8518319389076058E-5</v>
      </c>
    </row>
    <row r="61" spans="1:14" x14ac:dyDescent="0.3">
      <c r="A61">
        <f t="shared" si="5"/>
        <v>3415</v>
      </c>
      <c r="B61">
        <v>48</v>
      </c>
      <c r="C61">
        <f t="shared" si="15"/>
        <v>1.3918941862737391E-5</v>
      </c>
      <c r="D61">
        <f t="shared" si="11"/>
        <v>1.3918941862737391E-5</v>
      </c>
      <c r="E61" t="s">
        <v>23</v>
      </c>
      <c r="F61" t="s">
        <v>19</v>
      </c>
      <c r="G61">
        <v>1</v>
      </c>
      <c r="H61">
        <f t="shared" si="16"/>
        <v>150</v>
      </c>
      <c r="J61">
        <v>2050</v>
      </c>
      <c r="K61" t="s">
        <v>28</v>
      </c>
      <c r="L61">
        <f t="shared" si="17"/>
        <v>152.5</v>
      </c>
      <c r="M61" cm="1">
        <f t="array" ref="M61">STOWA2024_NDJF_T(B61*60,L61,J61,K61,"")</f>
        <v>28902.254072020609</v>
      </c>
      <c r="N61">
        <f t="shared" si="18"/>
        <v>3.4599377526338667E-5</v>
      </c>
    </row>
    <row r="62" spans="1:14" x14ac:dyDescent="0.3">
      <c r="A62">
        <f t="shared" si="5"/>
        <v>3416</v>
      </c>
      <c r="B62">
        <v>48</v>
      </c>
      <c r="C62">
        <f t="shared" si="15"/>
        <v>9.7703745718816561E-6</v>
      </c>
      <c r="D62">
        <f t="shared" si="11"/>
        <v>9.7703745718816561E-6</v>
      </c>
      <c r="E62" t="s">
        <v>23</v>
      </c>
      <c r="F62" t="s">
        <v>19</v>
      </c>
      <c r="G62">
        <v>1</v>
      </c>
      <c r="H62">
        <f t="shared" si="16"/>
        <v>155</v>
      </c>
      <c r="J62">
        <v>2050</v>
      </c>
      <c r="K62" t="s">
        <v>28</v>
      </c>
      <c r="L62">
        <f t="shared" si="17"/>
        <v>157.5</v>
      </c>
      <c r="M62" cm="1">
        <f t="array" ref="M62">STOWA2024_NDJF_T(B62*60,L62,J62,K62,"")</f>
        <v>40275.479520231471</v>
      </c>
      <c r="N62">
        <f t="shared" si="18"/>
        <v>2.4829002954457011E-5</v>
      </c>
    </row>
    <row r="63" spans="1:14" x14ac:dyDescent="0.3">
      <c r="A63">
        <f t="shared" si="5"/>
        <v>3417</v>
      </c>
      <c r="B63">
        <v>48</v>
      </c>
      <c r="C63" s="1">
        <f>N62</f>
        <v>2.4829002954457011E-5</v>
      </c>
      <c r="D63">
        <f t="shared" si="11"/>
        <v>2.4829002954457011E-5</v>
      </c>
      <c r="E63" t="s">
        <v>23</v>
      </c>
      <c r="F63" t="s">
        <v>19</v>
      </c>
      <c r="G63">
        <v>1</v>
      </c>
      <c r="H63">
        <f t="shared" si="16"/>
        <v>160</v>
      </c>
      <c r="J63">
        <v>2050</v>
      </c>
      <c r="K63" t="s">
        <v>28</v>
      </c>
      <c r="L63">
        <f>AVERAGE(H63:H64)</f>
        <v>85</v>
      </c>
      <c r="M63" cm="1">
        <f t="array" ref="M63">STOWA2024_NDJF_T(B63*60,L63,J63,K63,"")</f>
        <v>157.28263624864857</v>
      </c>
      <c r="N63">
        <f>1/M63</f>
        <v>6.357980917989556E-3</v>
      </c>
    </row>
    <row r="64" spans="1:14" x14ac:dyDescent="0.3">
      <c r="A64">
        <f t="shared" si="5"/>
        <v>3418</v>
      </c>
      <c r="B64">
        <v>96</v>
      </c>
      <c r="C64" s="1">
        <f>365.25*24/B64 - N64</f>
        <v>70.000419019940807</v>
      </c>
      <c r="D64">
        <f>C64</f>
        <v>70.000419019940807</v>
      </c>
      <c r="E64" t="s">
        <v>23</v>
      </c>
      <c r="F64" t="s">
        <v>19</v>
      </c>
      <c r="G64">
        <v>1</v>
      </c>
      <c r="H64">
        <v>10</v>
      </c>
      <c r="J64">
        <v>2050</v>
      </c>
      <c r="K64" t="s">
        <v>28</v>
      </c>
      <c r="L64">
        <f>AVERAGE(H64:H66)</f>
        <v>15</v>
      </c>
      <c r="M64" cm="1">
        <f t="array" ref="M64">STOWA2024_NDJF_T(B64*60,L64,J64,K64,"")</f>
        <v>4.6921743631495073E-2</v>
      </c>
      <c r="N64">
        <f>1/M64</f>
        <v>21.3120809800592</v>
      </c>
    </row>
    <row r="65" spans="1:14" x14ac:dyDescent="0.3">
      <c r="A65">
        <f t="shared" si="5"/>
        <v>3419</v>
      </c>
      <c r="B65">
        <v>96</v>
      </c>
      <c r="C65">
        <f t="shared" ref="C65:C69" si="19">N64-N65</f>
        <v>4.4433466860230908</v>
      </c>
      <c r="D65">
        <f t="shared" ref="D65:D94" si="20">C65</f>
        <v>4.4433466860230908</v>
      </c>
      <c r="E65" t="s">
        <v>23</v>
      </c>
      <c r="F65" t="s">
        <v>19</v>
      </c>
      <c r="G65">
        <v>1</v>
      </c>
      <c r="H65">
        <f t="shared" ref="H65:H69" si="21">H64+5</f>
        <v>15</v>
      </c>
      <c r="J65">
        <v>2050</v>
      </c>
      <c r="K65" t="s">
        <v>28</v>
      </c>
      <c r="L65">
        <f t="shared" ref="L65:L69" si="22">AVERAGE(H65:H66)</f>
        <v>17.5</v>
      </c>
      <c r="M65" cm="1">
        <f t="array" ref="M65">STOWA2024_NDJF_T(B65*60,L65,J65,K65,"")</f>
        <v>5.9281270459843986E-2</v>
      </c>
      <c r="N65">
        <f t="shared" ref="N65:N69" si="23">1/M65</f>
        <v>16.868734294036109</v>
      </c>
    </row>
    <row r="66" spans="1:14" x14ac:dyDescent="0.3">
      <c r="A66">
        <f t="shared" si="5"/>
        <v>3420</v>
      </c>
      <c r="B66">
        <v>96</v>
      </c>
      <c r="C66">
        <f t="shared" si="19"/>
        <v>6.2627948274690812</v>
      </c>
      <c r="D66">
        <f t="shared" si="20"/>
        <v>6.2627948274690812</v>
      </c>
      <c r="E66" t="s">
        <v>23</v>
      </c>
      <c r="F66" t="s">
        <v>19</v>
      </c>
      <c r="G66">
        <v>1</v>
      </c>
      <c r="H66">
        <f t="shared" si="21"/>
        <v>20</v>
      </c>
      <c r="J66">
        <v>2050</v>
      </c>
      <c r="K66" t="s">
        <v>28</v>
      </c>
      <c r="L66">
        <f t="shared" si="22"/>
        <v>22.5</v>
      </c>
      <c r="M66" cm="1">
        <f t="array" ref="M66">STOWA2024_NDJF_T(B66*60,L66,J66,K66,"")</f>
        <v>9.4286791203390105E-2</v>
      </c>
      <c r="N66">
        <f t="shared" si="23"/>
        <v>10.605939466567028</v>
      </c>
    </row>
    <row r="67" spans="1:14" x14ac:dyDescent="0.3">
      <c r="A67">
        <f t="shared" si="5"/>
        <v>3421</v>
      </c>
      <c r="B67">
        <v>96</v>
      </c>
      <c r="C67">
        <f t="shared" si="19"/>
        <v>3.906242409127973</v>
      </c>
      <c r="D67">
        <f t="shared" si="20"/>
        <v>3.906242409127973</v>
      </c>
      <c r="E67" t="s">
        <v>23</v>
      </c>
      <c r="F67" t="s">
        <v>19</v>
      </c>
      <c r="G67">
        <v>1</v>
      </c>
      <c r="H67">
        <f t="shared" si="21"/>
        <v>25</v>
      </c>
      <c r="J67">
        <v>2050</v>
      </c>
      <c r="K67" t="s">
        <v>28</v>
      </c>
      <c r="L67">
        <f t="shared" si="22"/>
        <v>27.5</v>
      </c>
      <c r="M67" cm="1">
        <f t="array" ref="M67">STOWA2024_NDJF_T(B67*60,L67,J67,K67,"")</f>
        <v>0.14926048020180899</v>
      </c>
      <c r="N67">
        <f t="shared" si="23"/>
        <v>6.6996970574390549</v>
      </c>
    </row>
    <row r="68" spans="1:14" x14ac:dyDescent="0.3">
      <c r="A68">
        <f t="shared" ref="A68:A131" si="24">A67+1</f>
        <v>3422</v>
      </c>
      <c r="B68">
        <v>96</v>
      </c>
      <c r="C68">
        <f t="shared" si="19"/>
        <v>2.4480810662569334</v>
      </c>
      <c r="D68">
        <f t="shared" si="20"/>
        <v>2.4480810662569334</v>
      </c>
      <c r="E68" t="s">
        <v>23</v>
      </c>
      <c r="F68" t="s">
        <v>19</v>
      </c>
      <c r="G68">
        <v>1</v>
      </c>
      <c r="H68">
        <f t="shared" si="21"/>
        <v>30</v>
      </c>
      <c r="J68">
        <v>2050</v>
      </c>
      <c r="K68" t="s">
        <v>28</v>
      </c>
      <c r="L68">
        <f t="shared" si="22"/>
        <v>32.5</v>
      </c>
      <c r="M68" cm="1">
        <f t="array" ref="M68">STOWA2024_NDJF_T(B68*60,L68,J68,K68,"")</f>
        <v>0.23520468501247674</v>
      </c>
      <c r="N68">
        <f t="shared" si="23"/>
        <v>4.2516159911821214</v>
      </c>
    </row>
    <row r="69" spans="1:14" x14ac:dyDescent="0.3">
      <c r="A69">
        <f t="shared" si="24"/>
        <v>3423</v>
      </c>
      <c r="B69">
        <v>96</v>
      </c>
      <c r="C69">
        <f t="shared" si="19"/>
        <v>1.5413374711730206</v>
      </c>
      <c r="D69">
        <f t="shared" si="20"/>
        <v>1.5413374711730206</v>
      </c>
      <c r="E69" t="s">
        <v>23</v>
      </c>
      <c r="F69" t="s">
        <v>19</v>
      </c>
      <c r="G69">
        <v>1</v>
      </c>
      <c r="H69">
        <f t="shared" si="21"/>
        <v>35</v>
      </c>
      <c r="J69">
        <v>2050</v>
      </c>
      <c r="K69" t="s">
        <v>28</v>
      </c>
      <c r="L69">
        <f t="shared" si="22"/>
        <v>37.5</v>
      </c>
      <c r="M69" cm="1">
        <f t="array" ref="M69">STOWA2024_NDJF_T(B69*60,L69,J69,K69,"")</f>
        <v>0.36896576961272676</v>
      </c>
      <c r="N69">
        <f t="shared" si="23"/>
        <v>2.7102785200091009</v>
      </c>
    </row>
    <row r="70" spans="1:14" x14ac:dyDescent="0.3">
      <c r="A70">
        <f t="shared" si="24"/>
        <v>3424</v>
      </c>
      <c r="B70">
        <v>96</v>
      </c>
      <c r="C70">
        <f>N69-N70</f>
        <v>0.97490650269387724</v>
      </c>
      <c r="D70">
        <f t="shared" si="20"/>
        <v>0.97490650269387724</v>
      </c>
      <c r="E70" t="s">
        <v>23</v>
      </c>
      <c r="F70" t="s">
        <v>19</v>
      </c>
      <c r="G70">
        <v>1</v>
      </c>
      <c r="H70">
        <f>H69+5</f>
        <v>40</v>
      </c>
      <c r="J70">
        <v>2050</v>
      </c>
      <c r="K70" t="s">
        <v>28</v>
      </c>
      <c r="L70">
        <f>AVERAGE(H70:H71)</f>
        <v>42.5</v>
      </c>
      <c r="M70" cm="1">
        <f t="array" ref="M70">STOWA2024_NDJF_T(B70*60,L70,J70,K70,"")</f>
        <v>0.5762453180195275</v>
      </c>
      <c r="N70">
        <f>1/M70</f>
        <v>1.7353720173152236</v>
      </c>
    </row>
    <row r="71" spans="1:14" x14ac:dyDescent="0.3">
      <c r="A71">
        <f t="shared" si="24"/>
        <v>3425</v>
      </c>
      <c r="B71">
        <v>96</v>
      </c>
      <c r="C71">
        <f t="shared" ref="C71:C93" si="25">N70-N71</f>
        <v>0.61941382435190495</v>
      </c>
      <c r="D71">
        <f t="shared" si="20"/>
        <v>0.61941382435190495</v>
      </c>
      <c r="E71" t="s">
        <v>23</v>
      </c>
      <c r="F71" t="s">
        <v>19</v>
      </c>
      <c r="G71">
        <v>1</v>
      </c>
      <c r="H71">
        <f t="shared" ref="H71:H94" si="26">H70+5</f>
        <v>45</v>
      </c>
      <c r="J71">
        <v>2050</v>
      </c>
      <c r="K71" t="s">
        <v>28</v>
      </c>
      <c r="L71">
        <f t="shared" ref="L71:L93" si="27">AVERAGE(H71:H72)</f>
        <v>47.5</v>
      </c>
      <c r="M71" cm="1">
        <f t="array" ref="M71">STOWA2024_NDJF_T(B71*60,L71,J71,K71,"")</f>
        <v>0.89609091658227535</v>
      </c>
      <c r="N71">
        <f t="shared" ref="N71:N93" si="28">1/M71</f>
        <v>1.1159581929633187</v>
      </c>
    </row>
    <row r="72" spans="1:14" x14ac:dyDescent="0.3">
      <c r="A72">
        <f t="shared" si="24"/>
        <v>3426</v>
      </c>
      <c r="B72">
        <v>96</v>
      </c>
      <c r="C72">
        <f t="shared" si="25"/>
        <v>0.39519412576793711</v>
      </c>
      <c r="D72">
        <f t="shared" si="20"/>
        <v>0.39519412576793711</v>
      </c>
      <c r="E72" t="s">
        <v>23</v>
      </c>
      <c r="F72" t="s">
        <v>19</v>
      </c>
      <c r="G72">
        <v>1</v>
      </c>
      <c r="H72">
        <f t="shared" si="26"/>
        <v>50</v>
      </c>
      <c r="J72">
        <v>2050</v>
      </c>
      <c r="K72" t="s">
        <v>28</v>
      </c>
      <c r="L72">
        <f t="shared" si="27"/>
        <v>52.5</v>
      </c>
      <c r="M72" cm="1">
        <f t="array" ref="M72">STOWA2024_NDJF_T(B72*60,L72,J72,K72,"")</f>
        <v>1.3874165562819663</v>
      </c>
      <c r="N72">
        <f t="shared" si="28"/>
        <v>0.72076406719538155</v>
      </c>
    </row>
    <row r="73" spans="1:14" x14ac:dyDescent="0.3">
      <c r="A73">
        <f t="shared" si="24"/>
        <v>3427</v>
      </c>
      <c r="B73">
        <v>96</v>
      </c>
      <c r="C73">
        <f t="shared" si="25"/>
        <v>0.25334005829705264</v>
      </c>
      <c r="D73">
        <f t="shared" si="20"/>
        <v>0.25334005829705264</v>
      </c>
      <c r="E73" t="s">
        <v>23</v>
      </c>
      <c r="F73" t="s">
        <v>19</v>
      </c>
      <c r="G73">
        <v>1</v>
      </c>
      <c r="H73">
        <f t="shared" si="26"/>
        <v>55</v>
      </c>
      <c r="J73">
        <v>2050</v>
      </c>
      <c r="K73" t="s">
        <v>28</v>
      </c>
      <c r="L73">
        <f t="shared" si="27"/>
        <v>57.5</v>
      </c>
      <c r="M73" cm="1">
        <f t="array" ref="M73">STOWA2024_NDJF_T(B73*60,L73,J73,K73,"")</f>
        <v>2.1393851855340054</v>
      </c>
      <c r="N73">
        <f t="shared" si="28"/>
        <v>0.46742400889832891</v>
      </c>
    </row>
    <row r="74" spans="1:14" x14ac:dyDescent="0.3">
      <c r="A74">
        <f t="shared" si="24"/>
        <v>3428</v>
      </c>
      <c r="B74">
        <v>96</v>
      </c>
      <c r="C74">
        <f t="shared" si="25"/>
        <v>0.16305711007595308</v>
      </c>
      <c r="D74">
        <f t="shared" si="20"/>
        <v>0.16305711007595308</v>
      </c>
      <c r="E74" t="s">
        <v>23</v>
      </c>
      <c r="F74" t="s">
        <v>19</v>
      </c>
      <c r="G74">
        <v>1</v>
      </c>
      <c r="H74">
        <f t="shared" si="26"/>
        <v>60</v>
      </c>
      <c r="J74">
        <v>2050</v>
      </c>
      <c r="K74" t="s">
        <v>28</v>
      </c>
      <c r="L74">
        <f t="shared" si="27"/>
        <v>62.5</v>
      </c>
      <c r="M74" cm="1">
        <f t="array" ref="M74">STOWA2024_NDJF_T(B74*60,L74,J74,K74,"")</f>
        <v>3.2855083909225811</v>
      </c>
      <c r="N74">
        <f t="shared" si="28"/>
        <v>0.30436689882237583</v>
      </c>
    </row>
    <row r="75" spans="1:14" x14ac:dyDescent="0.3">
      <c r="A75">
        <f t="shared" si="24"/>
        <v>3429</v>
      </c>
      <c r="B75">
        <v>96</v>
      </c>
      <c r="C75">
        <f t="shared" si="25"/>
        <v>0.10537821860013416</v>
      </c>
      <c r="D75">
        <f t="shared" si="20"/>
        <v>0.10537821860013416</v>
      </c>
      <c r="E75" t="s">
        <v>23</v>
      </c>
      <c r="F75" t="s">
        <v>19</v>
      </c>
      <c r="G75">
        <v>1</v>
      </c>
      <c r="H75">
        <f t="shared" si="26"/>
        <v>65</v>
      </c>
      <c r="J75">
        <v>2050</v>
      </c>
      <c r="K75" t="s">
        <v>28</v>
      </c>
      <c r="L75">
        <f t="shared" si="27"/>
        <v>67.5</v>
      </c>
      <c r="M75" cm="1">
        <f t="array" ref="M75">STOWA2024_NDJF_T(B75*60,L75,J75,K75,"")</f>
        <v>5.0254114901568476</v>
      </c>
      <c r="N75">
        <f t="shared" si="28"/>
        <v>0.19898868022224167</v>
      </c>
    </row>
    <row r="76" spans="1:14" x14ac:dyDescent="0.3">
      <c r="A76">
        <f t="shared" si="24"/>
        <v>3430</v>
      </c>
      <c r="B76">
        <v>96</v>
      </c>
      <c r="C76">
        <f t="shared" si="25"/>
        <v>6.8379939527027866E-2</v>
      </c>
      <c r="D76">
        <f t="shared" si="20"/>
        <v>6.8379939527027866E-2</v>
      </c>
      <c r="E76" t="s">
        <v>23</v>
      </c>
      <c r="F76" t="s">
        <v>19</v>
      </c>
      <c r="G76">
        <v>1</v>
      </c>
      <c r="H76">
        <f t="shared" si="26"/>
        <v>70</v>
      </c>
      <c r="J76">
        <v>2050</v>
      </c>
      <c r="K76" t="s">
        <v>28</v>
      </c>
      <c r="L76">
        <f t="shared" si="27"/>
        <v>72.5</v>
      </c>
      <c r="M76" cm="1">
        <f t="array" ref="M76">STOWA2024_NDJF_T(B76*60,L76,J76,K76,"")</f>
        <v>7.6564554154425384</v>
      </c>
      <c r="N76">
        <f t="shared" si="28"/>
        <v>0.1306087406952138</v>
      </c>
    </row>
    <row r="77" spans="1:14" x14ac:dyDescent="0.3">
      <c r="A77">
        <f t="shared" si="24"/>
        <v>3431</v>
      </c>
      <c r="B77">
        <v>96</v>
      </c>
      <c r="C77">
        <f t="shared" si="25"/>
        <v>4.4551159160514289E-2</v>
      </c>
      <c r="D77">
        <f t="shared" si="20"/>
        <v>4.4551159160514289E-2</v>
      </c>
      <c r="E77" t="s">
        <v>23</v>
      </c>
      <c r="F77" t="s">
        <v>19</v>
      </c>
      <c r="G77">
        <v>1</v>
      </c>
      <c r="H77">
        <f t="shared" si="26"/>
        <v>75</v>
      </c>
      <c r="J77">
        <v>2050</v>
      </c>
      <c r="K77" t="s">
        <v>28</v>
      </c>
      <c r="L77">
        <f t="shared" si="27"/>
        <v>77.5</v>
      </c>
      <c r="M77" cm="1">
        <f t="array" ref="M77">STOWA2024_NDJF_T(B77*60,L77,J77,K77,"")</f>
        <v>11.620126689207357</v>
      </c>
      <c r="N77">
        <f t="shared" si="28"/>
        <v>8.6057581534699515E-2</v>
      </c>
    </row>
    <row r="78" spans="1:14" x14ac:dyDescent="0.3">
      <c r="A78">
        <f t="shared" si="24"/>
        <v>3432</v>
      </c>
      <c r="B78">
        <v>96</v>
      </c>
      <c r="C78">
        <f t="shared" si="25"/>
        <v>2.9139063261312471E-2</v>
      </c>
      <c r="D78">
        <f t="shared" si="20"/>
        <v>2.9139063261312471E-2</v>
      </c>
      <c r="E78" t="s">
        <v>23</v>
      </c>
      <c r="F78" t="s">
        <v>19</v>
      </c>
      <c r="G78">
        <v>1</v>
      </c>
      <c r="H78">
        <f t="shared" si="26"/>
        <v>80</v>
      </c>
      <c r="J78">
        <v>2050</v>
      </c>
      <c r="K78" t="s">
        <v>28</v>
      </c>
      <c r="L78">
        <f t="shared" si="27"/>
        <v>82.5</v>
      </c>
      <c r="M78" cm="1">
        <f t="array" ref="M78">STOWA2024_NDJF_T(B78*60,L78,J78,K78,"")</f>
        <v>17.568974568116303</v>
      </c>
      <c r="N78">
        <f t="shared" si="28"/>
        <v>5.6918518273387043E-2</v>
      </c>
    </row>
    <row r="79" spans="1:14" x14ac:dyDescent="0.3">
      <c r="A79">
        <f t="shared" si="24"/>
        <v>3433</v>
      </c>
      <c r="B79">
        <v>96</v>
      </c>
      <c r="C79">
        <f t="shared" si="25"/>
        <v>1.9131769143519273E-2</v>
      </c>
      <c r="D79">
        <f t="shared" si="20"/>
        <v>1.9131769143519273E-2</v>
      </c>
      <c r="E79" t="s">
        <v>23</v>
      </c>
      <c r="F79" t="s">
        <v>19</v>
      </c>
      <c r="G79">
        <v>1</v>
      </c>
      <c r="H79">
        <f t="shared" si="26"/>
        <v>85</v>
      </c>
      <c r="J79">
        <v>2050</v>
      </c>
      <c r="K79" t="s">
        <v>28</v>
      </c>
      <c r="L79">
        <f t="shared" si="27"/>
        <v>87.5</v>
      </c>
      <c r="M79" cm="1">
        <f t="array" ref="M79">STOWA2024_NDJF_T(B79*60,L79,J79,K79,"")</f>
        <v>26.464303572745564</v>
      </c>
      <c r="N79">
        <f t="shared" si="28"/>
        <v>3.7786749129867771E-2</v>
      </c>
    </row>
    <row r="80" spans="1:14" x14ac:dyDescent="0.3">
      <c r="A80">
        <f t="shared" si="24"/>
        <v>3434</v>
      </c>
      <c r="B80">
        <v>96</v>
      </c>
      <c r="C80">
        <f t="shared" si="25"/>
        <v>1.2609152999495228E-2</v>
      </c>
      <c r="D80">
        <f t="shared" si="20"/>
        <v>1.2609152999495228E-2</v>
      </c>
      <c r="E80" t="s">
        <v>23</v>
      </c>
      <c r="F80" t="s">
        <v>19</v>
      </c>
      <c r="G80">
        <v>1</v>
      </c>
      <c r="H80">
        <f t="shared" si="26"/>
        <v>90</v>
      </c>
      <c r="J80">
        <v>2050</v>
      </c>
      <c r="K80" t="s">
        <v>28</v>
      </c>
      <c r="L80">
        <f t="shared" si="27"/>
        <v>92.5</v>
      </c>
      <c r="M80" cm="1">
        <f t="array" ref="M80">STOWA2024_NDJF_T(B80*60,L80,J80,K80,"")</f>
        <v>39.717850537512909</v>
      </c>
      <c r="N80">
        <f t="shared" si="28"/>
        <v>2.5177596130372543E-2</v>
      </c>
    </row>
    <row r="81" spans="1:14" x14ac:dyDescent="0.3">
      <c r="A81">
        <f t="shared" si="24"/>
        <v>3435</v>
      </c>
      <c r="B81">
        <v>96</v>
      </c>
      <c r="C81">
        <f t="shared" si="25"/>
        <v>8.3411788374545479E-3</v>
      </c>
      <c r="D81">
        <f t="shared" si="20"/>
        <v>8.3411788374545479E-3</v>
      </c>
      <c r="E81" t="s">
        <v>23</v>
      </c>
      <c r="F81" t="s">
        <v>19</v>
      </c>
      <c r="G81">
        <v>1</v>
      </c>
      <c r="H81">
        <f t="shared" si="26"/>
        <v>95</v>
      </c>
      <c r="J81">
        <v>2050</v>
      </c>
      <c r="K81" t="s">
        <v>28</v>
      </c>
      <c r="L81">
        <f t="shared" si="27"/>
        <v>97.5</v>
      </c>
      <c r="M81" cm="1">
        <f t="array" ref="M81">STOWA2024_NDJF_T(B81*60,L81,J81,K81,"")</f>
        <v>59.395059091380219</v>
      </c>
      <c r="N81">
        <f t="shared" si="28"/>
        <v>1.6836417292917995E-2</v>
      </c>
    </row>
    <row r="82" spans="1:14" x14ac:dyDescent="0.3">
      <c r="A82">
        <f t="shared" si="24"/>
        <v>3436</v>
      </c>
      <c r="B82">
        <v>96</v>
      </c>
      <c r="C82">
        <f t="shared" si="25"/>
        <v>5.5380676047400573E-3</v>
      </c>
      <c r="D82">
        <f t="shared" si="20"/>
        <v>5.5380676047400573E-3</v>
      </c>
      <c r="E82" t="s">
        <v>23</v>
      </c>
      <c r="F82" t="s">
        <v>19</v>
      </c>
      <c r="G82">
        <v>1</v>
      </c>
      <c r="H82">
        <f t="shared" si="26"/>
        <v>100</v>
      </c>
      <c r="J82">
        <v>2050</v>
      </c>
      <c r="K82" t="s">
        <v>28</v>
      </c>
      <c r="L82">
        <f t="shared" si="27"/>
        <v>102.5</v>
      </c>
      <c r="M82" cm="1">
        <f t="array" ref="M82">STOWA2024_NDJF_T(B82*60,L82,J82,K82,"")</f>
        <v>88.508501471356752</v>
      </c>
      <c r="N82">
        <f t="shared" si="28"/>
        <v>1.1298349688177937E-2</v>
      </c>
    </row>
    <row r="83" spans="1:14" x14ac:dyDescent="0.3">
      <c r="A83">
        <f t="shared" si="24"/>
        <v>3437</v>
      </c>
      <c r="B83">
        <v>96</v>
      </c>
      <c r="C83">
        <f t="shared" si="25"/>
        <v>3.6899990313949797E-3</v>
      </c>
      <c r="D83">
        <f t="shared" si="20"/>
        <v>3.6899990313949797E-3</v>
      </c>
      <c r="E83" t="s">
        <v>23</v>
      </c>
      <c r="F83" t="s">
        <v>19</v>
      </c>
      <c r="G83">
        <v>1</v>
      </c>
      <c r="H83">
        <f t="shared" si="26"/>
        <v>105</v>
      </c>
      <c r="J83">
        <v>2050</v>
      </c>
      <c r="K83" t="s">
        <v>28</v>
      </c>
      <c r="L83">
        <f t="shared" si="27"/>
        <v>107.5</v>
      </c>
      <c r="M83" cm="1">
        <f t="array" ref="M83">STOWA2024_NDJF_T(B83*60,L83,J83,K83,"")</f>
        <v>131.43453096611486</v>
      </c>
      <c r="N83">
        <f t="shared" si="28"/>
        <v>7.6083506567829577E-3</v>
      </c>
    </row>
    <row r="84" spans="1:14" x14ac:dyDescent="0.3">
      <c r="A84">
        <f t="shared" si="24"/>
        <v>3438</v>
      </c>
      <c r="B84">
        <v>96</v>
      </c>
      <c r="C84">
        <f t="shared" si="25"/>
        <v>2.4673605094885261E-3</v>
      </c>
      <c r="D84">
        <f t="shared" si="20"/>
        <v>2.4673605094885261E-3</v>
      </c>
      <c r="E84" t="s">
        <v>23</v>
      </c>
      <c r="F84" t="s">
        <v>19</v>
      </c>
      <c r="G84">
        <v>1</v>
      </c>
      <c r="H84">
        <f t="shared" si="26"/>
        <v>110</v>
      </c>
      <c r="J84">
        <v>2050</v>
      </c>
      <c r="K84" t="s">
        <v>28</v>
      </c>
      <c r="L84">
        <f t="shared" si="27"/>
        <v>112.5</v>
      </c>
      <c r="M84" cm="1">
        <f t="array" ref="M84">STOWA2024_NDJF_T(B84*60,L84,J84,K84,"")</f>
        <v>194.51505864610027</v>
      </c>
      <c r="N84">
        <f t="shared" si="28"/>
        <v>5.1409901472944317E-3</v>
      </c>
    </row>
    <row r="85" spans="1:14" x14ac:dyDescent="0.3">
      <c r="A85">
        <f t="shared" si="24"/>
        <v>3439</v>
      </c>
      <c r="B85">
        <v>96</v>
      </c>
      <c r="C85">
        <f t="shared" si="25"/>
        <v>1.6555432693052662E-3</v>
      </c>
      <c r="D85">
        <f t="shared" si="20"/>
        <v>1.6555432693052662E-3</v>
      </c>
      <c r="E85" t="s">
        <v>23</v>
      </c>
      <c r="F85" t="s">
        <v>19</v>
      </c>
      <c r="G85">
        <v>1</v>
      </c>
      <c r="H85">
        <f t="shared" si="26"/>
        <v>115</v>
      </c>
      <c r="J85">
        <v>2050</v>
      </c>
      <c r="K85" t="s">
        <v>28</v>
      </c>
      <c r="L85">
        <f t="shared" si="27"/>
        <v>117.5</v>
      </c>
      <c r="M85" cm="1">
        <f t="array" ref="M85">STOWA2024_NDJF_T(B85*60,L85,J85,K85,"")</f>
        <v>286.90725608674978</v>
      </c>
      <c r="N85">
        <f t="shared" si="28"/>
        <v>3.4854468779891654E-3</v>
      </c>
    </row>
    <row r="86" spans="1:14" x14ac:dyDescent="0.3">
      <c r="A86">
        <f t="shared" si="24"/>
        <v>3440</v>
      </c>
      <c r="B86">
        <v>96</v>
      </c>
      <c r="C86">
        <f t="shared" si="25"/>
        <v>1.1146139274328185E-3</v>
      </c>
      <c r="D86">
        <f t="shared" si="20"/>
        <v>1.1146139274328185E-3</v>
      </c>
      <c r="E86" t="s">
        <v>23</v>
      </c>
      <c r="F86" t="s">
        <v>19</v>
      </c>
      <c r="G86">
        <v>1</v>
      </c>
      <c r="H86">
        <f t="shared" si="26"/>
        <v>120</v>
      </c>
      <c r="J86">
        <v>2050</v>
      </c>
      <c r="K86" t="s">
        <v>28</v>
      </c>
      <c r="L86">
        <f t="shared" si="27"/>
        <v>122.5</v>
      </c>
      <c r="M86" cm="1">
        <f t="array" ref="M86">STOWA2024_NDJF_T(B86*60,L86,J86,K86,"")</f>
        <v>421.79268672866084</v>
      </c>
      <c r="N86">
        <f t="shared" si="28"/>
        <v>2.370832950556347E-3</v>
      </c>
    </row>
    <row r="87" spans="1:14" x14ac:dyDescent="0.3">
      <c r="A87">
        <f t="shared" si="24"/>
        <v>3441</v>
      </c>
      <c r="B87">
        <v>96</v>
      </c>
      <c r="C87">
        <f t="shared" si="25"/>
        <v>7.5293845751272397E-4</v>
      </c>
      <c r="D87">
        <f t="shared" si="20"/>
        <v>7.5293845751272397E-4</v>
      </c>
      <c r="E87" t="s">
        <v>23</v>
      </c>
      <c r="F87" t="s">
        <v>19</v>
      </c>
      <c r="G87">
        <v>1</v>
      </c>
      <c r="H87">
        <f t="shared" si="26"/>
        <v>125</v>
      </c>
      <c r="J87">
        <v>2050</v>
      </c>
      <c r="K87" t="s">
        <v>28</v>
      </c>
      <c r="L87">
        <f t="shared" si="27"/>
        <v>127.5</v>
      </c>
      <c r="M87" cm="1">
        <f t="array" ref="M87">STOWA2024_NDJF_T(B87*60,L87,J87,K87,"")</f>
        <v>618.08727596246115</v>
      </c>
      <c r="N87">
        <f t="shared" si="28"/>
        <v>1.617894493043623E-3</v>
      </c>
    </row>
    <row r="88" spans="1:14" x14ac:dyDescent="0.3">
      <c r="A88">
        <f t="shared" si="24"/>
        <v>3442</v>
      </c>
      <c r="B88">
        <v>96</v>
      </c>
      <c r="C88">
        <f t="shared" si="25"/>
        <v>5.1028806757037705E-4</v>
      </c>
      <c r="D88">
        <f t="shared" si="20"/>
        <v>5.1028806757037705E-4</v>
      </c>
      <c r="E88" t="s">
        <v>23</v>
      </c>
      <c r="F88" t="s">
        <v>19</v>
      </c>
      <c r="G88">
        <v>1</v>
      </c>
      <c r="H88">
        <f t="shared" si="26"/>
        <v>130</v>
      </c>
      <c r="J88">
        <v>2050</v>
      </c>
      <c r="K88" t="s">
        <v>28</v>
      </c>
      <c r="L88">
        <f t="shared" si="27"/>
        <v>132.5</v>
      </c>
      <c r="M88" cm="1">
        <f t="array" ref="M88">STOWA2024_NDJF_T(B88*60,L88,J88,K88,"")</f>
        <v>902.84777787627138</v>
      </c>
      <c r="N88">
        <f t="shared" si="28"/>
        <v>1.107606425473246E-3</v>
      </c>
    </row>
    <row r="89" spans="1:14" x14ac:dyDescent="0.3">
      <c r="A89">
        <f t="shared" si="24"/>
        <v>3443</v>
      </c>
      <c r="B89">
        <v>96</v>
      </c>
      <c r="C89">
        <f t="shared" si="25"/>
        <v>3.4696783256620402E-4</v>
      </c>
      <c r="D89">
        <f t="shared" si="20"/>
        <v>3.4696783256620402E-4</v>
      </c>
      <c r="E89" t="s">
        <v>23</v>
      </c>
      <c r="F89" t="s">
        <v>19</v>
      </c>
      <c r="G89">
        <v>1</v>
      </c>
      <c r="H89">
        <f t="shared" si="26"/>
        <v>135</v>
      </c>
      <c r="J89">
        <v>2050</v>
      </c>
      <c r="K89" t="s">
        <v>28</v>
      </c>
      <c r="L89">
        <f t="shared" si="27"/>
        <v>137.5</v>
      </c>
      <c r="M89" cm="1">
        <f t="array" ref="M89">STOWA2024_NDJF_T(B89*60,L89,J89,K89,"")</f>
        <v>1314.6848047482788</v>
      </c>
      <c r="N89">
        <f t="shared" si="28"/>
        <v>7.6063859290704194E-4</v>
      </c>
    </row>
    <row r="90" spans="1:14" x14ac:dyDescent="0.3">
      <c r="A90">
        <f t="shared" si="24"/>
        <v>3444</v>
      </c>
      <c r="B90">
        <v>96</v>
      </c>
      <c r="C90">
        <f t="shared" si="25"/>
        <v>2.3666497687962963E-4</v>
      </c>
      <c r="D90">
        <f t="shared" si="20"/>
        <v>2.3666497687962963E-4</v>
      </c>
      <c r="E90" t="s">
        <v>23</v>
      </c>
      <c r="F90" t="s">
        <v>19</v>
      </c>
      <c r="G90">
        <v>1</v>
      </c>
      <c r="H90">
        <f t="shared" si="26"/>
        <v>140</v>
      </c>
      <c r="J90">
        <v>2050</v>
      </c>
      <c r="K90" t="s">
        <v>28</v>
      </c>
      <c r="L90">
        <f t="shared" si="27"/>
        <v>142.5</v>
      </c>
      <c r="M90" cm="1">
        <f t="array" ref="M90">STOWA2024_NDJF_T(B90*60,L90,J90,K90,"")</f>
        <v>1908.4930412749709</v>
      </c>
      <c r="N90">
        <f t="shared" si="28"/>
        <v>5.239736160274123E-4</v>
      </c>
    </row>
    <row r="91" spans="1:14" x14ac:dyDescent="0.3">
      <c r="A91">
        <f t="shared" si="24"/>
        <v>3445</v>
      </c>
      <c r="B91">
        <v>96</v>
      </c>
      <c r="C91">
        <f t="shared" si="25"/>
        <v>1.6193332620049089E-4</v>
      </c>
      <c r="D91">
        <f t="shared" si="20"/>
        <v>1.6193332620049089E-4</v>
      </c>
      <c r="E91" t="s">
        <v>23</v>
      </c>
      <c r="F91" t="s">
        <v>19</v>
      </c>
      <c r="G91">
        <v>1</v>
      </c>
      <c r="H91">
        <f t="shared" si="26"/>
        <v>145</v>
      </c>
      <c r="J91">
        <v>2050</v>
      </c>
      <c r="K91" t="s">
        <v>28</v>
      </c>
      <c r="L91">
        <f t="shared" si="27"/>
        <v>147.5</v>
      </c>
      <c r="M91" cm="1">
        <f t="array" ref="M91">STOWA2024_NDJF_T(B91*60,L91,J91,K91,"")</f>
        <v>2762.1235207773821</v>
      </c>
      <c r="N91">
        <f t="shared" si="28"/>
        <v>3.6204028982692141E-4</v>
      </c>
    </row>
    <row r="92" spans="1:14" x14ac:dyDescent="0.3">
      <c r="A92">
        <f t="shared" si="24"/>
        <v>3446</v>
      </c>
      <c r="B92">
        <v>96</v>
      </c>
      <c r="C92">
        <f t="shared" si="25"/>
        <v>1.1113954053046268E-4</v>
      </c>
      <c r="D92">
        <f t="shared" si="20"/>
        <v>1.1113954053046268E-4</v>
      </c>
      <c r="E92" t="s">
        <v>23</v>
      </c>
      <c r="F92" t="s">
        <v>19</v>
      </c>
      <c r="G92">
        <v>1</v>
      </c>
      <c r="H92">
        <f t="shared" si="26"/>
        <v>150</v>
      </c>
      <c r="J92">
        <v>2050</v>
      </c>
      <c r="K92" t="s">
        <v>28</v>
      </c>
      <c r="L92">
        <f t="shared" si="27"/>
        <v>152.5</v>
      </c>
      <c r="M92" cm="1">
        <f t="array" ref="M92">STOWA2024_NDJF_T(B92*60,L92,J92,K92,"")</f>
        <v>3985.6397511927007</v>
      </c>
      <c r="N92">
        <f t="shared" si="28"/>
        <v>2.5090074929645873E-4</v>
      </c>
    </row>
    <row r="93" spans="1:14" x14ac:dyDescent="0.3">
      <c r="A93">
        <f t="shared" si="24"/>
        <v>3447</v>
      </c>
      <c r="B93">
        <v>96</v>
      </c>
      <c r="C93">
        <f t="shared" si="25"/>
        <v>7.6511795970341125E-5</v>
      </c>
      <c r="D93">
        <f t="shared" si="20"/>
        <v>7.6511795970341125E-5</v>
      </c>
      <c r="E93" t="s">
        <v>23</v>
      </c>
      <c r="F93" t="s">
        <v>19</v>
      </c>
      <c r="G93">
        <v>1</v>
      </c>
      <c r="H93">
        <f t="shared" si="26"/>
        <v>155</v>
      </c>
      <c r="J93">
        <v>2050</v>
      </c>
      <c r="K93" t="s">
        <v>28</v>
      </c>
      <c r="L93">
        <f t="shared" si="27"/>
        <v>157.5</v>
      </c>
      <c r="M93" cm="1">
        <f t="array" ref="M93">STOWA2024_NDJF_T(B93*60,L93,J93,K93,"")</f>
        <v>5734.3081710568049</v>
      </c>
      <c r="N93">
        <f t="shared" si="28"/>
        <v>1.743889533261176E-4</v>
      </c>
    </row>
    <row r="94" spans="1:14" x14ac:dyDescent="0.3">
      <c r="A94">
        <f t="shared" si="24"/>
        <v>3448</v>
      </c>
      <c r="B94">
        <v>96</v>
      </c>
      <c r="C94" s="1">
        <f>N93</f>
        <v>1.743889533261176E-4</v>
      </c>
      <c r="D94">
        <f t="shared" si="20"/>
        <v>1.743889533261176E-4</v>
      </c>
      <c r="E94" t="s">
        <v>23</v>
      </c>
      <c r="F94" t="s">
        <v>19</v>
      </c>
      <c r="G94">
        <v>1</v>
      </c>
      <c r="H94">
        <f t="shared" si="26"/>
        <v>160</v>
      </c>
      <c r="J94">
        <v>2050</v>
      </c>
      <c r="K94" t="s">
        <v>28</v>
      </c>
      <c r="L94">
        <f>AVERAGE(H94:H95)</f>
        <v>85</v>
      </c>
      <c r="M94" cm="1">
        <f t="array" ref="M94">STOWA2024_NDJF_T(B94*60,L94,J94,K94,"")</f>
        <v>21.572666350934057</v>
      </c>
      <c r="N94">
        <f>1/M94</f>
        <v>4.6354956023166874E-2</v>
      </c>
    </row>
    <row r="95" spans="1:14" x14ac:dyDescent="0.3">
      <c r="A95">
        <f t="shared" si="24"/>
        <v>3449</v>
      </c>
      <c r="B95">
        <v>192</v>
      </c>
      <c r="C95" s="1">
        <f>365.25*24/B95 - N95</f>
        <v>23.509714074237113</v>
      </c>
      <c r="D95">
        <f>C95</f>
        <v>23.509714074237113</v>
      </c>
      <c r="E95" t="s">
        <v>23</v>
      </c>
      <c r="F95" t="s">
        <v>19</v>
      </c>
      <c r="G95">
        <v>1</v>
      </c>
      <c r="H95">
        <v>10</v>
      </c>
      <c r="J95">
        <v>2050</v>
      </c>
      <c r="K95" t="s">
        <v>28</v>
      </c>
      <c r="L95">
        <f>AVERAGE(H95:H97)</f>
        <v>15</v>
      </c>
      <c r="M95" cm="1">
        <f t="array" ref="M95">STOWA2024_NDJF_T(B95*60,L95,J95,K95,"")</f>
        <v>4.5153788536143394E-2</v>
      </c>
      <c r="N95">
        <f>1/M95</f>
        <v>22.146535925762887</v>
      </c>
    </row>
    <row r="96" spans="1:14" x14ac:dyDescent="0.3">
      <c r="A96">
        <f t="shared" si="24"/>
        <v>3450</v>
      </c>
      <c r="B96">
        <v>192</v>
      </c>
      <c r="C96">
        <f t="shared" ref="C96:C100" si="29">N95-N96</f>
        <v>2.8336144019823877</v>
      </c>
      <c r="D96">
        <f t="shared" ref="D96:D125" si="30">C96</f>
        <v>2.8336144019823877</v>
      </c>
      <c r="E96" t="s">
        <v>23</v>
      </c>
      <c r="F96" t="s">
        <v>19</v>
      </c>
      <c r="G96">
        <v>1</v>
      </c>
      <c r="H96">
        <f t="shared" ref="H96:H100" si="31">H95+5</f>
        <v>15</v>
      </c>
      <c r="J96">
        <v>2050</v>
      </c>
      <c r="K96" t="s">
        <v>28</v>
      </c>
      <c r="L96">
        <f t="shared" ref="L96:L100" si="32">AVERAGE(H96:H97)</f>
        <v>17.5</v>
      </c>
      <c r="M96" cm="1">
        <f t="array" ref="M96">STOWA2024_NDJF_T(B96*60,L96,J96,K96,"")</f>
        <v>5.1778805126333385E-2</v>
      </c>
      <c r="N96">
        <f t="shared" ref="N96:N100" si="33">1/M96</f>
        <v>19.312921523780499</v>
      </c>
    </row>
    <row r="97" spans="1:14" x14ac:dyDescent="0.3">
      <c r="A97">
        <f t="shared" si="24"/>
        <v>3451</v>
      </c>
      <c r="B97">
        <v>192</v>
      </c>
      <c r="C97">
        <f t="shared" si="29"/>
        <v>4.6642850951340193</v>
      </c>
      <c r="D97">
        <f t="shared" si="30"/>
        <v>4.6642850951340193</v>
      </c>
      <c r="E97" t="s">
        <v>23</v>
      </c>
      <c r="F97" t="s">
        <v>19</v>
      </c>
      <c r="G97">
        <v>1</v>
      </c>
      <c r="H97">
        <f t="shared" si="31"/>
        <v>20</v>
      </c>
      <c r="J97">
        <v>2050</v>
      </c>
      <c r="K97" t="s">
        <v>28</v>
      </c>
      <c r="L97">
        <f t="shared" si="32"/>
        <v>22.5</v>
      </c>
      <c r="M97" cm="1">
        <f t="array" ref="M97">STOWA2024_NDJF_T(B97*60,L97,J97,K97,"")</f>
        <v>6.826573960457008E-2</v>
      </c>
      <c r="N97">
        <f t="shared" si="33"/>
        <v>14.64863642864648</v>
      </c>
    </row>
    <row r="98" spans="1:14" x14ac:dyDescent="0.3">
      <c r="A98">
        <f t="shared" si="24"/>
        <v>3452</v>
      </c>
      <c r="B98">
        <v>192</v>
      </c>
      <c r="C98">
        <f t="shared" si="29"/>
        <v>3.5773384084778179</v>
      </c>
      <c r="D98">
        <f t="shared" si="30"/>
        <v>3.5773384084778179</v>
      </c>
      <c r="E98" t="s">
        <v>23</v>
      </c>
      <c r="F98" t="s">
        <v>19</v>
      </c>
      <c r="G98">
        <v>1</v>
      </c>
      <c r="H98">
        <f t="shared" si="31"/>
        <v>25</v>
      </c>
      <c r="J98">
        <v>2050</v>
      </c>
      <c r="K98" t="s">
        <v>28</v>
      </c>
      <c r="L98">
        <f t="shared" si="32"/>
        <v>27.5</v>
      </c>
      <c r="M98" cm="1">
        <f t="array" ref="M98">STOWA2024_NDJF_T(B98*60,L98,J98,K98,"")</f>
        <v>9.0323645716906265E-2</v>
      </c>
      <c r="N98">
        <f t="shared" si="33"/>
        <v>11.071298020168662</v>
      </c>
    </row>
    <row r="99" spans="1:14" x14ac:dyDescent="0.3">
      <c r="A99">
        <f t="shared" si="24"/>
        <v>3453</v>
      </c>
      <c r="B99">
        <v>192</v>
      </c>
      <c r="C99">
        <f t="shared" si="29"/>
        <v>2.7342327328157268</v>
      </c>
      <c r="D99">
        <f t="shared" si="30"/>
        <v>2.7342327328157268</v>
      </c>
      <c r="E99" t="s">
        <v>23</v>
      </c>
      <c r="F99" t="s">
        <v>19</v>
      </c>
      <c r="G99">
        <v>1</v>
      </c>
      <c r="H99">
        <f t="shared" si="31"/>
        <v>30</v>
      </c>
      <c r="J99">
        <v>2050</v>
      </c>
      <c r="K99" t="s">
        <v>28</v>
      </c>
      <c r="L99">
        <f t="shared" si="32"/>
        <v>32.5</v>
      </c>
      <c r="M99" cm="1">
        <f t="array" ref="M99">STOWA2024_NDJF_T(B99*60,L99,J99,K99,"")</f>
        <v>0.11994628391803148</v>
      </c>
      <c r="N99">
        <f t="shared" si="33"/>
        <v>8.3370652873529352</v>
      </c>
    </row>
    <row r="100" spans="1:14" x14ac:dyDescent="0.3">
      <c r="A100">
        <f t="shared" si="24"/>
        <v>3454</v>
      </c>
      <c r="B100">
        <v>192</v>
      </c>
      <c r="C100">
        <f t="shared" si="29"/>
        <v>2.0824603252047416</v>
      </c>
      <c r="D100">
        <f t="shared" si="30"/>
        <v>2.0824603252047416</v>
      </c>
      <c r="E100" t="s">
        <v>23</v>
      </c>
      <c r="F100" t="s">
        <v>19</v>
      </c>
      <c r="G100">
        <v>1</v>
      </c>
      <c r="H100">
        <f t="shared" si="31"/>
        <v>35</v>
      </c>
      <c r="J100">
        <v>2050</v>
      </c>
      <c r="K100" t="s">
        <v>28</v>
      </c>
      <c r="L100">
        <f t="shared" si="32"/>
        <v>37.5</v>
      </c>
      <c r="M100" cm="1">
        <f t="array" ref="M100">STOWA2024_NDJF_T(B100*60,L100,J100,K100,"")</f>
        <v>0.15988219976350707</v>
      </c>
      <c r="N100">
        <f t="shared" si="33"/>
        <v>6.2546049621481936</v>
      </c>
    </row>
    <row r="101" spans="1:14" x14ac:dyDescent="0.3">
      <c r="A101">
        <f t="shared" si="24"/>
        <v>3455</v>
      </c>
      <c r="B101">
        <v>192</v>
      </c>
      <c r="C101">
        <f>N100-N101</f>
        <v>1.5803206299671846</v>
      </c>
      <c r="D101">
        <f t="shared" si="30"/>
        <v>1.5803206299671846</v>
      </c>
      <c r="E101" t="s">
        <v>23</v>
      </c>
      <c r="F101" t="s">
        <v>19</v>
      </c>
      <c r="G101">
        <v>1</v>
      </c>
      <c r="H101">
        <f>H100+5</f>
        <v>40</v>
      </c>
      <c r="J101">
        <v>2050</v>
      </c>
      <c r="K101" t="s">
        <v>28</v>
      </c>
      <c r="L101">
        <f>AVERAGE(H101:H102)</f>
        <v>42.5</v>
      </c>
      <c r="M101" cm="1">
        <f t="array" ref="M101">STOWA2024_NDJF_T(B101*60,L101,J101,K101,"")</f>
        <v>0.21393649357513572</v>
      </c>
      <c r="N101">
        <f>1/M101</f>
        <v>4.674284332181009</v>
      </c>
    </row>
    <row r="102" spans="1:14" x14ac:dyDescent="0.3">
      <c r="A102">
        <f t="shared" si="24"/>
        <v>3456</v>
      </c>
      <c r="B102">
        <v>192</v>
      </c>
      <c r="C102">
        <f t="shared" ref="C102:C124" si="34">N101-N102</f>
        <v>1.1948102725535308</v>
      </c>
      <c r="D102">
        <f t="shared" si="30"/>
        <v>1.1948102725535308</v>
      </c>
      <c r="E102" t="s">
        <v>23</v>
      </c>
      <c r="F102" t="s">
        <v>19</v>
      </c>
      <c r="G102">
        <v>1</v>
      </c>
      <c r="H102">
        <f t="shared" ref="H102:H125" si="35">H101+5</f>
        <v>45</v>
      </c>
      <c r="J102">
        <v>2050</v>
      </c>
      <c r="K102" t="s">
        <v>28</v>
      </c>
      <c r="L102">
        <f t="shared" ref="L102:L124" si="36">AVERAGE(H102:H103)</f>
        <v>47.5</v>
      </c>
      <c r="M102" cm="1">
        <f t="array" ref="M102">STOWA2024_NDJF_T(B102*60,L102,J102,K102,"")</f>
        <v>0.2873997572228093</v>
      </c>
      <c r="N102">
        <f t="shared" ref="N102:N124" si="37">1/M102</f>
        <v>3.4794740596274782</v>
      </c>
    </row>
    <row r="103" spans="1:14" x14ac:dyDescent="0.3">
      <c r="A103">
        <f t="shared" si="24"/>
        <v>3457</v>
      </c>
      <c r="B103">
        <v>192</v>
      </c>
      <c r="C103">
        <f t="shared" si="34"/>
        <v>0.89992282086795017</v>
      </c>
      <c r="D103">
        <f t="shared" si="30"/>
        <v>0.89992282086795017</v>
      </c>
      <c r="E103" t="s">
        <v>23</v>
      </c>
      <c r="F103" t="s">
        <v>19</v>
      </c>
      <c r="G103">
        <v>1</v>
      </c>
      <c r="H103">
        <f t="shared" si="35"/>
        <v>50</v>
      </c>
      <c r="J103">
        <v>2050</v>
      </c>
      <c r="K103" t="s">
        <v>28</v>
      </c>
      <c r="L103">
        <f t="shared" si="36"/>
        <v>52.5</v>
      </c>
      <c r="M103" cm="1">
        <f t="array" ref="M103">STOWA2024_NDJF_T(B103*60,L103,J103,K103,"")</f>
        <v>0.38766432896323733</v>
      </c>
      <c r="N103">
        <f t="shared" si="37"/>
        <v>2.5795512387595281</v>
      </c>
    </row>
    <row r="104" spans="1:14" x14ac:dyDescent="0.3">
      <c r="A104">
        <f t="shared" si="24"/>
        <v>3458</v>
      </c>
      <c r="B104">
        <v>192</v>
      </c>
      <c r="C104">
        <f t="shared" si="34"/>
        <v>0.67513116343662505</v>
      </c>
      <c r="D104">
        <f t="shared" si="30"/>
        <v>0.67513116343662505</v>
      </c>
      <c r="E104" t="s">
        <v>23</v>
      </c>
      <c r="F104" t="s">
        <v>19</v>
      </c>
      <c r="G104">
        <v>1</v>
      </c>
      <c r="H104">
        <f t="shared" si="35"/>
        <v>55</v>
      </c>
      <c r="J104">
        <v>2050</v>
      </c>
      <c r="K104" t="s">
        <v>28</v>
      </c>
      <c r="L104">
        <f t="shared" si="36"/>
        <v>57.5</v>
      </c>
      <c r="M104" cm="1">
        <f t="array" ref="M104">STOWA2024_NDJF_T(B104*60,L104,J104,K104,"")</f>
        <v>0.52509423365033869</v>
      </c>
      <c r="N104">
        <f t="shared" si="37"/>
        <v>1.904420075322903</v>
      </c>
    </row>
    <row r="105" spans="1:14" x14ac:dyDescent="0.3">
      <c r="A105">
        <f t="shared" si="24"/>
        <v>3459</v>
      </c>
      <c r="B105">
        <v>192</v>
      </c>
      <c r="C105">
        <f t="shared" si="34"/>
        <v>0.50445753929470238</v>
      </c>
      <c r="D105">
        <f t="shared" si="30"/>
        <v>0.50445753929470238</v>
      </c>
      <c r="E105" t="s">
        <v>23</v>
      </c>
      <c r="F105" t="s">
        <v>19</v>
      </c>
      <c r="G105">
        <v>1</v>
      </c>
      <c r="H105">
        <f t="shared" si="35"/>
        <v>60</v>
      </c>
      <c r="J105">
        <v>2050</v>
      </c>
      <c r="K105" t="s">
        <v>28</v>
      </c>
      <c r="L105">
        <f t="shared" si="36"/>
        <v>62.5</v>
      </c>
      <c r="M105" cm="1">
        <f t="array" ref="M105">STOWA2024_NDJF_T(B105*60,L105,J105,K105,"")</f>
        <v>0.71430482906855164</v>
      </c>
      <c r="N105">
        <f t="shared" si="37"/>
        <v>1.3999625360282006</v>
      </c>
    </row>
    <row r="106" spans="1:14" x14ac:dyDescent="0.3">
      <c r="A106">
        <f t="shared" si="24"/>
        <v>3460</v>
      </c>
      <c r="B106">
        <v>192</v>
      </c>
      <c r="C106">
        <f t="shared" si="34"/>
        <v>0.37536319554554187</v>
      </c>
      <c r="D106">
        <f t="shared" si="30"/>
        <v>0.37536319554554187</v>
      </c>
      <c r="E106" t="s">
        <v>23</v>
      </c>
      <c r="F106" t="s">
        <v>19</v>
      </c>
      <c r="G106">
        <v>1</v>
      </c>
      <c r="H106">
        <f t="shared" si="35"/>
        <v>65</v>
      </c>
      <c r="J106">
        <v>2050</v>
      </c>
      <c r="K106" t="s">
        <v>28</v>
      </c>
      <c r="L106">
        <f t="shared" si="36"/>
        <v>67.5</v>
      </c>
      <c r="M106" cm="1">
        <f t="array" ref="M106">STOWA2024_NDJF_T(B106*60,L106,J106,K106,"")</f>
        <v>0.97599125871868042</v>
      </c>
      <c r="N106">
        <f t="shared" si="37"/>
        <v>1.0245993404826588</v>
      </c>
    </row>
    <row r="107" spans="1:14" x14ac:dyDescent="0.3">
      <c r="A107">
        <f t="shared" si="24"/>
        <v>3461</v>
      </c>
      <c r="B107">
        <v>192</v>
      </c>
      <c r="C107">
        <f t="shared" si="34"/>
        <v>0.2780779193096119</v>
      </c>
      <c r="D107">
        <f t="shared" si="30"/>
        <v>0.2780779193096119</v>
      </c>
      <c r="E107" t="s">
        <v>23</v>
      </c>
      <c r="F107" t="s">
        <v>19</v>
      </c>
      <c r="G107">
        <v>1</v>
      </c>
      <c r="H107">
        <f t="shared" si="35"/>
        <v>70</v>
      </c>
      <c r="J107">
        <v>2050</v>
      </c>
      <c r="K107" t="s">
        <v>28</v>
      </c>
      <c r="L107">
        <f t="shared" si="36"/>
        <v>72.5</v>
      </c>
      <c r="M107" cm="1">
        <f t="array" ref="M107">STOWA2024_NDJF_T(B107*60,L107,J107,K107,"")</f>
        <v>1.3395462898153001</v>
      </c>
      <c r="N107">
        <f t="shared" si="37"/>
        <v>0.74652142117304687</v>
      </c>
    </row>
    <row r="108" spans="1:14" x14ac:dyDescent="0.3">
      <c r="A108">
        <f t="shared" si="24"/>
        <v>3462</v>
      </c>
      <c r="B108">
        <v>192</v>
      </c>
      <c r="C108">
        <f t="shared" si="34"/>
        <v>0.20517909984611027</v>
      </c>
      <c r="D108">
        <f t="shared" si="30"/>
        <v>0.20517909984611027</v>
      </c>
      <c r="E108" t="s">
        <v>23</v>
      </c>
      <c r="F108" t="s">
        <v>19</v>
      </c>
      <c r="G108">
        <v>1</v>
      </c>
      <c r="H108">
        <f t="shared" si="35"/>
        <v>75</v>
      </c>
      <c r="J108">
        <v>2050</v>
      </c>
      <c r="K108" t="s">
        <v>28</v>
      </c>
      <c r="L108">
        <f t="shared" si="36"/>
        <v>77.5</v>
      </c>
      <c r="M108" cm="1">
        <f t="array" ref="M108">STOWA2024_NDJF_T(B108*60,L108,J108,K108,"")</f>
        <v>1.8472599695305607</v>
      </c>
      <c r="N108">
        <f t="shared" si="37"/>
        <v>0.5413423213269366</v>
      </c>
    </row>
    <row r="109" spans="1:14" x14ac:dyDescent="0.3">
      <c r="A109">
        <f t="shared" si="24"/>
        <v>3463</v>
      </c>
      <c r="B109">
        <v>192</v>
      </c>
      <c r="C109">
        <f t="shared" si="34"/>
        <v>0.15067764940437794</v>
      </c>
      <c r="D109">
        <f t="shared" si="30"/>
        <v>0.15067764940437794</v>
      </c>
      <c r="E109" t="s">
        <v>23</v>
      </c>
      <c r="F109" t="s">
        <v>19</v>
      </c>
      <c r="G109">
        <v>1</v>
      </c>
      <c r="H109">
        <f t="shared" si="35"/>
        <v>80</v>
      </c>
      <c r="J109">
        <v>2050</v>
      </c>
      <c r="K109" t="s">
        <v>28</v>
      </c>
      <c r="L109">
        <f t="shared" si="36"/>
        <v>82.5</v>
      </c>
      <c r="M109" cm="1">
        <f t="array" ref="M109">STOWA2024_NDJF_T(B109*60,L109,J109,K109,"")</f>
        <v>2.5597400324906516</v>
      </c>
      <c r="N109">
        <f t="shared" si="37"/>
        <v>0.39066467192255866</v>
      </c>
    </row>
    <row r="110" spans="1:14" x14ac:dyDescent="0.3">
      <c r="A110">
        <f t="shared" si="24"/>
        <v>3464</v>
      </c>
      <c r="B110">
        <v>192</v>
      </c>
      <c r="C110">
        <f t="shared" si="34"/>
        <v>0.11013368486140762</v>
      </c>
      <c r="D110">
        <f t="shared" si="30"/>
        <v>0.11013368486140762</v>
      </c>
      <c r="E110" t="s">
        <v>23</v>
      </c>
      <c r="F110" t="s">
        <v>19</v>
      </c>
      <c r="G110">
        <v>1</v>
      </c>
      <c r="H110">
        <f t="shared" si="35"/>
        <v>85</v>
      </c>
      <c r="J110">
        <v>2050</v>
      </c>
      <c r="K110" t="s">
        <v>28</v>
      </c>
      <c r="L110">
        <f t="shared" si="36"/>
        <v>87.5</v>
      </c>
      <c r="M110" cm="1">
        <f t="array" ref="M110">STOWA2024_NDJF_T(B110*60,L110,J110,K110,"")</f>
        <v>3.5646685967779268</v>
      </c>
      <c r="N110">
        <f t="shared" si="37"/>
        <v>0.28053098706115104</v>
      </c>
    </row>
    <row r="111" spans="1:14" x14ac:dyDescent="0.3">
      <c r="A111">
        <f t="shared" si="24"/>
        <v>3465</v>
      </c>
      <c r="B111">
        <v>192</v>
      </c>
      <c r="C111">
        <f t="shared" si="34"/>
        <v>8.0114953030725383E-2</v>
      </c>
      <c r="D111">
        <f t="shared" si="30"/>
        <v>8.0114953030725383E-2</v>
      </c>
      <c r="E111" t="s">
        <v>23</v>
      </c>
      <c r="F111" t="s">
        <v>19</v>
      </c>
      <c r="G111">
        <v>1</v>
      </c>
      <c r="H111">
        <f t="shared" si="35"/>
        <v>90</v>
      </c>
      <c r="J111">
        <v>2050</v>
      </c>
      <c r="K111" t="s">
        <v>28</v>
      </c>
      <c r="L111">
        <f t="shared" si="36"/>
        <v>92.5</v>
      </c>
      <c r="M111" cm="1">
        <f t="array" ref="M111">STOWA2024_NDJF_T(B111*60,L111,J111,K111,"")</f>
        <v>4.9896207398664894</v>
      </c>
      <c r="N111">
        <f t="shared" si="37"/>
        <v>0.20041603403042565</v>
      </c>
    </row>
    <row r="112" spans="1:14" x14ac:dyDescent="0.3">
      <c r="A112">
        <f t="shared" si="24"/>
        <v>3466</v>
      </c>
      <c r="B112">
        <v>192</v>
      </c>
      <c r="C112">
        <f t="shared" si="34"/>
        <v>5.7990002329760898E-2</v>
      </c>
      <c r="D112">
        <f t="shared" si="30"/>
        <v>5.7990002329760898E-2</v>
      </c>
      <c r="E112" t="s">
        <v>23</v>
      </c>
      <c r="F112" t="s">
        <v>19</v>
      </c>
      <c r="G112">
        <v>1</v>
      </c>
      <c r="H112">
        <f t="shared" si="35"/>
        <v>95</v>
      </c>
      <c r="J112">
        <v>2050</v>
      </c>
      <c r="K112" t="s">
        <v>28</v>
      </c>
      <c r="L112">
        <f t="shared" si="36"/>
        <v>97.5</v>
      </c>
      <c r="M112" cm="1">
        <f t="array" ref="M112">STOWA2024_NDJF_T(B112*60,L112,J112,K112,"")</f>
        <v>7.0211883885221846</v>
      </c>
      <c r="N112">
        <f t="shared" si="37"/>
        <v>0.14242603170066476</v>
      </c>
    </row>
    <row r="113" spans="1:14" x14ac:dyDescent="0.3">
      <c r="A113">
        <f t="shared" si="24"/>
        <v>3467</v>
      </c>
      <c r="B113">
        <v>192</v>
      </c>
      <c r="C113">
        <f t="shared" si="34"/>
        <v>4.1761826046746955E-2</v>
      </c>
      <c r="D113">
        <f t="shared" si="30"/>
        <v>4.1761826046746955E-2</v>
      </c>
      <c r="E113" t="s">
        <v>23</v>
      </c>
      <c r="F113" t="s">
        <v>19</v>
      </c>
      <c r="G113">
        <v>1</v>
      </c>
      <c r="H113">
        <f t="shared" si="35"/>
        <v>100</v>
      </c>
      <c r="J113">
        <v>2050</v>
      </c>
      <c r="K113" t="s">
        <v>28</v>
      </c>
      <c r="L113">
        <f t="shared" si="36"/>
        <v>102.5</v>
      </c>
      <c r="M113" cm="1">
        <f t="array" ref="M113">STOWA2024_NDJF_T(B113*60,L113,J113,K113,"")</f>
        <v>9.9340176928230743</v>
      </c>
      <c r="N113">
        <f t="shared" si="37"/>
        <v>0.1006642056539178</v>
      </c>
    </row>
    <row r="114" spans="1:14" x14ac:dyDescent="0.3">
      <c r="A114">
        <f t="shared" si="24"/>
        <v>3468</v>
      </c>
      <c r="B114">
        <v>192</v>
      </c>
      <c r="C114">
        <f t="shared" si="34"/>
        <v>2.9915336979021837E-2</v>
      </c>
      <c r="D114">
        <f t="shared" si="30"/>
        <v>2.9915336979021837E-2</v>
      </c>
      <c r="E114" t="s">
        <v>23</v>
      </c>
      <c r="F114" t="s">
        <v>19</v>
      </c>
      <c r="G114">
        <v>1</v>
      </c>
      <c r="H114">
        <f t="shared" si="35"/>
        <v>105</v>
      </c>
      <c r="J114">
        <v>2050</v>
      </c>
      <c r="K114" t="s">
        <v>28</v>
      </c>
      <c r="L114">
        <f t="shared" si="36"/>
        <v>107.5</v>
      </c>
      <c r="M114" cm="1">
        <f t="array" ref="M114">STOWA2024_NDJF_T(B114*60,L114,J114,K114,"")</f>
        <v>14.134501635569375</v>
      </c>
      <c r="N114">
        <f t="shared" si="37"/>
        <v>7.0748868674895965E-2</v>
      </c>
    </row>
    <row r="115" spans="1:14" x14ac:dyDescent="0.3">
      <c r="A115">
        <f t="shared" si="24"/>
        <v>3469</v>
      </c>
      <c r="B115">
        <v>192</v>
      </c>
      <c r="C115">
        <f t="shared" si="34"/>
        <v>2.1313752096752944E-2</v>
      </c>
      <c r="D115">
        <f t="shared" si="30"/>
        <v>2.1313752096752944E-2</v>
      </c>
      <c r="E115" t="s">
        <v>23</v>
      </c>
      <c r="F115" t="s">
        <v>19</v>
      </c>
      <c r="G115">
        <v>1</v>
      </c>
      <c r="H115">
        <f t="shared" si="35"/>
        <v>110</v>
      </c>
      <c r="J115">
        <v>2050</v>
      </c>
      <c r="K115" t="s">
        <v>28</v>
      </c>
      <c r="L115">
        <f t="shared" si="36"/>
        <v>112.5</v>
      </c>
      <c r="M115" cm="1">
        <f t="array" ref="M115">STOWA2024_NDJF_T(B115*60,L115,J115,K115,"")</f>
        <v>20.228535284614555</v>
      </c>
      <c r="N115">
        <f t="shared" si="37"/>
        <v>4.9435116578143021E-2</v>
      </c>
    </row>
    <row r="116" spans="1:14" x14ac:dyDescent="0.3">
      <c r="A116">
        <f t="shared" si="24"/>
        <v>3470</v>
      </c>
      <c r="B116">
        <v>192</v>
      </c>
      <c r="C116">
        <f t="shared" si="34"/>
        <v>1.5099733863604567E-2</v>
      </c>
      <c r="D116">
        <f t="shared" si="30"/>
        <v>1.5099733863604567E-2</v>
      </c>
      <c r="E116" t="s">
        <v>23</v>
      </c>
      <c r="F116" t="s">
        <v>19</v>
      </c>
      <c r="G116">
        <v>1</v>
      </c>
      <c r="H116">
        <f t="shared" si="35"/>
        <v>115</v>
      </c>
      <c r="J116">
        <v>2050</v>
      </c>
      <c r="K116" t="s">
        <v>28</v>
      </c>
      <c r="L116">
        <f t="shared" si="36"/>
        <v>117.5</v>
      </c>
      <c r="M116" cm="1">
        <f t="array" ref="M116">STOWA2024_NDJF_T(B116*60,L116,J116,K116,"")</f>
        <v>29.124475131496794</v>
      </c>
      <c r="N116">
        <f t="shared" si="37"/>
        <v>3.4335382714538454E-2</v>
      </c>
    </row>
    <row r="117" spans="1:14" x14ac:dyDescent="0.3">
      <c r="A117">
        <f t="shared" si="24"/>
        <v>3471</v>
      </c>
      <c r="B117">
        <v>192</v>
      </c>
      <c r="C117">
        <f t="shared" si="34"/>
        <v>1.0635323478767889E-2</v>
      </c>
      <c r="D117">
        <f t="shared" si="30"/>
        <v>1.0635323478767889E-2</v>
      </c>
      <c r="E117" t="s">
        <v>23</v>
      </c>
      <c r="F117" t="s">
        <v>19</v>
      </c>
      <c r="G117">
        <v>1</v>
      </c>
      <c r="H117">
        <f t="shared" si="35"/>
        <v>120</v>
      </c>
      <c r="J117">
        <v>2050</v>
      </c>
      <c r="K117" t="s">
        <v>28</v>
      </c>
      <c r="L117">
        <f t="shared" si="36"/>
        <v>122.5</v>
      </c>
      <c r="M117" cm="1">
        <f t="array" ref="M117">STOWA2024_NDJF_T(B117*60,L117,J117,K117,"")</f>
        <v>42.19398736736899</v>
      </c>
      <c r="N117">
        <f t="shared" si="37"/>
        <v>2.3700059235770565E-2</v>
      </c>
    </row>
    <row r="118" spans="1:14" x14ac:dyDescent="0.3">
      <c r="A118">
        <f t="shared" si="24"/>
        <v>3472</v>
      </c>
      <c r="B118">
        <v>192</v>
      </c>
      <c r="C118">
        <f t="shared" si="34"/>
        <v>7.4458994973286251E-3</v>
      </c>
      <c r="D118">
        <f t="shared" si="30"/>
        <v>7.4458994973286251E-3</v>
      </c>
      <c r="E118" t="s">
        <v>23</v>
      </c>
      <c r="F118" t="s">
        <v>19</v>
      </c>
      <c r="G118">
        <v>1</v>
      </c>
      <c r="H118">
        <f t="shared" si="35"/>
        <v>125</v>
      </c>
      <c r="J118">
        <v>2050</v>
      </c>
      <c r="K118" t="s">
        <v>28</v>
      </c>
      <c r="L118">
        <f t="shared" si="36"/>
        <v>127.5</v>
      </c>
      <c r="M118" cm="1">
        <f t="array" ref="M118">STOWA2024_NDJF_T(B118*60,L118,J118,K118,"")</f>
        <v>61.52271271426892</v>
      </c>
      <c r="N118">
        <f t="shared" si="37"/>
        <v>1.625415973844194E-2</v>
      </c>
    </row>
    <row r="119" spans="1:14" x14ac:dyDescent="0.3">
      <c r="A119">
        <f t="shared" si="24"/>
        <v>3473</v>
      </c>
      <c r="B119">
        <v>192</v>
      </c>
      <c r="C119">
        <f t="shared" si="34"/>
        <v>5.180636632422575E-3</v>
      </c>
      <c r="D119">
        <f t="shared" si="30"/>
        <v>5.180636632422575E-3</v>
      </c>
      <c r="E119" t="s">
        <v>23</v>
      </c>
      <c r="F119" t="s">
        <v>19</v>
      </c>
      <c r="G119">
        <v>1</v>
      </c>
      <c r="H119">
        <f t="shared" si="35"/>
        <v>130</v>
      </c>
      <c r="J119">
        <v>2050</v>
      </c>
      <c r="K119" t="s">
        <v>28</v>
      </c>
      <c r="L119">
        <f t="shared" si="36"/>
        <v>132.5</v>
      </c>
      <c r="M119" cm="1">
        <f t="array" ref="M119">STOWA2024_NDJF_T(B119*60,L119,J119,K119,"")</f>
        <v>90.30549631096342</v>
      </c>
      <c r="N119">
        <f t="shared" si="37"/>
        <v>1.1073523106019365E-2</v>
      </c>
    </row>
    <row r="120" spans="1:14" x14ac:dyDescent="0.3">
      <c r="A120">
        <f t="shared" si="24"/>
        <v>3474</v>
      </c>
      <c r="B120">
        <v>192</v>
      </c>
      <c r="C120">
        <f t="shared" si="34"/>
        <v>3.5812281617695159E-3</v>
      </c>
      <c r="D120">
        <f t="shared" si="30"/>
        <v>3.5812281617695159E-3</v>
      </c>
      <c r="E120" t="s">
        <v>23</v>
      </c>
      <c r="F120" t="s">
        <v>19</v>
      </c>
      <c r="G120">
        <v>1</v>
      </c>
      <c r="H120">
        <f t="shared" si="35"/>
        <v>135</v>
      </c>
      <c r="J120">
        <v>2050</v>
      </c>
      <c r="K120" t="s">
        <v>28</v>
      </c>
      <c r="L120">
        <f t="shared" si="36"/>
        <v>137.5</v>
      </c>
      <c r="M120" cm="1">
        <f t="array" ref="M120">STOWA2024_NDJF_T(B120*60,L120,J120,K120,"")</f>
        <v>133.4704529708184</v>
      </c>
      <c r="N120">
        <f t="shared" si="37"/>
        <v>7.4922949442498494E-3</v>
      </c>
    </row>
    <row r="121" spans="1:14" x14ac:dyDescent="0.3">
      <c r="A121">
        <f t="shared" si="24"/>
        <v>3475</v>
      </c>
      <c r="B121">
        <v>192</v>
      </c>
      <c r="C121">
        <f t="shared" si="34"/>
        <v>2.4591822957069709E-3</v>
      </c>
      <c r="D121">
        <f t="shared" si="30"/>
        <v>2.4591822957069709E-3</v>
      </c>
      <c r="E121" t="s">
        <v>23</v>
      </c>
      <c r="F121" t="s">
        <v>19</v>
      </c>
      <c r="G121">
        <v>1</v>
      </c>
      <c r="H121">
        <f t="shared" si="35"/>
        <v>140</v>
      </c>
      <c r="J121">
        <v>2050</v>
      </c>
      <c r="K121" t="s">
        <v>28</v>
      </c>
      <c r="L121">
        <f t="shared" si="36"/>
        <v>142.5</v>
      </c>
      <c r="M121" cm="1">
        <f t="array" ref="M121">STOWA2024_NDJF_T(B121*60,L121,J121,K121,"")</f>
        <v>198.68420793035639</v>
      </c>
      <c r="N121">
        <f t="shared" si="37"/>
        <v>5.0331126485428784E-3</v>
      </c>
    </row>
    <row r="122" spans="1:14" x14ac:dyDescent="0.3">
      <c r="A122">
        <f t="shared" si="24"/>
        <v>3476</v>
      </c>
      <c r="B122">
        <v>192</v>
      </c>
      <c r="C122">
        <f t="shared" si="34"/>
        <v>1.6769876686561773E-3</v>
      </c>
      <c r="D122">
        <f t="shared" si="30"/>
        <v>1.6769876686561773E-3</v>
      </c>
      <c r="E122" t="s">
        <v>23</v>
      </c>
      <c r="F122" t="s">
        <v>19</v>
      </c>
      <c r="G122">
        <v>1</v>
      </c>
      <c r="H122">
        <f t="shared" si="35"/>
        <v>145</v>
      </c>
      <c r="J122">
        <v>2050</v>
      </c>
      <c r="K122" t="s">
        <v>28</v>
      </c>
      <c r="L122">
        <f t="shared" si="36"/>
        <v>147.5</v>
      </c>
      <c r="M122" cm="1">
        <f t="array" ref="M122">STOWA2024_NDJF_T(B122*60,L122,J122,K122,"")</f>
        <v>297.96268196000221</v>
      </c>
      <c r="N122">
        <f t="shared" si="37"/>
        <v>3.3561249798867011E-3</v>
      </c>
    </row>
    <row r="123" spans="1:14" x14ac:dyDescent="0.3">
      <c r="A123">
        <f t="shared" si="24"/>
        <v>3477</v>
      </c>
      <c r="B123">
        <v>192</v>
      </c>
      <c r="C123">
        <f t="shared" si="34"/>
        <v>1.1354018927656308E-3</v>
      </c>
      <c r="D123">
        <f t="shared" si="30"/>
        <v>1.1354018927656308E-3</v>
      </c>
      <c r="E123" t="s">
        <v>23</v>
      </c>
      <c r="F123" t="s">
        <v>19</v>
      </c>
      <c r="G123">
        <v>1</v>
      </c>
      <c r="H123">
        <f t="shared" si="35"/>
        <v>150</v>
      </c>
      <c r="J123">
        <v>2050</v>
      </c>
      <c r="K123" t="s">
        <v>28</v>
      </c>
      <c r="L123">
        <f t="shared" si="36"/>
        <v>152.5</v>
      </c>
      <c r="M123" cm="1">
        <f t="array" ref="M123">STOWA2024_NDJF_T(B123*60,L123,J123,K123,"")</f>
        <v>450.30377979110978</v>
      </c>
      <c r="N123">
        <f t="shared" si="37"/>
        <v>2.2207230871210703E-3</v>
      </c>
    </row>
    <row r="124" spans="1:14" x14ac:dyDescent="0.3">
      <c r="A124">
        <f t="shared" si="24"/>
        <v>3478</v>
      </c>
      <c r="B124">
        <v>192</v>
      </c>
      <c r="C124">
        <f t="shared" si="34"/>
        <v>7.6297986322940267E-4</v>
      </c>
      <c r="D124">
        <f t="shared" si="30"/>
        <v>7.6297986322940267E-4</v>
      </c>
      <c r="E124" t="s">
        <v>23</v>
      </c>
      <c r="F124" t="s">
        <v>19</v>
      </c>
      <c r="G124">
        <v>1</v>
      </c>
      <c r="H124">
        <f t="shared" si="35"/>
        <v>155</v>
      </c>
      <c r="J124">
        <v>2050</v>
      </c>
      <c r="K124" t="s">
        <v>28</v>
      </c>
      <c r="L124">
        <f t="shared" si="36"/>
        <v>157.5</v>
      </c>
      <c r="M124" cm="1">
        <f t="array" ref="M124">STOWA2024_NDJF_T(B124*60,L124,J124,K124,"")</f>
        <v>685.99186990583132</v>
      </c>
      <c r="N124">
        <f t="shared" si="37"/>
        <v>1.4577432238916676E-3</v>
      </c>
    </row>
    <row r="125" spans="1:14" x14ac:dyDescent="0.3">
      <c r="A125">
        <f t="shared" si="24"/>
        <v>3479</v>
      </c>
      <c r="B125">
        <v>192</v>
      </c>
      <c r="C125" s="1">
        <f>N124</f>
        <v>1.4577432238916676E-3</v>
      </c>
      <c r="D125">
        <f t="shared" si="30"/>
        <v>1.4577432238916676E-3</v>
      </c>
      <c r="E125" t="s">
        <v>23</v>
      </c>
      <c r="F125" t="s">
        <v>19</v>
      </c>
      <c r="G125">
        <v>1</v>
      </c>
      <c r="H125">
        <f t="shared" si="35"/>
        <v>160</v>
      </c>
      <c r="J125">
        <v>2050</v>
      </c>
      <c r="K125" t="s">
        <v>28</v>
      </c>
      <c r="L125">
        <f>AVERAGE(H125:H126)</f>
        <v>85</v>
      </c>
      <c r="M125" cm="1">
        <f t="array" ref="M125">STOWA2024_NDJF_T(B125*60,L125,J125,K125,"")</f>
        <v>3.0187823929024491</v>
      </c>
      <c r="N125">
        <f>1/M125</f>
        <v>0.33125938535719912</v>
      </c>
    </row>
    <row r="126" spans="1:14" x14ac:dyDescent="0.3">
      <c r="A126">
        <f t="shared" si="24"/>
        <v>3480</v>
      </c>
      <c r="B126">
        <v>216</v>
      </c>
      <c r="C126" s="1">
        <f>365.25*24/B126 - N126</f>
        <v>19.112078717113533</v>
      </c>
      <c r="D126">
        <f>C126</f>
        <v>19.112078717113533</v>
      </c>
      <c r="E126" t="s">
        <v>23</v>
      </c>
      <c r="F126" t="s">
        <v>19</v>
      </c>
      <c r="G126">
        <v>1</v>
      </c>
      <c r="H126">
        <v>10</v>
      </c>
      <c r="J126">
        <v>2050</v>
      </c>
      <c r="K126" t="s">
        <v>28</v>
      </c>
      <c r="L126">
        <f>AVERAGE(H126:H128)</f>
        <v>15</v>
      </c>
      <c r="M126" cm="1">
        <f t="array" ref="M126">STOWA2024_NDJF_T(B126*60,L126,J126,K126,"")</f>
        <v>4.6573896955447613E-2</v>
      </c>
      <c r="N126">
        <f>1/M126</f>
        <v>21.471254616219802</v>
      </c>
    </row>
    <row r="127" spans="1:14" x14ac:dyDescent="0.3">
      <c r="A127">
        <f t="shared" si="24"/>
        <v>3481</v>
      </c>
      <c r="B127">
        <v>216</v>
      </c>
      <c r="C127">
        <f t="shared" ref="C127:C131" si="38">N126-N127</f>
        <v>2.481459735392022</v>
      </c>
      <c r="D127">
        <f t="shared" ref="D127:D156" si="39">C127</f>
        <v>2.481459735392022</v>
      </c>
      <c r="E127" t="s">
        <v>23</v>
      </c>
      <c r="F127" t="s">
        <v>19</v>
      </c>
      <c r="G127">
        <v>1</v>
      </c>
      <c r="H127">
        <f t="shared" ref="H127:H131" si="40">H126+5</f>
        <v>15</v>
      </c>
      <c r="J127">
        <v>2050</v>
      </c>
      <c r="K127" t="s">
        <v>28</v>
      </c>
      <c r="L127">
        <f t="shared" ref="L127:L131" si="41">AVERAGE(H127:H128)</f>
        <v>17.5</v>
      </c>
      <c r="M127" cm="1">
        <f t="array" ref="M127">STOWA2024_NDJF_T(B127*60,L127,J127,K127,"")</f>
        <v>5.2659863167327126E-2</v>
      </c>
      <c r="N127">
        <f t="shared" ref="N127:N131" si="42">1/M127</f>
        <v>18.98979488082778</v>
      </c>
    </row>
    <row r="128" spans="1:14" x14ac:dyDescent="0.3">
      <c r="A128">
        <f t="shared" si="24"/>
        <v>3482</v>
      </c>
      <c r="B128">
        <v>216</v>
      </c>
      <c r="C128">
        <f t="shared" si="38"/>
        <v>4.1786090184873252</v>
      </c>
      <c r="D128">
        <f t="shared" si="39"/>
        <v>4.1786090184873252</v>
      </c>
      <c r="E128" t="s">
        <v>23</v>
      </c>
      <c r="F128" t="s">
        <v>19</v>
      </c>
      <c r="G128">
        <v>1</v>
      </c>
      <c r="H128">
        <f t="shared" si="40"/>
        <v>20</v>
      </c>
      <c r="J128">
        <v>2050</v>
      </c>
      <c r="K128" t="s">
        <v>28</v>
      </c>
      <c r="L128">
        <f t="shared" si="41"/>
        <v>22.5</v>
      </c>
      <c r="M128" cm="1">
        <f t="array" ref="M128">STOWA2024_NDJF_T(B128*60,L128,J128,K128,"")</f>
        <v>6.7516538465879503E-2</v>
      </c>
      <c r="N128">
        <f t="shared" si="42"/>
        <v>14.811185862340455</v>
      </c>
    </row>
    <row r="129" spans="1:14" x14ac:dyDescent="0.3">
      <c r="A129">
        <f t="shared" si="24"/>
        <v>3483</v>
      </c>
      <c r="B129">
        <v>216</v>
      </c>
      <c r="C129">
        <f t="shared" si="38"/>
        <v>3.3047298833668606</v>
      </c>
      <c r="D129">
        <f t="shared" si="39"/>
        <v>3.3047298833668606</v>
      </c>
      <c r="E129" t="s">
        <v>23</v>
      </c>
      <c r="F129" t="s">
        <v>19</v>
      </c>
      <c r="G129">
        <v>1</v>
      </c>
      <c r="H129">
        <f t="shared" si="40"/>
        <v>25</v>
      </c>
      <c r="J129">
        <v>2050</v>
      </c>
      <c r="K129" t="s">
        <v>28</v>
      </c>
      <c r="L129">
        <f t="shared" si="41"/>
        <v>27.5</v>
      </c>
      <c r="M129" cm="1">
        <f t="array" ref="M129">STOWA2024_NDJF_T(B129*60,L129,J129,K129,"")</f>
        <v>8.6907732652639291E-2</v>
      </c>
      <c r="N129">
        <f t="shared" si="42"/>
        <v>11.506455978973595</v>
      </c>
    </row>
    <row r="130" spans="1:14" x14ac:dyDescent="0.3">
      <c r="A130">
        <f t="shared" si="24"/>
        <v>3484</v>
      </c>
      <c r="B130">
        <v>216</v>
      </c>
      <c r="C130">
        <f t="shared" si="38"/>
        <v>2.6037777760399052</v>
      </c>
      <c r="D130">
        <f t="shared" si="39"/>
        <v>2.6037777760399052</v>
      </c>
      <c r="E130" t="s">
        <v>23</v>
      </c>
      <c r="F130" t="s">
        <v>19</v>
      </c>
      <c r="G130">
        <v>1</v>
      </c>
      <c r="H130">
        <f t="shared" si="40"/>
        <v>30</v>
      </c>
      <c r="J130">
        <v>2050</v>
      </c>
      <c r="K130" t="s">
        <v>28</v>
      </c>
      <c r="L130">
        <f t="shared" si="41"/>
        <v>32.5</v>
      </c>
      <c r="M130" cm="1">
        <f t="array" ref="M130">STOWA2024_NDJF_T(B130*60,L130,J130,K130,"")</f>
        <v>0.11232574930883957</v>
      </c>
      <c r="N130">
        <f t="shared" si="42"/>
        <v>8.9026782029336893</v>
      </c>
    </row>
    <row r="131" spans="1:14" x14ac:dyDescent="0.3">
      <c r="A131">
        <f t="shared" si="24"/>
        <v>3485</v>
      </c>
      <c r="B131">
        <v>216</v>
      </c>
      <c r="C131">
        <f t="shared" si="38"/>
        <v>2.0435433304697286</v>
      </c>
      <c r="D131">
        <f t="shared" si="39"/>
        <v>2.0435433304697286</v>
      </c>
      <c r="E131" t="s">
        <v>23</v>
      </c>
      <c r="F131" t="s">
        <v>19</v>
      </c>
      <c r="G131">
        <v>1</v>
      </c>
      <c r="H131">
        <f t="shared" si="40"/>
        <v>35</v>
      </c>
      <c r="J131">
        <v>2050</v>
      </c>
      <c r="K131" t="s">
        <v>28</v>
      </c>
      <c r="L131">
        <f t="shared" si="41"/>
        <v>37.5</v>
      </c>
      <c r="M131" cm="1">
        <f t="array" ref="M131">STOWA2024_NDJF_T(B131*60,L131,J131,K131,"")</f>
        <v>0.14579098072768712</v>
      </c>
      <c r="N131">
        <f t="shared" si="42"/>
        <v>6.8591348724639607</v>
      </c>
    </row>
    <row r="132" spans="1:14" x14ac:dyDescent="0.3">
      <c r="A132">
        <f t="shared" ref="A132:A156" si="43">A131+1</f>
        <v>3486</v>
      </c>
      <c r="B132">
        <v>216</v>
      </c>
      <c r="C132">
        <f>N131-N132</f>
        <v>1.5974674189164766</v>
      </c>
      <c r="D132">
        <f t="shared" si="39"/>
        <v>1.5974674189164766</v>
      </c>
      <c r="E132" t="s">
        <v>23</v>
      </c>
      <c r="F132" t="s">
        <v>19</v>
      </c>
      <c r="G132">
        <v>1</v>
      </c>
      <c r="H132">
        <f>H131+5</f>
        <v>40</v>
      </c>
      <c r="J132">
        <v>2050</v>
      </c>
      <c r="K132" t="s">
        <v>28</v>
      </c>
      <c r="L132">
        <f>AVERAGE(H132:H133)</f>
        <v>42.5</v>
      </c>
      <c r="M132" cm="1">
        <f t="array" ref="M132">STOWA2024_NDJF_T(B132*60,L132,J132,K132,"")</f>
        <v>0.1900538201679369</v>
      </c>
      <c r="N132">
        <f>1/M132</f>
        <v>5.2616674535474841</v>
      </c>
    </row>
    <row r="133" spans="1:14" x14ac:dyDescent="0.3">
      <c r="A133">
        <f t="shared" si="43"/>
        <v>3487</v>
      </c>
      <c r="B133">
        <v>216</v>
      </c>
      <c r="C133">
        <f t="shared" ref="C133:C155" si="44">N132-N133</f>
        <v>1.2435261933358888</v>
      </c>
      <c r="D133">
        <f t="shared" si="39"/>
        <v>1.2435261933358888</v>
      </c>
      <c r="E133" t="s">
        <v>23</v>
      </c>
      <c r="F133" t="s">
        <v>19</v>
      </c>
      <c r="G133">
        <v>1</v>
      </c>
      <c r="H133">
        <f t="shared" ref="H133:H156" si="45">H132+5</f>
        <v>45</v>
      </c>
      <c r="J133">
        <v>2050</v>
      </c>
      <c r="K133" t="s">
        <v>28</v>
      </c>
      <c r="L133">
        <f t="shared" ref="L133:L155" si="46">AVERAGE(H133:H134)</f>
        <v>47.5</v>
      </c>
      <c r="M133" cm="1">
        <f t="array" ref="M133">STOWA2024_NDJF_T(B133*60,L133,J133,K133,"")</f>
        <v>0.24887129029090929</v>
      </c>
      <c r="N133">
        <f t="shared" ref="N133:N155" si="47">1/M133</f>
        <v>4.0181412602115953</v>
      </c>
    </row>
    <row r="134" spans="1:14" x14ac:dyDescent="0.3">
      <c r="A134">
        <f t="shared" si="43"/>
        <v>3488</v>
      </c>
      <c r="B134">
        <v>216</v>
      </c>
      <c r="C134">
        <f t="shared" si="44"/>
        <v>0.96389551762680847</v>
      </c>
      <c r="D134">
        <f t="shared" si="39"/>
        <v>0.96389551762680847</v>
      </c>
      <c r="E134" t="s">
        <v>23</v>
      </c>
      <c r="F134" t="s">
        <v>19</v>
      </c>
      <c r="G134">
        <v>1</v>
      </c>
      <c r="H134">
        <f t="shared" si="45"/>
        <v>50</v>
      </c>
      <c r="J134">
        <v>2050</v>
      </c>
      <c r="K134" t="s">
        <v>28</v>
      </c>
      <c r="L134">
        <f t="shared" si="46"/>
        <v>52.5</v>
      </c>
      <c r="M134" cm="1">
        <f t="array" ref="M134">STOWA2024_NDJF_T(B134*60,L134,J134,K134,"")</f>
        <v>0.32741307814796428</v>
      </c>
      <c r="N134">
        <f t="shared" si="47"/>
        <v>3.0542457425847869</v>
      </c>
    </row>
    <row r="135" spans="1:14" x14ac:dyDescent="0.3">
      <c r="A135">
        <f t="shared" si="43"/>
        <v>3489</v>
      </c>
      <c r="B135">
        <v>216</v>
      </c>
      <c r="C135">
        <f t="shared" si="44"/>
        <v>0.74385438673826032</v>
      </c>
      <c r="D135">
        <f t="shared" si="39"/>
        <v>0.74385438673826032</v>
      </c>
      <c r="E135" t="s">
        <v>23</v>
      </c>
      <c r="F135" t="s">
        <v>19</v>
      </c>
      <c r="G135">
        <v>1</v>
      </c>
      <c r="H135">
        <f t="shared" si="45"/>
        <v>55</v>
      </c>
      <c r="J135">
        <v>2050</v>
      </c>
      <c r="K135" t="s">
        <v>28</v>
      </c>
      <c r="L135">
        <f t="shared" si="46"/>
        <v>57.5</v>
      </c>
      <c r="M135" cm="1">
        <f t="array" ref="M135">STOWA2024_NDJF_T(B135*60,L135,J135,K135,"")</f>
        <v>0.43282710414816294</v>
      </c>
      <c r="N135">
        <f t="shared" si="47"/>
        <v>2.3103913558465266</v>
      </c>
    </row>
    <row r="136" spans="1:14" x14ac:dyDescent="0.3">
      <c r="A136">
        <f t="shared" si="43"/>
        <v>3490</v>
      </c>
      <c r="B136">
        <v>216</v>
      </c>
      <c r="C136">
        <f t="shared" si="44"/>
        <v>0.57139257749334815</v>
      </c>
      <c r="D136">
        <f t="shared" si="39"/>
        <v>0.57139257749334815</v>
      </c>
      <c r="E136" t="s">
        <v>23</v>
      </c>
      <c r="F136" t="s">
        <v>19</v>
      </c>
      <c r="G136">
        <v>1</v>
      </c>
      <c r="H136">
        <f t="shared" si="45"/>
        <v>60</v>
      </c>
      <c r="J136">
        <v>2050</v>
      </c>
      <c r="K136" t="s">
        <v>28</v>
      </c>
      <c r="L136">
        <f t="shared" si="46"/>
        <v>62.5</v>
      </c>
      <c r="M136" cm="1">
        <f t="array" ref="M136">STOWA2024_NDJF_T(B136*60,L136,J136,K136,"")</f>
        <v>0.57504353220247462</v>
      </c>
      <c r="N136">
        <f t="shared" si="47"/>
        <v>1.7389987783531784</v>
      </c>
    </row>
    <row r="137" spans="1:14" x14ac:dyDescent="0.3">
      <c r="A137">
        <f t="shared" si="43"/>
        <v>3491</v>
      </c>
      <c r="B137">
        <v>216</v>
      </c>
      <c r="C137">
        <f t="shared" si="44"/>
        <v>0.43684654388074406</v>
      </c>
      <c r="D137">
        <f t="shared" si="39"/>
        <v>0.43684654388074406</v>
      </c>
      <c r="E137" t="s">
        <v>23</v>
      </c>
      <c r="F137" t="s">
        <v>19</v>
      </c>
      <c r="G137">
        <v>1</v>
      </c>
      <c r="H137">
        <f t="shared" si="45"/>
        <v>65</v>
      </c>
      <c r="J137">
        <v>2050</v>
      </c>
      <c r="K137" t="s">
        <v>28</v>
      </c>
      <c r="L137">
        <f t="shared" si="46"/>
        <v>67.5</v>
      </c>
      <c r="M137" cm="1">
        <f t="array" ref="M137">STOWA2024_NDJF_T(B137*60,L137,J137,K137,"")</f>
        <v>0.76795936260490227</v>
      </c>
      <c r="N137">
        <f t="shared" si="47"/>
        <v>1.3021522344724343</v>
      </c>
    </row>
    <row r="138" spans="1:14" x14ac:dyDescent="0.3">
      <c r="A138">
        <f t="shared" si="43"/>
        <v>3492</v>
      </c>
      <c r="B138">
        <v>216</v>
      </c>
      <c r="C138">
        <f t="shared" si="44"/>
        <v>0.33226120572112883</v>
      </c>
      <c r="D138">
        <f t="shared" si="39"/>
        <v>0.33226120572112883</v>
      </c>
      <c r="E138" t="s">
        <v>23</v>
      </c>
      <c r="F138" t="s">
        <v>19</v>
      </c>
      <c r="G138">
        <v>1</v>
      </c>
      <c r="H138">
        <f t="shared" si="45"/>
        <v>70</v>
      </c>
      <c r="J138">
        <v>2050</v>
      </c>
      <c r="K138" t="s">
        <v>28</v>
      </c>
      <c r="L138">
        <f t="shared" si="46"/>
        <v>72.5</v>
      </c>
      <c r="M138" cm="1">
        <f t="array" ref="M138">STOWA2024_NDJF_T(B138*60,L138,J138,K138,"")</f>
        <v>1.0310436640366274</v>
      </c>
      <c r="N138">
        <f t="shared" si="47"/>
        <v>0.96989102875130551</v>
      </c>
    </row>
    <row r="139" spans="1:14" x14ac:dyDescent="0.3">
      <c r="A139">
        <f t="shared" si="43"/>
        <v>3493</v>
      </c>
      <c r="B139">
        <v>216</v>
      </c>
      <c r="C139">
        <f t="shared" si="44"/>
        <v>0.25153918969475564</v>
      </c>
      <c r="D139">
        <f t="shared" si="39"/>
        <v>0.25153918969475564</v>
      </c>
      <c r="E139" t="s">
        <v>23</v>
      </c>
      <c r="F139" t="s">
        <v>19</v>
      </c>
      <c r="G139">
        <v>1</v>
      </c>
      <c r="H139">
        <f t="shared" si="45"/>
        <v>75</v>
      </c>
      <c r="J139">
        <v>2050</v>
      </c>
      <c r="K139" t="s">
        <v>28</v>
      </c>
      <c r="L139">
        <f t="shared" si="46"/>
        <v>77.5</v>
      </c>
      <c r="M139" cm="1">
        <f t="array" ref="M139">STOWA2024_NDJF_T(B139*60,L139,J139,K139,"")</f>
        <v>1.3920755062217893</v>
      </c>
      <c r="N139">
        <f t="shared" si="47"/>
        <v>0.71835183905654987</v>
      </c>
    </row>
    <row r="140" spans="1:14" x14ac:dyDescent="0.3">
      <c r="A140">
        <f t="shared" si="43"/>
        <v>3494</v>
      </c>
      <c r="B140">
        <v>216</v>
      </c>
      <c r="C140">
        <f t="shared" si="44"/>
        <v>0.18937348910065799</v>
      </c>
      <c r="D140">
        <f t="shared" si="39"/>
        <v>0.18937348910065799</v>
      </c>
      <c r="E140" t="s">
        <v>23</v>
      </c>
      <c r="F140" t="s">
        <v>19</v>
      </c>
      <c r="G140">
        <v>1</v>
      </c>
      <c r="H140">
        <f t="shared" si="45"/>
        <v>80</v>
      </c>
      <c r="J140">
        <v>2050</v>
      </c>
      <c r="K140" t="s">
        <v>28</v>
      </c>
      <c r="L140">
        <f t="shared" si="46"/>
        <v>82.5</v>
      </c>
      <c r="M140" cm="1">
        <f t="array" ref="M140">STOWA2024_NDJF_T(B140*60,L140,J140,K140,"")</f>
        <v>1.8904365369270475</v>
      </c>
      <c r="N140">
        <f t="shared" si="47"/>
        <v>0.52897834995589188</v>
      </c>
    </row>
    <row r="141" spans="1:14" x14ac:dyDescent="0.3">
      <c r="A141">
        <f t="shared" si="43"/>
        <v>3495</v>
      </c>
      <c r="B141">
        <v>216</v>
      </c>
      <c r="C141">
        <f t="shared" si="44"/>
        <v>0.14178869881534079</v>
      </c>
      <c r="D141">
        <f t="shared" si="39"/>
        <v>0.14178869881534079</v>
      </c>
      <c r="E141" t="s">
        <v>23</v>
      </c>
      <c r="F141" t="s">
        <v>19</v>
      </c>
      <c r="G141">
        <v>1</v>
      </c>
      <c r="H141">
        <f t="shared" si="45"/>
        <v>85</v>
      </c>
      <c r="J141">
        <v>2050</v>
      </c>
      <c r="K141" t="s">
        <v>28</v>
      </c>
      <c r="L141">
        <f t="shared" si="46"/>
        <v>87.5</v>
      </c>
      <c r="M141" cm="1">
        <f t="array" ref="M141">STOWA2024_NDJF_T(B141*60,L141,J141,K141,"")</f>
        <v>2.582713657388009</v>
      </c>
      <c r="N141">
        <f t="shared" si="47"/>
        <v>0.38718965114055109</v>
      </c>
    </row>
    <row r="142" spans="1:14" x14ac:dyDescent="0.3">
      <c r="A142">
        <f t="shared" si="43"/>
        <v>3496</v>
      </c>
      <c r="B142">
        <v>216</v>
      </c>
      <c r="C142">
        <f t="shared" si="44"/>
        <v>0.10554916170545026</v>
      </c>
      <c r="D142">
        <f t="shared" si="39"/>
        <v>0.10554916170545026</v>
      </c>
      <c r="E142" t="s">
        <v>23</v>
      </c>
      <c r="F142" t="s">
        <v>19</v>
      </c>
      <c r="G142">
        <v>1</v>
      </c>
      <c r="H142">
        <f t="shared" si="45"/>
        <v>90</v>
      </c>
      <c r="J142">
        <v>2050</v>
      </c>
      <c r="K142" t="s">
        <v>28</v>
      </c>
      <c r="L142">
        <f t="shared" si="46"/>
        <v>92.5</v>
      </c>
      <c r="M142" cm="1">
        <f t="array" ref="M142">STOWA2024_NDJF_T(B142*60,L142,J142,K142,"")</f>
        <v>3.550625842206657</v>
      </c>
      <c r="N142">
        <f t="shared" si="47"/>
        <v>0.28164048943510084</v>
      </c>
    </row>
    <row r="143" spans="1:14" x14ac:dyDescent="0.3">
      <c r="A143">
        <f t="shared" si="43"/>
        <v>3497</v>
      </c>
      <c r="B143">
        <v>216</v>
      </c>
      <c r="C143">
        <f t="shared" si="44"/>
        <v>7.8106036630242237E-2</v>
      </c>
      <c r="D143">
        <f t="shared" si="39"/>
        <v>7.8106036630242237E-2</v>
      </c>
      <c r="E143" t="s">
        <v>23</v>
      </c>
      <c r="F143" t="s">
        <v>19</v>
      </c>
      <c r="G143">
        <v>1</v>
      </c>
      <c r="H143">
        <f t="shared" si="45"/>
        <v>95</v>
      </c>
      <c r="J143">
        <v>2050</v>
      </c>
      <c r="K143" t="s">
        <v>28</v>
      </c>
      <c r="L143">
        <f t="shared" si="46"/>
        <v>97.5</v>
      </c>
      <c r="M143" cm="1">
        <f t="array" ref="M143">STOWA2024_NDJF_T(B143*60,L143,J143,K143,"")</f>
        <v>4.9131731076446474</v>
      </c>
      <c r="N143">
        <f t="shared" si="47"/>
        <v>0.2035344528048586</v>
      </c>
    </row>
    <row r="144" spans="1:14" x14ac:dyDescent="0.3">
      <c r="A144">
        <f t="shared" si="43"/>
        <v>3498</v>
      </c>
      <c r="B144">
        <v>216</v>
      </c>
      <c r="C144">
        <f t="shared" si="44"/>
        <v>5.744094448016962E-2</v>
      </c>
      <c r="D144">
        <f t="shared" si="39"/>
        <v>5.744094448016962E-2</v>
      </c>
      <c r="E144" t="s">
        <v>23</v>
      </c>
      <c r="F144" t="s">
        <v>19</v>
      </c>
      <c r="G144">
        <v>1</v>
      </c>
      <c r="H144">
        <f t="shared" si="45"/>
        <v>100</v>
      </c>
      <c r="J144">
        <v>2050</v>
      </c>
      <c r="K144" t="s">
        <v>28</v>
      </c>
      <c r="L144">
        <f t="shared" si="46"/>
        <v>102.5</v>
      </c>
      <c r="M144" cm="1">
        <f t="array" ref="M144">STOWA2024_NDJF_T(B144*60,L144,J144,K144,"")</f>
        <v>6.8449311093106635</v>
      </c>
      <c r="N144">
        <f t="shared" si="47"/>
        <v>0.14609350832468898</v>
      </c>
    </row>
    <row r="145" spans="1:14" x14ac:dyDescent="0.3">
      <c r="A145">
        <f t="shared" si="43"/>
        <v>3499</v>
      </c>
      <c r="B145">
        <v>216</v>
      </c>
      <c r="C145">
        <f t="shared" si="44"/>
        <v>4.1969236528173456E-2</v>
      </c>
      <c r="D145">
        <f t="shared" si="39"/>
        <v>4.1969236528173456E-2</v>
      </c>
      <c r="E145" t="s">
        <v>23</v>
      </c>
      <c r="F145" t="s">
        <v>19</v>
      </c>
      <c r="G145">
        <v>1</v>
      </c>
      <c r="H145">
        <f t="shared" si="45"/>
        <v>105</v>
      </c>
      <c r="J145">
        <v>2050</v>
      </c>
      <c r="K145" t="s">
        <v>28</v>
      </c>
      <c r="L145">
        <f t="shared" si="46"/>
        <v>107.5</v>
      </c>
      <c r="M145" cm="1">
        <f t="array" ref="M145">STOWA2024_NDJF_T(B145*60,L145,J145,K145,"")</f>
        <v>9.6039087020387175</v>
      </c>
      <c r="N145">
        <f t="shared" si="47"/>
        <v>0.10412427179651552</v>
      </c>
    </row>
    <row r="146" spans="1:14" x14ac:dyDescent="0.3">
      <c r="A146">
        <f t="shared" si="43"/>
        <v>3500</v>
      </c>
      <c r="B146">
        <v>216</v>
      </c>
      <c r="C146">
        <f t="shared" si="44"/>
        <v>3.0458269104388633E-2</v>
      </c>
      <c r="D146">
        <f t="shared" si="39"/>
        <v>3.0458269104388633E-2</v>
      </c>
      <c r="E146" t="s">
        <v>23</v>
      </c>
      <c r="F146" t="s">
        <v>19</v>
      </c>
      <c r="G146">
        <v>1</v>
      </c>
      <c r="H146">
        <f t="shared" si="45"/>
        <v>110</v>
      </c>
      <c r="J146">
        <v>2050</v>
      </c>
      <c r="K146" t="s">
        <v>28</v>
      </c>
      <c r="L146">
        <f t="shared" si="46"/>
        <v>112.5</v>
      </c>
      <c r="M146" cm="1">
        <f t="array" ref="M146">STOWA2024_NDJF_T(B146*60,L146,J146,K146,"")</f>
        <v>13.574782986112476</v>
      </c>
      <c r="N146">
        <f t="shared" si="47"/>
        <v>7.3666002692126892E-2</v>
      </c>
    </row>
    <row r="147" spans="1:14" x14ac:dyDescent="0.3">
      <c r="A147">
        <f t="shared" si="43"/>
        <v>3501</v>
      </c>
      <c r="B147">
        <v>216</v>
      </c>
      <c r="C147">
        <f t="shared" si="44"/>
        <v>2.1948996634523377E-2</v>
      </c>
      <c r="D147">
        <f t="shared" si="39"/>
        <v>2.1948996634523377E-2</v>
      </c>
      <c r="E147" t="s">
        <v>23</v>
      </c>
      <c r="F147" t="s">
        <v>19</v>
      </c>
      <c r="G147">
        <v>1</v>
      </c>
      <c r="H147">
        <f t="shared" si="45"/>
        <v>115</v>
      </c>
      <c r="J147">
        <v>2050</v>
      </c>
      <c r="K147" t="s">
        <v>28</v>
      </c>
      <c r="L147">
        <f t="shared" si="46"/>
        <v>117.5</v>
      </c>
      <c r="M147" cm="1">
        <f t="array" ref="M147">STOWA2024_NDJF_T(B147*60,L147,J147,K147,"")</f>
        <v>19.335999436745787</v>
      </c>
      <c r="N147">
        <f t="shared" si="47"/>
        <v>5.1717006057603515E-2</v>
      </c>
    </row>
    <row r="148" spans="1:14" x14ac:dyDescent="0.3">
      <c r="A148">
        <f t="shared" si="43"/>
        <v>3502</v>
      </c>
      <c r="B148">
        <v>216</v>
      </c>
      <c r="C148">
        <f t="shared" si="44"/>
        <v>1.5700785762434354E-2</v>
      </c>
      <c r="D148">
        <f t="shared" si="39"/>
        <v>1.5700785762434354E-2</v>
      </c>
      <c r="E148" t="s">
        <v>23</v>
      </c>
      <c r="F148" t="s">
        <v>19</v>
      </c>
      <c r="G148">
        <v>1</v>
      </c>
      <c r="H148">
        <f t="shared" si="45"/>
        <v>120</v>
      </c>
      <c r="J148">
        <v>2050</v>
      </c>
      <c r="K148" t="s">
        <v>28</v>
      </c>
      <c r="L148">
        <f t="shared" si="46"/>
        <v>122.5</v>
      </c>
      <c r="M148" cm="1">
        <f t="array" ref="M148">STOWA2024_NDJF_T(B148*60,L148,J148,K148,"")</f>
        <v>27.765267754488097</v>
      </c>
      <c r="N148">
        <f t="shared" si="47"/>
        <v>3.6016220295169162E-2</v>
      </c>
    </row>
    <row r="149" spans="1:14" x14ac:dyDescent="0.3">
      <c r="A149">
        <f t="shared" si="43"/>
        <v>3503</v>
      </c>
      <c r="B149">
        <v>216</v>
      </c>
      <c r="C149">
        <f t="shared" si="44"/>
        <v>1.1145108055066154E-2</v>
      </c>
      <c r="D149">
        <f t="shared" si="39"/>
        <v>1.1145108055066154E-2</v>
      </c>
      <c r="E149" t="s">
        <v>23</v>
      </c>
      <c r="F149" t="s">
        <v>19</v>
      </c>
      <c r="G149">
        <v>1</v>
      </c>
      <c r="H149">
        <f t="shared" si="45"/>
        <v>125</v>
      </c>
      <c r="J149">
        <v>2050</v>
      </c>
      <c r="K149" t="s">
        <v>28</v>
      </c>
      <c r="L149">
        <f t="shared" si="46"/>
        <v>127.5</v>
      </c>
      <c r="M149" cm="1">
        <f t="array" ref="M149">STOWA2024_NDJF_T(B149*60,L149,J149,K149,"")</f>
        <v>40.207289096929358</v>
      </c>
      <c r="N149">
        <f t="shared" si="47"/>
        <v>2.4871112240103008E-2</v>
      </c>
    </row>
    <row r="150" spans="1:14" x14ac:dyDescent="0.3">
      <c r="A150">
        <f t="shared" si="43"/>
        <v>3504</v>
      </c>
      <c r="B150">
        <v>216</v>
      </c>
      <c r="C150">
        <f t="shared" si="44"/>
        <v>7.8474727811925528E-3</v>
      </c>
      <c r="D150">
        <f t="shared" si="39"/>
        <v>7.8474727811925528E-3</v>
      </c>
      <c r="E150" t="s">
        <v>23</v>
      </c>
      <c r="F150" t="s">
        <v>19</v>
      </c>
      <c r="G150">
        <v>1</v>
      </c>
      <c r="H150">
        <f t="shared" si="45"/>
        <v>130</v>
      </c>
      <c r="J150">
        <v>2050</v>
      </c>
      <c r="K150" t="s">
        <v>28</v>
      </c>
      <c r="L150">
        <f t="shared" si="46"/>
        <v>132.5</v>
      </c>
      <c r="M150" cm="1">
        <f t="array" ref="M150">STOWA2024_NDJF_T(B150*60,L150,J150,K150,"")</f>
        <v>58.741845562088869</v>
      </c>
      <c r="N150">
        <f t="shared" si="47"/>
        <v>1.7023639458910455E-2</v>
      </c>
    </row>
    <row r="151" spans="1:14" x14ac:dyDescent="0.3">
      <c r="A151">
        <f t="shared" si="43"/>
        <v>3505</v>
      </c>
      <c r="B151">
        <v>216</v>
      </c>
      <c r="C151">
        <f t="shared" si="44"/>
        <v>5.4789627058413788E-3</v>
      </c>
      <c r="D151">
        <f t="shared" si="39"/>
        <v>5.4789627058413788E-3</v>
      </c>
      <c r="E151" t="s">
        <v>23</v>
      </c>
      <c r="F151" t="s">
        <v>19</v>
      </c>
      <c r="G151">
        <v>1</v>
      </c>
      <c r="H151">
        <f t="shared" si="45"/>
        <v>135</v>
      </c>
      <c r="J151">
        <v>2050</v>
      </c>
      <c r="K151" t="s">
        <v>28</v>
      </c>
      <c r="L151">
        <f t="shared" si="46"/>
        <v>137.5</v>
      </c>
      <c r="M151" cm="1">
        <f t="array" ref="M151">STOWA2024_NDJF_T(B151*60,L151,J151,K151,"")</f>
        <v>86.620008631610801</v>
      </c>
      <c r="N151">
        <f t="shared" si="47"/>
        <v>1.1544676753069076E-2</v>
      </c>
    </row>
    <row r="152" spans="1:14" x14ac:dyDescent="0.3">
      <c r="A152">
        <f t="shared" si="43"/>
        <v>3506</v>
      </c>
      <c r="B152">
        <v>216</v>
      </c>
      <c r="C152">
        <f t="shared" si="44"/>
        <v>3.791471779691663E-3</v>
      </c>
      <c r="D152">
        <f t="shared" si="39"/>
        <v>3.791471779691663E-3</v>
      </c>
      <c r="E152" t="s">
        <v>23</v>
      </c>
      <c r="F152" t="s">
        <v>19</v>
      </c>
      <c r="G152">
        <v>1</v>
      </c>
      <c r="H152">
        <f t="shared" si="45"/>
        <v>140</v>
      </c>
      <c r="J152">
        <v>2050</v>
      </c>
      <c r="K152" t="s">
        <v>28</v>
      </c>
      <c r="L152">
        <f t="shared" si="46"/>
        <v>142.5</v>
      </c>
      <c r="M152" cm="1">
        <f t="array" ref="M152">STOWA2024_NDJF_T(B152*60,L152,J152,K152,"")</f>
        <v>128.97891948345909</v>
      </c>
      <c r="N152">
        <f t="shared" si="47"/>
        <v>7.753204973377413E-3</v>
      </c>
    </row>
    <row r="153" spans="1:14" x14ac:dyDescent="0.3">
      <c r="A153">
        <f t="shared" si="43"/>
        <v>3507</v>
      </c>
      <c r="B153">
        <v>216</v>
      </c>
      <c r="C153">
        <f t="shared" si="44"/>
        <v>2.5993696803020324E-3</v>
      </c>
      <c r="D153">
        <f t="shared" si="39"/>
        <v>2.5993696803020324E-3</v>
      </c>
      <c r="E153" t="s">
        <v>23</v>
      </c>
      <c r="F153" t="s">
        <v>19</v>
      </c>
      <c r="G153">
        <v>1</v>
      </c>
      <c r="H153">
        <f t="shared" si="45"/>
        <v>145</v>
      </c>
      <c r="J153">
        <v>2050</v>
      </c>
      <c r="K153" t="s">
        <v>28</v>
      </c>
      <c r="L153">
        <f t="shared" si="46"/>
        <v>147.5</v>
      </c>
      <c r="M153" cm="1">
        <f t="array" ref="M153">STOWA2024_NDJF_T(B153*60,L153,J153,K153,"")</f>
        <v>194.03025962889922</v>
      </c>
      <c r="N153">
        <f t="shared" si="47"/>
        <v>5.1538352930753806E-3</v>
      </c>
    </row>
    <row r="154" spans="1:14" x14ac:dyDescent="0.3">
      <c r="A154">
        <f t="shared" si="43"/>
        <v>3508</v>
      </c>
      <c r="B154">
        <v>216</v>
      </c>
      <c r="C154">
        <f t="shared" si="44"/>
        <v>1.7646538116396718E-3</v>
      </c>
      <c r="D154">
        <f t="shared" si="39"/>
        <v>1.7646538116396718E-3</v>
      </c>
      <c r="E154" t="s">
        <v>23</v>
      </c>
      <c r="F154" t="s">
        <v>19</v>
      </c>
      <c r="G154">
        <v>1</v>
      </c>
      <c r="H154">
        <f t="shared" si="45"/>
        <v>150</v>
      </c>
      <c r="J154">
        <v>2050</v>
      </c>
      <c r="K154" t="s">
        <v>28</v>
      </c>
      <c r="L154">
        <f t="shared" si="46"/>
        <v>152.5</v>
      </c>
      <c r="M154" cm="1">
        <f t="array" ref="M154">STOWA2024_NDJF_T(B154*60,L154,J154,K154,"")</f>
        <v>295.05649239425941</v>
      </c>
      <c r="N154">
        <f t="shared" si="47"/>
        <v>3.3891814814357088E-3</v>
      </c>
    </row>
    <row r="155" spans="1:14" x14ac:dyDescent="0.3">
      <c r="A155">
        <f t="shared" si="43"/>
        <v>3509</v>
      </c>
      <c r="B155">
        <v>216</v>
      </c>
      <c r="C155">
        <f t="shared" si="44"/>
        <v>1.1856323973418719E-3</v>
      </c>
      <c r="D155">
        <f t="shared" si="39"/>
        <v>1.1856323973418719E-3</v>
      </c>
      <c r="E155" t="s">
        <v>23</v>
      </c>
      <c r="F155" t="s">
        <v>19</v>
      </c>
      <c r="G155">
        <v>1</v>
      </c>
      <c r="H155">
        <f t="shared" si="45"/>
        <v>155</v>
      </c>
      <c r="J155">
        <v>2050</v>
      </c>
      <c r="K155" t="s">
        <v>28</v>
      </c>
      <c r="L155">
        <f t="shared" si="46"/>
        <v>157.5</v>
      </c>
      <c r="M155" cm="1">
        <f t="array" ref="M155">STOWA2024_NDJF_T(B155*60,L155,J155,K155,"")</f>
        <v>453.81335374756532</v>
      </c>
      <c r="N155">
        <f t="shared" si="47"/>
        <v>2.2035490840938369E-3</v>
      </c>
    </row>
    <row r="156" spans="1:14" x14ac:dyDescent="0.3">
      <c r="A156">
        <f t="shared" si="43"/>
        <v>3510</v>
      </c>
      <c r="B156">
        <v>216</v>
      </c>
      <c r="C156" s="1">
        <f>N155</f>
        <v>2.2035490840938369E-3</v>
      </c>
      <c r="D156">
        <f t="shared" si="39"/>
        <v>2.2035490840938369E-3</v>
      </c>
      <c r="E156" t="s">
        <v>23</v>
      </c>
      <c r="F156" t="s">
        <v>19</v>
      </c>
      <c r="G156">
        <v>1</v>
      </c>
      <c r="H156">
        <f t="shared" si="45"/>
        <v>160</v>
      </c>
      <c r="J156">
        <v>2050</v>
      </c>
      <c r="K156" t="s">
        <v>28</v>
      </c>
      <c r="L156">
        <f>AVERAGE(H156:H157)</f>
        <v>160</v>
      </c>
      <c r="M156" cm="1">
        <f t="array" ref="M156">STOWA2024_NDJF_T(B156*60,L156,J156,K156,"")</f>
        <v>565.32528788079355</v>
      </c>
      <c r="N156">
        <f>1/M156</f>
        <v>1.7688930982526002E-3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F9D63B-B931-4967-95B9-3B8CF92AEE8E}">
  <sheetPr codeName="Blad19">
    <tabColor theme="5" tint="0.59999389629810485"/>
  </sheetPr>
  <dimension ref="A1:N156"/>
  <sheetViews>
    <sheetView workbookViewId="0">
      <selection activeCell="H3" sqref="H3"/>
    </sheetView>
  </sheetViews>
  <sheetFormatPr defaultRowHeight="14.4" x14ac:dyDescent="0.3"/>
  <cols>
    <col min="2" max="2" width="6" bestFit="1" customWidth="1"/>
    <col min="3" max="4" width="12.6640625"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'2050M WINTER'!A156+1</f>
        <v>3511</v>
      </c>
      <c r="B2">
        <v>24</v>
      </c>
      <c r="C2" s="1">
        <f>365.25*24/B2 - N2</f>
        <v>348.02420590861237</v>
      </c>
      <c r="D2">
        <f>C2</f>
        <v>348.02420590861237</v>
      </c>
      <c r="E2" t="s">
        <v>30</v>
      </c>
      <c r="F2" t="s">
        <v>21</v>
      </c>
      <c r="G2">
        <v>1</v>
      </c>
      <c r="H2">
        <v>10</v>
      </c>
      <c r="J2">
        <v>2050</v>
      </c>
      <c r="K2" t="s">
        <v>31</v>
      </c>
      <c r="L2">
        <f>AVERAGE(H2:H4)</f>
        <v>15</v>
      </c>
      <c r="M2" cm="1">
        <f t="array" ref="M2">STOWA2024_JAARROND_T(B2*60,L2,J2,K2,"")</f>
        <v>5.8052476111970348E-2</v>
      </c>
      <c r="N2">
        <f>1/M2</f>
        <v>17.225794091387623</v>
      </c>
    </row>
    <row r="3" spans="1:14" x14ac:dyDescent="0.3">
      <c r="A3">
        <f>A2+1</f>
        <v>3512</v>
      </c>
      <c r="B3">
        <v>24</v>
      </c>
      <c r="C3">
        <f t="shared" ref="C3:C7" si="0">N2-N3</f>
        <v>5.0697858691066759</v>
      </c>
      <c r="D3">
        <f t="shared" ref="D3:D32" si="1">C3</f>
        <v>5.0697858691066759</v>
      </c>
      <c r="E3" t="s">
        <v>30</v>
      </c>
      <c r="F3" t="s">
        <v>21</v>
      </c>
      <c r="G3">
        <v>1</v>
      </c>
      <c r="H3">
        <f t="shared" ref="H3:H7" si="2">H2+5</f>
        <v>15</v>
      </c>
      <c r="J3">
        <v>2050</v>
      </c>
      <c r="K3" t="s">
        <v>31</v>
      </c>
      <c r="L3">
        <f t="shared" ref="L3:L7" si="3">AVERAGE(H3:H4)</f>
        <v>17.5</v>
      </c>
      <c r="M3" cm="1">
        <f t="array" ref="M3">STOWA2024_JAARROND_T(B3*60,L3,J3,K3,"")</f>
        <v>8.2263846956526693E-2</v>
      </c>
      <c r="N3">
        <f t="shared" ref="N3:N7" si="4">1/M3</f>
        <v>12.156008222280947</v>
      </c>
    </row>
    <row r="4" spans="1:14" x14ac:dyDescent="0.3">
      <c r="A4">
        <f t="shared" ref="A4:A67" si="5">A3+1</f>
        <v>3513</v>
      </c>
      <c r="B4">
        <v>24</v>
      </c>
      <c r="C4">
        <f t="shared" si="0"/>
        <v>5.8142715661034057</v>
      </c>
      <c r="D4">
        <f t="shared" si="1"/>
        <v>5.8142715661034057</v>
      </c>
      <c r="E4" t="s">
        <v>30</v>
      </c>
      <c r="F4" t="s">
        <v>21</v>
      </c>
      <c r="G4">
        <v>1</v>
      </c>
      <c r="H4">
        <f t="shared" si="2"/>
        <v>20</v>
      </c>
      <c r="J4">
        <v>2050</v>
      </c>
      <c r="K4" t="s">
        <v>31</v>
      </c>
      <c r="L4">
        <f t="shared" si="3"/>
        <v>22.5</v>
      </c>
      <c r="M4" cm="1">
        <f t="array" ref="M4">STOWA2024_JAARROND_T(B4*60,L4,J4,K4,"")</f>
        <v>0.15768551332479111</v>
      </c>
      <c r="N4">
        <f t="shared" si="4"/>
        <v>6.3417366561775417</v>
      </c>
    </row>
    <row r="5" spans="1:14" x14ac:dyDescent="0.3">
      <c r="A5">
        <f t="shared" si="5"/>
        <v>3514</v>
      </c>
      <c r="B5">
        <v>24</v>
      </c>
      <c r="C5">
        <f t="shared" si="0"/>
        <v>2.8515805887949086</v>
      </c>
      <c r="D5">
        <f t="shared" si="1"/>
        <v>2.8515805887949086</v>
      </c>
      <c r="E5" t="s">
        <v>30</v>
      </c>
      <c r="F5" t="s">
        <v>21</v>
      </c>
      <c r="G5">
        <v>1</v>
      </c>
      <c r="H5">
        <f t="shared" si="2"/>
        <v>25</v>
      </c>
      <c r="J5">
        <v>2050</v>
      </c>
      <c r="K5" t="s">
        <v>31</v>
      </c>
      <c r="L5">
        <f t="shared" si="3"/>
        <v>27.5</v>
      </c>
      <c r="M5" cm="1">
        <f t="array" ref="M5">STOWA2024_JAARROND_T(B5*60,L5,J5,K5,"")</f>
        <v>0.28652013855355424</v>
      </c>
      <c r="N5">
        <f t="shared" si="4"/>
        <v>3.4901560673826331</v>
      </c>
    </row>
    <row r="6" spans="1:14" x14ac:dyDescent="0.3">
      <c r="A6">
        <f t="shared" si="5"/>
        <v>3515</v>
      </c>
      <c r="B6">
        <v>24</v>
      </c>
      <c r="C6">
        <f t="shared" si="0"/>
        <v>1.4802041169957678</v>
      </c>
      <c r="D6">
        <f t="shared" si="1"/>
        <v>1.4802041169957678</v>
      </c>
      <c r="E6" t="s">
        <v>30</v>
      </c>
      <c r="F6" t="s">
        <v>21</v>
      </c>
      <c r="G6">
        <v>1</v>
      </c>
      <c r="H6">
        <f t="shared" si="2"/>
        <v>30</v>
      </c>
      <c r="J6">
        <v>2050</v>
      </c>
      <c r="K6" t="s">
        <v>31</v>
      </c>
      <c r="L6">
        <f t="shared" si="3"/>
        <v>32.5</v>
      </c>
      <c r="M6" cm="1">
        <f t="array" ref="M6">STOWA2024_JAARROND_T(B6*60,L6,J6,K6,"")</f>
        <v>0.49752433126947393</v>
      </c>
      <c r="N6">
        <f t="shared" si="4"/>
        <v>2.0099519503868652</v>
      </c>
    </row>
    <row r="7" spans="1:14" x14ac:dyDescent="0.3">
      <c r="A7">
        <f t="shared" si="5"/>
        <v>3516</v>
      </c>
      <c r="B7">
        <v>24</v>
      </c>
      <c r="C7">
        <f t="shared" si="0"/>
        <v>0.80645553702036765</v>
      </c>
      <c r="D7">
        <f t="shared" si="1"/>
        <v>0.80645553702036765</v>
      </c>
      <c r="E7" t="s">
        <v>30</v>
      </c>
      <c r="F7" t="s">
        <v>21</v>
      </c>
      <c r="G7">
        <v>1</v>
      </c>
      <c r="H7">
        <f t="shared" si="2"/>
        <v>35</v>
      </c>
      <c r="J7">
        <v>2050</v>
      </c>
      <c r="K7" t="s">
        <v>31</v>
      </c>
      <c r="L7">
        <f t="shared" si="3"/>
        <v>37.5</v>
      </c>
      <c r="M7" cm="1">
        <f t="array" ref="M7">STOWA2024_JAARROND_T(B7*60,L7,J7,K7,"")</f>
        <v>0.83091232254090042</v>
      </c>
      <c r="N7">
        <f t="shared" si="4"/>
        <v>1.2034964133664976</v>
      </c>
    </row>
    <row r="8" spans="1:14" x14ac:dyDescent="0.3">
      <c r="A8">
        <f t="shared" si="5"/>
        <v>3517</v>
      </c>
      <c r="B8">
        <v>24</v>
      </c>
      <c r="C8">
        <f>N7-N8</f>
        <v>0.45799626619752676</v>
      </c>
      <c r="D8">
        <f t="shared" si="1"/>
        <v>0.45799626619752676</v>
      </c>
      <c r="E8" t="s">
        <v>30</v>
      </c>
      <c r="F8" t="s">
        <v>21</v>
      </c>
      <c r="G8">
        <v>1</v>
      </c>
      <c r="H8">
        <f>H7+5</f>
        <v>40</v>
      </c>
      <c r="J8">
        <v>2050</v>
      </c>
      <c r="K8" t="s">
        <v>31</v>
      </c>
      <c r="L8">
        <f>AVERAGE(H8:H9)</f>
        <v>42.5</v>
      </c>
      <c r="M8" cm="1">
        <f t="array" ref="M8">STOWA2024_JAARROND_T(B8*60,L8,J8,K8,"")</f>
        <v>1.3413813582700014</v>
      </c>
      <c r="N8">
        <f>1/M8</f>
        <v>0.74550014716897084</v>
      </c>
    </row>
    <row r="9" spans="1:14" x14ac:dyDescent="0.3">
      <c r="A9">
        <f t="shared" si="5"/>
        <v>3518</v>
      </c>
      <c r="B9">
        <v>24</v>
      </c>
      <c r="C9">
        <f t="shared" ref="C9:C31" si="6">N8-N9</f>
        <v>0.26987908397831833</v>
      </c>
      <c r="D9">
        <f t="shared" si="1"/>
        <v>0.26987908397831833</v>
      </c>
      <c r="E9" t="s">
        <v>30</v>
      </c>
      <c r="F9" t="s">
        <v>21</v>
      </c>
      <c r="G9">
        <v>1</v>
      </c>
      <c r="H9">
        <f t="shared" ref="H9:H32" si="7">H8+5</f>
        <v>45</v>
      </c>
      <c r="J9">
        <v>2050</v>
      </c>
      <c r="K9" t="s">
        <v>31</v>
      </c>
      <c r="L9">
        <f t="shared" ref="L9:L31" si="8">AVERAGE(H9:H10)</f>
        <v>47.5</v>
      </c>
      <c r="M9" cm="1">
        <f t="array" ref="M9">STOWA2024_JAARROND_T(B9*60,L9,J9,K9,"")</f>
        <v>2.1025141176288704</v>
      </c>
      <c r="N9">
        <f t="shared" ref="N9:N31" si="9">1/M9</f>
        <v>0.4756210631906525</v>
      </c>
    </row>
    <row r="10" spans="1:14" x14ac:dyDescent="0.3">
      <c r="A10">
        <f t="shared" si="5"/>
        <v>3519</v>
      </c>
      <c r="B10">
        <v>24</v>
      </c>
      <c r="C10">
        <f t="shared" si="6"/>
        <v>0.1641298797447801</v>
      </c>
      <c r="D10">
        <f t="shared" si="1"/>
        <v>0.1641298797447801</v>
      </c>
      <c r="E10" t="s">
        <v>30</v>
      </c>
      <c r="F10" t="s">
        <v>21</v>
      </c>
      <c r="G10">
        <v>1</v>
      </c>
      <c r="H10">
        <f t="shared" si="7"/>
        <v>50</v>
      </c>
      <c r="J10">
        <v>2050</v>
      </c>
      <c r="K10" t="s">
        <v>31</v>
      </c>
      <c r="L10">
        <f t="shared" si="8"/>
        <v>52.5</v>
      </c>
      <c r="M10" cm="1">
        <f t="array" ref="M10">STOWA2024_JAARROND_T(B10*60,L10,J10,K10,"")</f>
        <v>3.2103637378673007</v>
      </c>
      <c r="N10">
        <f t="shared" si="9"/>
        <v>0.3114911834458724</v>
      </c>
    </row>
    <row r="11" spans="1:14" x14ac:dyDescent="0.3">
      <c r="A11">
        <f t="shared" si="5"/>
        <v>3520</v>
      </c>
      <c r="B11">
        <v>24</v>
      </c>
      <c r="C11">
        <f t="shared" si="6"/>
        <v>0.10268510852946167</v>
      </c>
      <c r="D11">
        <f t="shared" si="1"/>
        <v>0.10268510852946167</v>
      </c>
      <c r="E11" t="s">
        <v>30</v>
      </c>
      <c r="F11" t="s">
        <v>21</v>
      </c>
      <c r="G11">
        <v>1</v>
      </c>
      <c r="H11">
        <f t="shared" si="7"/>
        <v>55</v>
      </c>
      <c r="J11">
        <v>2050</v>
      </c>
      <c r="K11" t="s">
        <v>31</v>
      </c>
      <c r="L11">
        <f t="shared" si="8"/>
        <v>57.5</v>
      </c>
      <c r="M11" cm="1">
        <f t="array" ref="M11">STOWA2024_JAARROND_T(B11*60,L11,J11,K11,"")</f>
        <v>4.7891326935785754</v>
      </c>
      <c r="N11">
        <f t="shared" si="9"/>
        <v>0.20880607491641073</v>
      </c>
    </row>
    <row r="12" spans="1:14" x14ac:dyDescent="0.3">
      <c r="A12">
        <f t="shared" si="5"/>
        <v>3521</v>
      </c>
      <c r="B12">
        <v>24</v>
      </c>
      <c r="C12">
        <f t="shared" si="6"/>
        <v>6.5881832567121601E-2</v>
      </c>
      <c r="D12">
        <f t="shared" si="1"/>
        <v>6.5881832567121601E-2</v>
      </c>
      <c r="E12" t="s">
        <v>30</v>
      </c>
      <c r="F12" t="s">
        <v>21</v>
      </c>
      <c r="G12">
        <v>1</v>
      </c>
      <c r="H12">
        <f t="shared" si="7"/>
        <v>60</v>
      </c>
      <c r="J12">
        <v>2050</v>
      </c>
      <c r="K12" t="s">
        <v>31</v>
      </c>
      <c r="L12">
        <f t="shared" si="8"/>
        <v>62.5</v>
      </c>
      <c r="M12" cm="1">
        <f t="array" ref="M12">STOWA2024_JAARROND_T(B12*60,L12,J12,K12,"")</f>
        <v>6.9967136684630722</v>
      </c>
      <c r="N12">
        <f t="shared" si="9"/>
        <v>0.14292424234928913</v>
      </c>
    </row>
    <row r="13" spans="1:14" x14ac:dyDescent="0.3">
      <c r="A13">
        <f t="shared" si="5"/>
        <v>3522</v>
      </c>
      <c r="B13">
        <v>24</v>
      </c>
      <c r="C13">
        <f t="shared" si="6"/>
        <v>4.3240613578678824E-2</v>
      </c>
      <c r="D13">
        <f t="shared" si="1"/>
        <v>4.3240613578678824E-2</v>
      </c>
      <c r="E13" t="s">
        <v>30</v>
      </c>
      <c r="F13" t="s">
        <v>21</v>
      </c>
      <c r="G13">
        <v>1</v>
      </c>
      <c r="H13">
        <f t="shared" si="7"/>
        <v>65</v>
      </c>
      <c r="J13">
        <v>2050</v>
      </c>
      <c r="K13" t="s">
        <v>31</v>
      </c>
      <c r="L13">
        <f t="shared" si="8"/>
        <v>67.5</v>
      </c>
      <c r="M13" cm="1">
        <f t="array" ref="M13">STOWA2024_JAARROND_T(B13*60,L13,J13,K13,"")</f>
        <v>10.031737531357102</v>
      </c>
      <c r="N13">
        <f t="shared" si="9"/>
        <v>9.9683628770610308E-2</v>
      </c>
    </row>
    <row r="14" spans="1:14" x14ac:dyDescent="0.3">
      <c r="A14">
        <f t="shared" si="5"/>
        <v>3523</v>
      </c>
      <c r="B14">
        <v>24</v>
      </c>
      <c r="C14">
        <f t="shared" si="6"/>
        <v>2.8964341888342932E-2</v>
      </c>
      <c r="D14">
        <f t="shared" si="1"/>
        <v>2.8964341888342932E-2</v>
      </c>
      <c r="E14" t="s">
        <v>30</v>
      </c>
      <c r="F14" t="s">
        <v>21</v>
      </c>
      <c r="G14">
        <v>1</v>
      </c>
      <c r="H14">
        <f t="shared" si="7"/>
        <v>70</v>
      </c>
      <c r="J14">
        <v>2050</v>
      </c>
      <c r="K14" t="s">
        <v>31</v>
      </c>
      <c r="L14">
        <f t="shared" si="8"/>
        <v>72.5</v>
      </c>
      <c r="M14" cm="1">
        <f t="array" ref="M14">STOWA2024_JAARROND_T(B14*60,L14,J14,K14,"")</f>
        <v>14.140414080599937</v>
      </c>
      <c r="N14">
        <f t="shared" si="9"/>
        <v>7.0719286882267376E-2</v>
      </c>
    </row>
    <row r="15" spans="1:14" x14ac:dyDescent="0.3">
      <c r="A15">
        <f t="shared" si="5"/>
        <v>3524</v>
      </c>
      <c r="B15">
        <v>24</v>
      </c>
      <c r="C15">
        <f t="shared" si="6"/>
        <v>1.976504218840993E-2</v>
      </c>
      <c r="D15">
        <f t="shared" si="1"/>
        <v>1.976504218840993E-2</v>
      </c>
      <c r="E15" t="s">
        <v>30</v>
      </c>
      <c r="F15" t="s">
        <v>21</v>
      </c>
      <c r="G15">
        <v>1</v>
      </c>
      <c r="H15">
        <f t="shared" si="7"/>
        <v>75</v>
      </c>
      <c r="J15">
        <v>2050</v>
      </c>
      <c r="K15" t="s">
        <v>31</v>
      </c>
      <c r="L15">
        <f t="shared" si="8"/>
        <v>77.5</v>
      </c>
      <c r="M15" cm="1">
        <f t="array" ref="M15">STOWA2024_JAARROND_T(B15*60,L15,J15,K15,"")</f>
        <v>19.625450362539677</v>
      </c>
      <c r="N15">
        <f t="shared" si="9"/>
        <v>5.0954244693857446E-2</v>
      </c>
    </row>
    <row r="16" spans="1:14" x14ac:dyDescent="0.3">
      <c r="A16">
        <f t="shared" si="5"/>
        <v>3525</v>
      </c>
      <c r="B16">
        <v>24</v>
      </c>
      <c r="C16">
        <f t="shared" si="6"/>
        <v>1.371840785154034E-2</v>
      </c>
      <c r="D16">
        <f t="shared" si="1"/>
        <v>1.371840785154034E-2</v>
      </c>
      <c r="E16" t="s">
        <v>30</v>
      </c>
      <c r="F16" t="s">
        <v>21</v>
      </c>
      <c r="G16">
        <v>1</v>
      </c>
      <c r="H16">
        <f t="shared" si="7"/>
        <v>80</v>
      </c>
      <c r="J16">
        <v>2050</v>
      </c>
      <c r="K16" t="s">
        <v>31</v>
      </c>
      <c r="L16">
        <f t="shared" si="8"/>
        <v>82.5</v>
      </c>
      <c r="M16" cm="1">
        <f t="array" ref="M16">STOWA2024_JAARROND_T(B16*60,L16,J16,K16,"")</f>
        <v>26.855848687776454</v>
      </c>
      <c r="N16">
        <f t="shared" si="9"/>
        <v>3.7235836842317106E-2</v>
      </c>
    </row>
    <row r="17" spans="1:14" x14ac:dyDescent="0.3">
      <c r="A17">
        <f t="shared" si="5"/>
        <v>3526</v>
      </c>
      <c r="B17">
        <v>24</v>
      </c>
      <c r="C17">
        <f t="shared" si="6"/>
        <v>9.6696180004086398E-3</v>
      </c>
      <c r="D17">
        <f t="shared" si="1"/>
        <v>9.6696180004086398E-3</v>
      </c>
      <c r="E17" t="s">
        <v>30</v>
      </c>
      <c r="F17" t="s">
        <v>21</v>
      </c>
      <c r="G17">
        <v>1</v>
      </c>
      <c r="H17">
        <f t="shared" si="7"/>
        <v>85</v>
      </c>
      <c r="J17">
        <v>2050</v>
      </c>
      <c r="K17" t="s">
        <v>31</v>
      </c>
      <c r="L17">
        <f t="shared" si="8"/>
        <v>87.5</v>
      </c>
      <c r="M17" cm="1">
        <f t="array" ref="M17">STOWA2024_JAARROND_T(B17*60,L17,J17,K17,"")</f>
        <v>36.276284598006477</v>
      </c>
      <c r="N17">
        <f t="shared" si="9"/>
        <v>2.7566218841908467E-2</v>
      </c>
    </row>
    <row r="18" spans="1:14" x14ac:dyDescent="0.3">
      <c r="A18">
        <f t="shared" si="5"/>
        <v>3527</v>
      </c>
      <c r="B18">
        <v>24</v>
      </c>
      <c r="C18">
        <f t="shared" si="6"/>
        <v>6.9131470537296263E-3</v>
      </c>
      <c r="D18">
        <f t="shared" si="1"/>
        <v>6.9131470537296263E-3</v>
      </c>
      <c r="E18" t="s">
        <v>30</v>
      </c>
      <c r="F18" t="s">
        <v>21</v>
      </c>
      <c r="G18">
        <v>1</v>
      </c>
      <c r="H18">
        <f t="shared" si="7"/>
        <v>90</v>
      </c>
      <c r="J18">
        <v>2050</v>
      </c>
      <c r="K18" t="s">
        <v>31</v>
      </c>
      <c r="L18">
        <f t="shared" si="8"/>
        <v>92.5</v>
      </c>
      <c r="M18" cm="1">
        <f t="array" ref="M18">STOWA2024_JAARROND_T(B18*60,L18,J18,K18,"")</f>
        <v>48.418947566548823</v>
      </c>
      <c r="N18">
        <f t="shared" si="9"/>
        <v>2.065307178817884E-2</v>
      </c>
    </row>
    <row r="19" spans="1:14" x14ac:dyDescent="0.3">
      <c r="A19">
        <f t="shared" si="5"/>
        <v>3528</v>
      </c>
      <c r="B19">
        <v>24</v>
      </c>
      <c r="C19">
        <f t="shared" si="6"/>
        <v>5.0078077750061734E-3</v>
      </c>
      <c r="D19">
        <f t="shared" si="1"/>
        <v>5.0078077750061734E-3</v>
      </c>
      <c r="E19" t="s">
        <v>30</v>
      </c>
      <c r="F19" t="s">
        <v>21</v>
      </c>
      <c r="G19">
        <v>1</v>
      </c>
      <c r="H19">
        <f t="shared" si="7"/>
        <v>95</v>
      </c>
      <c r="J19">
        <v>2050</v>
      </c>
      <c r="K19" t="s">
        <v>31</v>
      </c>
      <c r="L19">
        <f t="shared" si="8"/>
        <v>97.5</v>
      </c>
      <c r="M19" cm="1">
        <f t="array" ref="M19">STOWA2024_JAARROND_T(B19*60,L19,J19,K19,"")</f>
        <v>63.917106106873057</v>
      </c>
      <c r="N19">
        <f t="shared" si="9"/>
        <v>1.5645264013172667E-2</v>
      </c>
    </row>
    <row r="20" spans="1:14" x14ac:dyDescent="0.3">
      <c r="A20">
        <f t="shared" si="5"/>
        <v>3529</v>
      </c>
      <c r="B20">
        <v>24</v>
      </c>
      <c r="C20">
        <f t="shared" si="6"/>
        <v>3.6719196414682961E-3</v>
      </c>
      <c r="D20">
        <f t="shared" si="1"/>
        <v>3.6719196414682961E-3</v>
      </c>
      <c r="E20" t="s">
        <v>30</v>
      </c>
      <c r="F20" t="s">
        <v>21</v>
      </c>
      <c r="G20">
        <v>1</v>
      </c>
      <c r="H20">
        <f t="shared" si="7"/>
        <v>100</v>
      </c>
      <c r="J20">
        <v>2050</v>
      </c>
      <c r="K20" t="s">
        <v>31</v>
      </c>
      <c r="L20">
        <f t="shared" si="8"/>
        <v>102.5</v>
      </c>
      <c r="M20" cm="1">
        <f t="array" ref="M20">STOWA2024_JAARROND_T(B20*60,L20,J20,K20,"")</f>
        <v>83.518853960570823</v>
      </c>
      <c r="N20">
        <f t="shared" si="9"/>
        <v>1.1973344371704371E-2</v>
      </c>
    </row>
    <row r="21" spans="1:14" x14ac:dyDescent="0.3">
      <c r="A21">
        <f t="shared" si="5"/>
        <v>3530</v>
      </c>
      <c r="B21">
        <v>24</v>
      </c>
      <c r="C21">
        <f t="shared" si="6"/>
        <v>2.7226381428089915E-3</v>
      </c>
      <c r="D21">
        <f t="shared" si="1"/>
        <v>2.7226381428089915E-3</v>
      </c>
      <c r="E21" t="s">
        <v>30</v>
      </c>
      <c r="F21" t="s">
        <v>21</v>
      </c>
      <c r="G21">
        <v>1</v>
      </c>
      <c r="H21">
        <f t="shared" si="7"/>
        <v>105</v>
      </c>
      <c r="J21">
        <v>2050</v>
      </c>
      <c r="K21" t="s">
        <v>31</v>
      </c>
      <c r="L21">
        <f t="shared" si="8"/>
        <v>107.5</v>
      </c>
      <c r="M21" cm="1">
        <f t="array" ref="M21">STOWA2024_JAARROND_T(B21*60,L21,J21,K21,"")</f>
        <v>108.09985478475294</v>
      </c>
      <c r="N21">
        <f t="shared" si="9"/>
        <v>9.2507062288953792E-3</v>
      </c>
    </row>
    <row r="22" spans="1:14" x14ac:dyDescent="0.3">
      <c r="A22">
        <f t="shared" si="5"/>
        <v>3531</v>
      </c>
      <c r="B22">
        <v>24</v>
      </c>
      <c r="C22">
        <f t="shared" si="6"/>
        <v>2.0400515274127968E-3</v>
      </c>
      <c r="D22">
        <f t="shared" si="1"/>
        <v>2.0400515274127968E-3</v>
      </c>
      <c r="E22" t="s">
        <v>30</v>
      </c>
      <c r="F22" t="s">
        <v>21</v>
      </c>
      <c r="G22">
        <v>1</v>
      </c>
      <c r="H22">
        <f t="shared" si="7"/>
        <v>110</v>
      </c>
      <c r="J22">
        <v>2050</v>
      </c>
      <c r="K22" t="s">
        <v>31</v>
      </c>
      <c r="L22">
        <f t="shared" si="8"/>
        <v>112.5</v>
      </c>
      <c r="M22" cm="1">
        <f t="array" ref="M22">STOWA2024_JAARROND_T(B22*60,L22,J22,K22,"")</f>
        <v>138.68366208055838</v>
      </c>
      <c r="N22">
        <f t="shared" si="9"/>
        <v>7.2106547014825825E-3</v>
      </c>
    </row>
    <row r="23" spans="1:14" x14ac:dyDescent="0.3">
      <c r="A23">
        <f t="shared" si="5"/>
        <v>3532</v>
      </c>
      <c r="B23">
        <v>24</v>
      </c>
      <c r="C23">
        <f t="shared" si="6"/>
        <v>1.543561744649662E-3</v>
      </c>
      <c r="D23">
        <f t="shared" si="1"/>
        <v>1.543561744649662E-3</v>
      </c>
      <c r="E23" t="s">
        <v>30</v>
      </c>
      <c r="F23" t="s">
        <v>21</v>
      </c>
      <c r="G23">
        <v>1</v>
      </c>
      <c r="H23">
        <f t="shared" si="7"/>
        <v>115</v>
      </c>
      <c r="J23">
        <v>2050</v>
      </c>
      <c r="K23" t="s">
        <v>31</v>
      </c>
      <c r="L23">
        <f t="shared" si="8"/>
        <v>117.5</v>
      </c>
      <c r="M23" cm="1">
        <f t="array" ref="M23">STOWA2024_JAARROND_T(B23*60,L23,J23,K23,"")</f>
        <v>176.45731376159645</v>
      </c>
      <c r="N23">
        <f t="shared" si="9"/>
        <v>5.6670929568329205E-3</v>
      </c>
    </row>
    <row r="24" spans="1:14" x14ac:dyDescent="0.3">
      <c r="A24">
        <f t="shared" si="5"/>
        <v>3533</v>
      </c>
      <c r="B24">
        <v>24</v>
      </c>
      <c r="C24">
        <f t="shared" si="6"/>
        <v>1.1785876504488381E-3</v>
      </c>
      <c r="D24">
        <f t="shared" si="1"/>
        <v>1.1785876504488381E-3</v>
      </c>
      <c r="E24" t="s">
        <v>30</v>
      </c>
      <c r="F24" t="s">
        <v>21</v>
      </c>
      <c r="G24">
        <v>1</v>
      </c>
      <c r="H24">
        <f t="shared" si="7"/>
        <v>120</v>
      </c>
      <c r="J24">
        <v>2050</v>
      </c>
      <c r="K24" t="s">
        <v>31</v>
      </c>
      <c r="L24">
        <f t="shared" si="8"/>
        <v>122.5</v>
      </c>
      <c r="M24" cm="1">
        <f t="array" ref="M24">STOWA2024_JAARROND_T(B24*60,L24,J24,K24,"")</f>
        <v>222.79131509050058</v>
      </c>
      <c r="N24">
        <f t="shared" si="9"/>
        <v>4.4885053063840824E-3</v>
      </c>
    </row>
    <row r="25" spans="1:14" x14ac:dyDescent="0.3">
      <c r="A25">
        <f t="shared" si="5"/>
        <v>3534</v>
      </c>
      <c r="B25">
        <v>24</v>
      </c>
      <c r="C25">
        <f t="shared" si="6"/>
        <v>9.0762077703295755E-4</v>
      </c>
      <c r="D25">
        <f t="shared" si="1"/>
        <v>9.0762077703295755E-4</v>
      </c>
      <c r="E25" t="s">
        <v>30</v>
      </c>
      <c r="F25" t="s">
        <v>21</v>
      </c>
      <c r="G25">
        <v>1</v>
      </c>
      <c r="H25">
        <f t="shared" si="7"/>
        <v>125</v>
      </c>
      <c r="J25">
        <v>2050</v>
      </c>
      <c r="K25" t="s">
        <v>31</v>
      </c>
      <c r="L25">
        <f t="shared" si="8"/>
        <v>127.5</v>
      </c>
      <c r="M25" cm="1">
        <f t="array" ref="M25">STOWA2024_JAARROND_T(B25*60,L25,J25,K25,"")</f>
        <v>279.26061055680151</v>
      </c>
      <c r="N25">
        <f t="shared" si="9"/>
        <v>3.5808845293511249E-3</v>
      </c>
    </row>
    <row r="26" spans="1:14" x14ac:dyDescent="0.3">
      <c r="A26">
        <f t="shared" si="5"/>
        <v>3535</v>
      </c>
      <c r="B26">
        <v>24</v>
      </c>
      <c r="C26">
        <f t="shared" si="6"/>
        <v>7.0457033602258634E-4</v>
      </c>
      <c r="D26">
        <f t="shared" si="1"/>
        <v>7.0457033602258634E-4</v>
      </c>
      <c r="E26" t="s">
        <v>30</v>
      </c>
      <c r="F26" t="s">
        <v>21</v>
      </c>
      <c r="G26">
        <v>1</v>
      </c>
      <c r="H26">
        <f t="shared" si="7"/>
        <v>130</v>
      </c>
      <c r="J26">
        <v>2050</v>
      </c>
      <c r="K26" t="s">
        <v>31</v>
      </c>
      <c r="L26">
        <f t="shared" si="8"/>
        <v>132.5</v>
      </c>
      <c r="M26" cm="1">
        <f t="array" ref="M26">STOWA2024_JAARROND_T(B26*60,L26,J26,K26,"")</f>
        <v>347.66716456757337</v>
      </c>
      <c r="N26">
        <f t="shared" si="9"/>
        <v>2.8763141933285385E-3</v>
      </c>
    </row>
    <row r="27" spans="1:14" x14ac:dyDescent="0.3">
      <c r="A27">
        <f t="shared" si="5"/>
        <v>3536</v>
      </c>
      <c r="B27">
        <v>24</v>
      </c>
      <c r="C27">
        <f t="shared" si="6"/>
        <v>5.5108005701083379E-4</v>
      </c>
      <c r="D27">
        <f t="shared" si="1"/>
        <v>5.5108005701083379E-4</v>
      </c>
      <c r="E27" t="s">
        <v>30</v>
      </c>
      <c r="F27" t="s">
        <v>21</v>
      </c>
      <c r="G27">
        <v>1</v>
      </c>
      <c r="H27">
        <f t="shared" si="7"/>
        <v>135</v>
      </c>
      <c r="J27">
        <v>2050</v>
      </c>
      <c r="K27" t="s">
        <v>31</v>
      </c>
      <c r="L27">
        <f t="shared" si="8"/>
        <v>137.5</v>
      </c>
      <c r="M27" cm="1">
        <f t="array" ref="M27">STOWA2024_JAARROND_T(B27*60,L27,J27,K27,"")</f>
        <v>430.06421778394474</v>
      </c>
      <c r="N27">
        <f t="shared" si="9"/>
        <v>2.3252341363177048E-3</v>
      </c>
    </row>
    <row r="28" spans="1:14" x14ac:dyDescent="0.3">
      <c r="A28">
        <f t="shared" si="5"/>
        <v>3537</v>
      </c>
      <c r="B28">
        <v>24</v>
      </c>
      <c r="C28">
        <f t="shared" si="6"/>
        <v>4.3408497830876706E-4</v>
      </c>
      <c r="D28">
        <f t="shared" si="1"/>
        <v>4.3408497830876706E-4</v>
      </c>
      <c r="E28" t="s">
        <v>30</v>
      </c>
      <c r="F28" t="s">
        <v>21</v>
      </c>
      <c r="G28">
        <v>1</v>
      </c>
      <c r="H28">
        <f t="shared" si="7"/>
        <v>140</v>
      </c>
      <c r="J28">
        <v>2050</v>
      </c>
      <c r="K28" t="s">
        <v>31</v>
      </c>
      <c r="L28">
        <f t="shared" si="8"/>
        <v>142.5</v>
      </c>
      <c r="M28" cm="1">
        <f t="array" ref="M28">STOWA2024_JAARROND_T(B28*60,L28,J28,K28,"")</f>
        <v>528.779020821833</v>
      </c>
      <c r="N28">
        <f t="shared" si="9"/>
        <v>1.8911491580089377E-3</v>
      </c>
    </row>
    <row r="29" spans="1:14" x14ac:dyDescent="0.3">
      <c r="A29">
        <f t="shared" si="5"/>
        <v>3538</v>
      </c>
      <c r="B29">
        <v>24</v>
      </c>
      <c r="C29">
        <f t="shared" si="6"/>
        <v>3.4424692409552459E-4</v>
      </c>
      <c r="D29">
        <f t="shared" si="1"/>
        <v>3.4424692409552459E-4</v>
      </c>
      <c r="E29" t="s">
        <v>30</v>
      </c>
      <c r="F29" t="s">
        <v>21</v>
      </c>
      <c r="G29">
        <v>1</v>
      </c>
      <c r="H29">
        <f t="shared" si="7"/>
        <v>145</v>
      </c>
      <c r="J29">
        <v>2050</v>
      </c>
      <c r="K29" t="s">
        <v>31</v>
      </c>
      <c r="L29">
        <f t="shared" si="8"/>
        <v>147.5</v>
      </c>
      <c r="M29" cm="1">
        <f t="array" ref="M29">STOWA2024_JAARROND_T(B29*60,L29,J29,K29,"")</f>
        <v>646.45326516218245</v>
      </c>
      <c r="N29">
        <f t="shared" si="9"/>
        <v>1.5469022339134131E-3</v>
      </c>
    </row>
    <row r="30" spans="1:14" x14ac:dyDescent="0.3">
      <c r="A30">
        <f t="shared" si="5"/>
        <v>3539</v>
      </c>
      <c r="B30">
        <v>24</v>
      </c>
      <c r="C30">
        <f t="shared" si="6"/>
        <v>2.747257935792587E-4</v>
      </c>
      <c r="D30">
        <f t="shared" si="1"/>
        <v>2.747257935792587E-4</v>
      </c>
      <c r="E30" t="s">
        <v>30</v>
      </c>
      <c r="F30" t="s">
        <v>21</v>
      </c>
      <c r="G30">
        <v>1</v>
      </c>
      <c r="H30">
        <f t="shared" si="7"/>
        <v>150</v>
      </c>
      <c r="J30">
        <v>2050</v>
      </c>
      <c r="K30" t="s">
        <v>31</v>
      </c>
      <c r="L30">
        <f t="shared" si="8"/>
        <v>152.5</v>
      </c>
      <c r="M30" cm="1">
        <f t="array" ref="M30">STOWA2024_JAARROND_T(B30*60,L30,J30,K30,"")</f>
        <v>786.05448764428968</v>
      </c>
      <c r="N30">
        <f t="shared" si="9"/>
        <v>1.2721764403341544E-3</v>
      </c>
    </row>
    <row r="31" spans="1:14" x14ac:dyDescent="0.3">
      <c r="A31">
        <f t="shared" si="5"/>
        <v>3540</v>
      </c>
      <c r="B31">
        <v>24</v>
      </c>
      <c r="C31">
        <f t="shared" si="6"/>
        <v>2.2056269643529235E-4</v>
      </c>
      <c r="D31">
        <f t="shared" si="1"/>
        <v>2.2056269643529235E-4</v>
      </c>
      <c r="E31" t="s">
        <v>30</v>
      </c>
      <c r="F31" t="s">
        <v>21</v>
      </c>
      <c r="G31">
        <v>1</v>
      </c>
      <c r="H31">
        <f t="shared" si="7"/>
        <v>155</v>
      </c>
      <c r="J31">
        <v>2050</v>
      </c>
      <c r="K31" t="s">
        <v>31</v>
      </c>
      <c r="L31">
        <f t="shared" si="8"/>
        <v>157.5</v>
      </c>
      <c r="M31" cm="1">
        <f t="array" ref="M31">STOWA2024_JAARROND_T(B31*60,L31,J31,K31,"")</f>
        <v>950.9194852213476</v>
      </c>
      <c r="N31">
        <f t="shared" si="9"/>
        <v>1.0516137438988621E-3</v>
      </c>
    </row>
    <row r="32" spans="1:14" x14ac:dyDescent="0.3">
      <c r="A32">
        <f t="shared" si="5"/>
        <v>3541</v>
      </c>
      <c r="B32">
        <v>24</v>
      </c>
      <c r="C32" s="1">
        <f>N31</f>
        <v>1.0516137438988621E-3</v>
      </c>
      <c r="D32">
        <f t="shared" si="1"/>
        <v>1.0516137438988621E-3</v>
      </c>
      <c r="E32" t="s">
        <v>30</v>
      </c>
      <c r="F32" t="s">
        <v>21</v>
      </c>
      <c r="G32">
        <v>1</v>
      </c>
      <c r="H32">
        <f t="shared" si="7"/>
        <v>160</v>
      </c>
      <c r="J32">
        <v>2050</v>
      </c>
      <c r="K32" t="s">
        <v>31</v>
      </c>
      <c r="L32">
        <f>AVERAGE(H32:H33)</f>
        <v>85</v>
      </c>
      <c r="M32" cm="1">
        <f t="array" ref="M32">STOWA2024_JAARROND_T(B32*60,L32,J32,K32,"")</f>
        <v>31.261224053563424</v>
      </c>
      <c r="N32">
        <f>1/M32</f>
        <v>3.1988510695761169E-2</v>
      </c>
    </row>
    <row r="33" spans="1:14" x14ac:dyDescent="0.3">
      <c r="A33">
        <f t="shared" si="5"/>
        <v>3542</v>
      </c>
      <c r="B33">
        <v>48</v>
      </c>
      <c r="C33" s="1">
        <f>365.25*24/B33 - N33</f>
        <v>153.87826974785844</v>
      </c>
      <c r="D33">
        <f>C33</f>
        <v>153.87826974785844</v>
      </c>
      <c r="E33" t="s">
        <v>30</v>
      </c>
      <c r="F33" t="s">
        <v>21</v>
      </c>
      <c r="G33">
        <v>1</v>
      </c>
      <c r="H33">
        <v>10</v>
      </c>
      <c r="J33">
        <v>2050</v>
      </c>
      <c r="K33" t="s">
        <v>31</v>
      </c>
      <c r="L33">
        <f>AVERAGE(H33:H35)</f>
        <v>15</v>
      </c>
      <c r="M33" cm="1">
        <f t="array" ref="M33">STOWA2024_JAARROND_T(B33*60,L33,J33,K33,"")</f>
        <v>3.4786564984221197E-2</v>
      </c>
      <c r="N33">
        <f>1/M33</f>
        <v>28.746730252141568</v>
      </c>
    </row>
    <row r="34" spans="1:14" x14ac:dyDescent="0.3">
      <c r="A34">
        <f t="shared" si="5"/>
        <v>3543</v>
      </c>
      <c r="B34">
        <v>48</v>
      </c>
      <c r="C34">
        <f t="shared" ref="C34:C38" si="10">N33-N34</f>
        <v>7.3264410457851952</v>
      </c>
      <c r="D34">
        <f t="shared" ref="D34:D63" si="11">C34</f>
        <v>7.3264410457851952</v>
      </c>
      <c r="E34" t="s">
        <v>30</v>
      </c>
      <c r="F34" t="s">
        <v>21</v>
      </c>
      <c r="G34">
        <v>1</v>
      </c>
      <c r="H34">
        <f t="shared" ref="H34:H38" si="12">H33+5</f>
        <v>15</v>
      </c>
      <c r="J34">
        <v>2050</v>
      </c>
      <c r="K34" t="s">
        <v>31</v>
      </c>
      <c r="L34">
        <f t="shared" ref="L34:L38" si="13">AVERAGE(H34:H35)</f>
        <v>17.5</v>
      </c>
      <c r="M34" cm="1">
        <f t="array" ref="M34">STOWA2024_JAARROND_T(B34*60,L34,J34,K34,"")</f>
        <v>4.6684710480157973E-2</v>
      </c>
      <c r="N34">
        <f t="shared" ref="N34:N38" si="14">1/M34</f>
        <v>21.420289206356372</v>
      </c>
    </row>
    <row r="35" spans="1:14" x14ac:dyDescent="0.3">
      <c r="A35">
        <f t="shared" si="5"/>
        <v>3544</v>
      </c>
      <c r="B35">
        <v>48</v>
      </c>
      <c r="C35">
        <f t="shared" si="10"/>
        <v>9.2261656524639264</v>
      </c>
      <c r="D35">
        <f t="shared" si="11"/>
        <v>9.2261656524639264</v>
      </c>
      <c r="E35" t="s">
        <v>30</v>
      </c>
      <c r="F35" t="s">
        <v>21</v>
      </c>
      <c r="G35">
        <v>1</v>
      </c>
      <c r="H35">
        <f t="shared" si="12"/>
        <v>20</v>
      </c>
      <c r="J35">
        <v>2050</v>
      </c>
      <c r="K35" t="s">
        <v>31</v>
      </c>
      <c r="L35">
        <f t="shared" si="13"/>
        <v>22.5</v>
      </c>
      <c r="M35" cm="1">
        <f t="array" ref="M35">STOWA2024_JAARROND_T(B35*60,L35,J35,K35,"")</f>
        <v>8.2006713773274287E-2</v>
      </c>
      <c r="N35">
        <f t="shared" si="14"/>
        <v>12.194123553892446</v>
      </c>
    </row>
    <row r="36" spans="1:14" x14ac:dyDescent="0.3">
      <c r="A36">
        <f t="shared" si="5"/>
        <v>3545</v>
      </c>
      <c r="B36">
        <v>48</v>
      </c>
      <c r="C36">
        <f t="shared" si="10"/>
        <v>5.0386439869594923</v>
      </c>
      <c r="D36">
        <f t="shared" si="11"/>
        <v>5.0386439869594923</v>
      </c>
      <c r="E36" t="s">
        <v>30</v>
      </c>
      <c r="F36" t="s">
        <v>21</v>
      </c>
      <c r="G36">
        <v>1</v>
      </c>
      <c r="H36">
        <f t="shared" si="12"/>
        <v>25</v>
      </c>
      <c r="J36">
        <v>2050</v>
      </c>
      <c r="K36" t="s">
        <v>31</v>
      </c>
      <c r="L36">
        <f t="shared" si="13"/>
        <v>27.5</v>
      </c>
      <c r="M36" cm="1">
        <f t="array" ref="M36">STOWA2024_JAARROND_T(B36*60,L36,J36,K36,"")</f>
        <v>0.13975303690632004</v>
      </c>
      <c r="N36">
        <f t="shared" si="14"/>
        <v>7.1554795669329536</v>
      </c>
    </row>
    <row r="37" spans="1:14" x14ac:dyDescent="0.3">
      <c r="A37">
        <f t="shared" si="5"/>
        <v>3546</v>
      </c>
      <c r="B37">
        <v>48</v>
      </c>
      <c r="C37">
        <f t="shared" si="10"/>
        <v>2.840741895318061</v>
      </c>
      <c r="D37">
        <f t="shared" si="11"/>
        <v>2.840741895318061</v>
      </c>
      <c r="E37" t="s">
        <v>30</v>
      </c>
      <c r="F37" t="s">
        <v>21</v>
      </c>
      <c r="G37">
        <v>1</v>
      </c>
      <c r="H37">
        <f t="shared" si="12"/>
        <v>30</v>
      </c>
      <c r="J37">
        <v>2050</v>
      </c>
      <c r="K37" t="s">
        <v>31</v>
      </c>
      <c r="L37">
        <f t="shared" si="13"/>
        <v>32.5</v>
      </c>
      <c r="M37" cm="1">
        <f t="array" ref="M37">STOWA2024_JAARROND_T(B37*60,L37,J37,K37,"")</f>
        <v>0.23176380028353527</v>
      </c>
      <c r="N37">
        <f t="shared" si="14"/>
        <v>4.3147376716148926</v>
      </c>
    </row>
    <row r="38" spans="1:14" x14ac:dyDescent="0.3">
      <c r="A38">
        <f t="shared" si="5"/>
        <v>3547</v>
      </c>
      <c r="B38">
        <v>48</v>
      </c>
      <c r="C38">
        <f t="shared" si="10"/>
        <v>1.6483033786129688</v>
      </c>
      <c r="D38">
        <f t="shared" si="11"/>
        <v>1.6483033786129688</v>
      </c>
      <c r="E38" t="s">
        <v>30</v>
      </c>
      <c r="F38" t="s">
        <v>21</v>
      </c>
      <c r="G38">
        <v>1</v>
      </c>
      <c r="H38">
        <f t="shared" si="12"/>
        <v>35</v>
      </c>
      <c r="J38">
        <v>2050</v>
      </c>
      <c r="K38" t="s">
        <v>31</v>
      </c>
      <c r="L38">
        <f t="shared" si="13"/>
        <v>37.5</v>
      </c>
      <c r="M38" cm="1">
        <f t="array" ref="M38">STOWA2024_JAARROND_T(B38*60,L38,J38,K38,"")</f>
        <v>0.37503268039437809</v>
      </c>
      <c r="N38">
        <f t="shared" si="14"/>
        <v>2.6664342930019238</v>
      </c>
    </row>
    <row r="39" spans="1:14" x14ac:dyDescent="0.3">
      <c r="A39">
        <f t="shared" si="5"/>
        <v>3548</v>
      </c>
      <c r="B39">
        <v>48</v>
      </c>
      <c r="C39">
        <f>N38-N39</f>
        <v>0.9814279032232891</v>
      </c>
      <c r="D39">
        <f t="shared" si="11"/>
        <v>0.9814279032232891</v>
      </c>
      <c r="E39" t="s">
        <v>30</v>
      </c>
      <c r="F39" t="s">
        <v>21</v>
      </c>
      <c r="G39">
        <v>1</v>
      </c>
      <c r="H39">
        <f>H38+5</f>
        <v>40</v>
      </c>
      <c r="J39">
        <v>2050</v>
      </c>
      <c r="K39" t="s">
        <v>31</v>
      </c>
      <c r="L39">
        <f>AVERAGE(H39:H40)</f>
        <v>42.5</v>
      </c>
      <c r="M39" cm="1">
        <f t="array" ref="M39">STOWA2024_JAARROND_T(B39*60,L39,J39,K39,"")</f>
        <v>0.59346955956135783</v>
      </c>
      <c r="N39">
        <f>1/M39</f>
        <v>1.6850063897786347</v>
      </c>
    </row>
    <row r="40" spans="1:14" x14ac:dyDescent="0.3">
      <c r="A40">
        <f t="shared" si="5"/>
        <v>3549</v>
      </c>
      <c r="B40">
        <v>48</v>
      </c>
      <c r="C40">
        <f t="shared" ref="C40:C62" si="15">N39-N40</f>
        <v>0.59834272102712993</v>
      </c>
      <c r="D40">
        <f t="shared" si="11"/>
        <v>0.59834272102712993</v>
      </c>
      <c r="E40" t="s">
        <v>30</v>
      </c>
      <c r="F40" t="s">
        <v>21</v>
      </c>
      <c r="G40">
        <v>1</v>
      </c>
      <c r="H40">
        <f t="shared" ref="H40:H63" si="16">H39+5</f>
        <v>45</v>
      </c>
      <c r="J40">
        <v>2050</v>
      </c>
      <c r="K40" t="s">
        <v>31</v>
      </c>
      <c r="L40">
        <f t="shared" ref="L40:L62" si="17">AVERAGE(H40:H41)</f>
        <v>47.5</v>
      </c>
      <c r="M40" cm="1">
        <f t="array" ref="M40">STOWA2024_JAARROND_T(B40*60,L40,J40,K40,"")</f>
        <v>0.92024793756924361</v>
      </c>
      <c r="N40">
        <f t="shared" ref="N40:N62" si="18">1/M40</f>
        <v>1.0866636687515048</v>
      </c>
    </row>
    <row r="41" spans="1:14" x14ac:dyDescent="0.3">
      <c r="A41">
        <f t="shared" si="5"/>
        <v>3550</v>
      </c>
      <c r="B41">
        <v>48</v>
      </c>
      <c r="C41">
        <f t="shared" si="15"/>
        <v>0.37264189547708759</v>
      </c>
      <c r="D41">
        <f t="shared" si="11"/>
        <v>0.37264189547708759</v>
      </c>
      <c r="E41" t="s">
        <v>30</v>
      </c>
      <c r="F41" t="s">
        <v>21</v>
      </c>
      <c r="G41">
        <v>1</v>
      </c>
      <c r="H41">
        <f t="shared" si="16"/>
        <v>50</v>
      </c>
      <c r="J41">
        <v>2050</v>
      </c>
      <c r="K41" t="s">
        <v>31</v>
      </c>
      <c r="L41">
        <f t="shared" si="17"/>
        <v>52.5</v>
      </c>
      <c r="M41" cm="1">
        <f t="array" ref="M41">STOWA2024_JAARROND_T(B41*60,L41,J41,K41,"")</f>
        <v>1.4005175156131744</v>
      </c>
      <c r="N41">
        <f t="shared" si="18"/>
        <v>0.71402177327441718</v>
      </c>
    </row>
    <row r="42" spans="1:14" x14ac:dyDescent="0.3">
      <c r="A42">
        <f t="shared" si="5"/>
        <v>3551</v>
      </c>
      <c r="B42">
        <v>48</v>
      </c>
      <c r="C42">
        <f t="shared" si="15"/>
        <v>0.23682309886035313</v>
      </c>
      <c r="D42">
        <f t="shared" si="11"/>
        <v>0.23682309886035313</v>
      </c>
      <c r="E42" t="s">
        <v>30</v>
      </c>
      <c r="F42" t="s">
        <v>21</v>
      </c>
      <c r="G42">
        <v>1</v>
      </c>
      <c r="H42">
        <f t="shared" si="16"/>
        <v>55</v>
      </c>
      <c r="J42">
        <v>2050</v>
      </c>
      <c r="K42" t="s">
        <v>31</v>
      </c>
      <c r="L42">
        <f t="shared" si="17"/>
        <v>57.5</v>
      </c>
      <c r="M42" cm="1">
        <f t="array" ref="M42">STOWA2024_JAARROND_T(B42*60,L42,J42,K42,"")</f>
        <v>2.0955632394156707</v>
      </c>
      <c r="N42">
        <f t="shared" si="18"/>
        <v>0.47719867441406405</v>
      </c>
    </row>
    <row r="43" spans="1:14" x14ac:dyDescent="0.3">
      <c r="A43">
        <f t="shared" si="5"/>
        <v>3552</v>
      </c>
      <c r="B43">
        <v>48</v>
      </c>
      <c r="C43">
        <f t="shared" si="15"/>
        <v>0.15321389720018475</v>
      </c>
      <c r="D43">
        <f t="shared" si="11"/>
        <v>0.15321389720018475</v>
      </c>
      <c r="E43" t="s">
        <v>30</v>
      </c>
      <c r="F43" t="s">
        <v>21</v>
      </c>
      <c r="G43">
        <v>1</v>
      </c>
      <c r="H43">
        <f t="shared" si="16"/>
        <v>60</v>
      </c>
      <c r="J43">
        <v>2050</v>
      </c>
      <c r="K43" t="s">
        <v>31</v>
      </c>
      <c r="L43">
        <f t="shared" si="17"/>
        <v>62.5</v>
      </c>
      <c r="M43" cm="1">
        <f t="array" ref="M43">STOWA2024_JAARROND_T(B43*60,L43,J43,K43,"")</f>
        <v>3.0865647719610223</v>
      </c>
      <c r="N43">
        <f t="shared" si="18"/>
        <v>0.3239847772138793</v>
      </c>
    </row>
    <row r="44" spans="1:14" x14ac:dyDescent="0.3">
      <c r="A44">
        <f t="shared" si="5"/>
        <v>3553</v>
      </c>
      <c r="B44">
        <v>48</v>
      </c>
      <c r="C44">
        <f t="shared" si="15"/>
        <v>0.10079343169403115</v>
      </c>
      <c r="D44">
        <f t="shared" si="11"/>
        <v>0.10079343169403115</v>
      </c>
      <c r="E44" t="s">
        <v>30</v>
      </c>
      <c r="F44" t="s">
        <v>21</v>
      </c>
      <c r="G44">
        <v>1</v>
      </c>
      <c r="H44">
        <f t="shared" si="16"/>
        <v>65</v>
      </c>
      <c r="J44">
        <v>2050</v>
      </c>
      <c r="K44" t="s">
        <v>31</v>
      </c>
      <c r="L44">
        <f t="shared" si="17"/>
        <v>67.5</v>
      </c>
      <c r="M44" cm="1">
        <f t="array" ref="M44">STOWA2024_JAARROND_T(B44*60,L44,J44,K44,"")</f>
        <v>4.4804604662015048</v>
      </c>
      <c r="N44">
        <f t="shared" si="18"/>
        <v>0.22319134551984815</v>
      </c>
    </row>
    <row r="45" spans="1:14" x14ac:dyDescent="0.3">
      <c r="A45">
        <f t="shared" si="5"/>
        <v>3554</v>
      </c>
      <c r="B45">
        <v>48</v>
      </c>
      <c r="C45">
        <f t="shared" si="15"/>
        <v>6.7345643965221053E-2</v>
      </c>
      <c r="D45">
        <f t="shared" si="11"/>
        <v>6.7345643965221053E-2</v>
      </c>
      <c r="E45" t="s">
        <v>30</v>
      </c>
      <c r="F45" t="s">
        <v>21</v>
      </c>
      <c r="G45">
        <v>1</v>
      </c>
      <c r="H45">
        <f t="shared" si="16"/>
        <v>70</v>
      </c>
      <c r="J45">
        <v>2050</v>
      </c>
      <c r="K45" t="s">
        <v>31</v>
      </c>
      <c r="L45">
        <f t="shared" si="17"/>
        <v>72.5</v>
      </c>
      <c r="M45" cm="1">
        <f t="array" ref="M45">STOWA2024_JAARROND_T(B45*60,L45,J45,K45,"")</f>
        <v>6.4166030248160526</v>
      </c>
      <c r="N45">
        <f t="shared" si="18"/>
        <v>0.1558457015546271</v>
      </c>
    </row>
    <row r="46" spans="1:14" x14ac:dyDescent="0.3">
      <c r="A46">
        <f t="shared" si="5"/>
        <v>3555</v>
      </c>
      <c r="B46">
        <v>48</v>
      </c>
      <c r="C46">
        <f t="shared" si="15"/>
        <v>4.5648185735278554E-2</v>
      </c>
      <c r="D46">
        <f t="shared" si="11"/>
        <v>4.5648185735278554E-2</v>
      </c>
      <c r="E46" t="s">
        <v>30</v>
      </c>
      <c r="F46" t="s">
        <v>21</v>
      </c>
      <c r="G46">
        <v>1</v>
      </c>
      <c r="H46">
        <f t="shared" si="16"/>
        <v>75</v>
      </c>
      <c r="J46">
        <v>2050</v>
      </c>
      <c r="K46" t="s">
        <v>31</v>
      </c>
      <c r="L46">
        <f t="shared" si="17"/>
        <v>77.5</v>
      </c>
      <c r="M46" cm="1">
        <f t="array" ref="M46">STOWA2024_JAARROND_T(B46*60,L46,J46,K46,"")</f>
        <v>9.0746147276073117</v>
      </c>
      <c r="N46">
        <f t="shared" si="18"/>
        <v>0.11019751581934854</v>
      </c>
    </row>
    <row r="47" spans="1:14" x14ac:dyDescent="0.3">
      <c r="A47">
        <f t="shared" si="5"/>
        <v>3556</v>
      </c>
      <c r="B47">
        <v>48</v>
      </c>
      <c r="C47">
        <f t="shared" si="15"/>
        <v>3.1359625561520721E-2</v>
      </c>
      <c r="D47">
        <f t="shared" si="11"/>
        <v>3.1359625561520721E-2</v>
      </c>
      <c r="E47" t="s">
        <v>30</v>
      </c>
      <c r="F47" t="s">
        <v>21</v>
      </c>
      <c r="G47">
        <v>1</v>
      </c>
      <c r="H47">
        <f t="shared" si="16"/>
        <v>80</v>
      </c>
      <c r="J47">
        <v>2050</v>
      </c>
      <c r="K47" t="s">
        <v>31</v>
      </c>
      <c r="L47">
        <f t="shared" si="17"/>
        <v>82.5</v>
      </c>
      <c r="M47" cm="1">
        <f t="array" ref="M47">STOWA2024_JAARROND_T(B47*60,L47,J47,K47,"")</f>
        <v>12.684256221591493</v>
      </c>
      <c r="N47">
        <f t="shared" si="18"/>
        <v>7.8837890257827822E-2</v>
      </c>
    </row>
    <row r="48" spans="1:14" x14ac:dyDescent="0.3">
      <c r="A48">
        <f t="shared" si="5"/>
        <v>3557</v>
      </c>
      <c r="B48">
        <v>48</v>
      </c>
      <c r="C48">
        <f t="shared" si="15"/>
        <v>2.1815238953671705E-2</v>
      </c>
      <c r="D48">
        <f t="shared" si="11"/>
        <v>2.1815238953671705E-2</v>
      </c>
      <c r="E48" t="s">
        <v>30</v>
      </c>
      <c r="F48" t="s">
        <v>21</v>
      </c>
      <c r="G48">
        <v>1</v>
      </c>
      <c r="H48">
        <f t="shared" si="16"/>
        <v>85</v>
      </c>
      <c r="J48">
        <v>2050</v>
      </c>
      <c r="K48" t="s">
        <v>31</v>
      </c>
      <c r="L48">
        <f t="shared" si="17"/>
        <v>87.5</v>
      </c>
      <c r="M48" cm="1">
        <f t="array" ref="M48">STOWA2024_JAARROND_T(B48*60,L48,J48,K48,"")</f>
        <v>17.536890641335624</v>
      </c>
      <c r="N48">
        <f t="shared" si="18"/>
        <v>5.7022651304156118E-2</v>
      </c>
    </row>
    <row r="49" spans="1:14" x14ac:dyDescent="0.3">
      <c r="A49">
        <f t="shared" si="5"/>
        <v>3558</v>
      </c>
      <c r="B49">
        <v>48</v>
      </c>
      <c r="C49">
        <f t="shared" si="15"/>
        <v>1.5353254720275197E-2</v>
      </c>
      <c r="D49">
        <f t="shared" si="11"/>
        <v>1.5353254720275197E-2</v>
      </c>
      <c r="E49" t="s">
        <v>30</v>
      </c>
      <c r="F49" t="s">
        <v>21</v>
      </c>
      <c r="G49">
        <v>1</v>
      </c>
      <c r="H49">
        <f t="shared" si="16"/>
        <v>90</v>
      </c>
      <c r="J49">
        <v>2050</v>
      </c>
      <c r="K49" t="s">
        <v>31</v>
      </c>
      <c r="L49">
        <f t="shared" si="17"/>
        <v>92.5</v>
      </c>
      <c r="M49" cm="1">
        <f t="array" ref="M49">STOWA2024_JAARROND_T(B49*60,L49,J49,K49,"")</f>
        <v>23.998427670700483</v>
      </c>
      <c r="N49">
        <f t="shared" si="18"/>
        <v>4.166939658388092E-2</v>
      </c>
    </row>
    <row r="50" spans="1:14" x14ac:dyDescent="0.3">
      <c r="A50">
        <f t="shared" si="5"/>
        <v>3559</v>
      </c>
      <c r="B50">
        <v>48</v>
      </c>
      <c r="C50">
        <f t="shared" si="15"/>
        <v>1.0924948427689967E-2</v>
      </c>
      <c r="D50">
        <f t="shared" si="11"/>
        <v>1.0924948427689967E-2</v>
      </c>
      <c r="E50" t="s">
        <v>30</v>
      </c>
      <c r="F50" t="s">
        <v>21</v>
      </c>
      <c r="G50">
        <v>1</v>
      </c>
      <c r="H50">
        <f t="shared" si="16"/>
        <v>95</v>
      </c>
      <c r="J50">
        <v>2050</v>
      </c>
      <c r="K50" t="s">
        <v>31</v>
      </c>
      <c r="L50">
        <f t="shared" si="17"/>
        <v>97.5</v>
      </c>
      <c r="M50" cm="1">
        <f t="array" ref="M50">STOWA2024_JAARROND_T(B50*60,L50,J50,K50,"")</f>
        <v>32.526197735594479</v>
      </c>
      <c r="N50">
        <f t="shared" si="18"/>
        <v>3.0744448156190953E-2</v>
      </c>
    </row>
    <row r="51" spans="1:14" x14ac:dyDescent="0.3">
      <c r="A51">
        <f t="shared" si="5"/>
        <v>3560</v>
      </c>
      <c r="B51">
        <v>48</v>
      </c>
      <c r="C51">
        <f t="shared" si="15"/>
        <v>7.8543801729707326E-3</v>
      </c>
      <c r="D51">
        <f t="shared" si="11"/>
        <v>7.8543801729707326E-3</v>
      </c>
      <c r="E51" t="s">
        <v>30</v>
      </c>
      <c r="F51" t="s">
        <v>21</v>
      </c>
      <c r="G51">
        <v>1</v>
      </c>
      <c r="H51">
        <f t="shared" si="16"/>
        <v>100</v>
      </c>
      <c r="J51">
        <v>2050</v>
      </c>
      <c r="K51" t="s">
        <v>31</v>
      </c>
      <c r="L51">
        <f t="shared" si="17"/>
        <v>102.5</v>
      </c>
      <c r="M51" cm="1">
        <f t="array" ref="M51">STOWA2024_JAARROND_T(B51*60,L51,J51,K51,"")</f>
        <v>43.687069900057061</v>
      </c>
      <c r="N51">
        <f t="shared" si="18"/>
        <v>2.2890067983220221E-2</v>
      </c>
    </row>
    <row r="52" spans="1:14" x14ac:dyDescent="0.3">
      <c r="A52">
        <f t="shared" si="5"/>
        <v>3561</v>
      </c>
      <c r="B52">
        <v>48</v>
      </c>
      <c r="C52">
        <f t="shared" si="15"/>
        <v>5.7017011938258894E-3</v>
      </c>
      <c r="D52">
        <f t="shared" si="11"/>
        <v>5.7017011938258894E-3</v>
      </c>
      <c r="E52" t="s">
        <v>30</v>
      </c>
      <c r="F52" t="s">
        <v>21</v>
      </c>
      <c r="G52">
        <v>1</v>
      </c>
      <c r="H52">
        <f t="shared" si="16"/>
        <v>105</v>
      </c>
      <c r="J52">
        <v>2050</v>
      </c>
      <c r="K52" t="s">
        <v>31</v>
      </c>
      <c r="L52">
        <f t="shared" si="17"/>
        <v>107.5</v>
      </c>
      <c r="M52" cm="1">
        <f t="array" ref="M52">STOWA2024_JAARROND_T(B52*60,L52,J52,K52,"")</f>
        <v>58.178884140232917</v>
      </c>
      <c r="N52">
        <f t="shared" si="18"/>
        <v>1.7188366789394331E-2</v>
      </c>
    </row>
    <row r="53" spans="1:14" x14ac:dyDescent="0.3">
      <c r="A53">
        <f t="shared" si="5"/>
        <v>3562</v>
      </c>
      <c r="B53">
        <v>48</v>
      </c>
      <c r="C53">
        <f t="shared" si="15"/>
        <v>4.1772687263398837E-3</v>
      </c>
      <c r="D53">
        <f t="shared" si="11"/>
        <v>4.1772687263398837E-3</v>
      </c>
      <c r="E53" t="s">
        <v>30</v>
      </c>
      <c r="F53" t="s">
        <v>21</v>
      </c>
      <c r="G53">
        <v>1</v>
      </c>
      <c r="H53">
        <f t="shared" si="16"/>
        <v>110</v>
      </c>
      <c r="J53">
        <v>2050</v>
      </c>
      <c r="K53" t="s">
        <v>31</v>
      </c>
      <c r="L53">
        <f t="shared" si="17"/>
        <v>112.5</v>
      </c>
      <c r="M53" cm="1">
        <f t="array" ref="M53">STOWA2024_JAARROND_T(B53*60,L53,J53,K53,"")</f>
        <v>76.8574639245508</v>
      </c>
      <c r="N53">
        <f t="shared" si="18"/>
        <v>1.3011098063054448E-2</v>
      </c>
    </row>
    <row r="54" spans="1:14" x14ac:dyDescent="0.3">
      <c r="A54">
        <f t="shared" si="5"/>
        <v>3563</v>
      </c>
      <c r="B54">
        <v>48</v>
      </c>
      <c r="C54">
        <f t="shared" si="15"/>
        <v>3.086843761950616E-3</v>
      </c>
      <c r="D54">
        <f t="shared" si="11"/>
        <v>3.086843761950616E-3</v>
      </c>
      <c r="E54" t="s">
        <v>30</v>
      </c>
      <c r="F54" t="s">
        <v>21</v>
      </c>
      <c r="G54">
        <v>1</v>
      </c>
      <c r="H54">
        <f t="shared" si="16"/>
        <v>115</v>
      </c>
      <c r="J54">
        <v>2050</v>
      </c>
      <c r="K54" t="s">
        <v>31</v>
      </c>
      <c r="L54">
        <f t="shared" si="17"/>
        <v>117.5</v>
      </c>
      <c r="M54" cm="1">
        <f t="array" ref="M54">STOWA2024_JAARROND_T(B54*60,L54,J54,K54,"")</f>
        <v>100.76323818997407</v>
      </c>
      <c r="N54">
        <f t="shared" si="18"/>
        <v>9.9242543011038315E-3</v>
      </c>
    </row>
    <row r="55" spans="1:14" x14ac:dyDescent="0.3">
      <c r="A55">
        <f t="shared" si="5"/>
        <v>3564</v>
      </c>
      <c r="B55">
        <v>48</v>
      </c>
      <c r="C55">
        <f t="shared" si="15"/>
        <v>2.2997146519779313E-3</v>
      </c>
      <c r="D55">
        <f t="shared" si="11"/>
        <v>2.2997146519779313E-3</v>
      </c>
      <c r="E55" t="s">
        <v>30</v>
      </c>
      <c r="F55" t="s">
        <v>21</v>
      </c>
      <c r="G55">
        <v>1</v>
      </c>
      <c r="H55">
        <f t="shared" si="16"/>
        <v>120</v>
      </c>
      <c r="J55">
        <v>2050</v>
      </c>
      <c r="K55" t="s">
        <v>31</v>
      </c>
      <c r="L55">
        <f t="shared" si="17"/>
        <v>122.5</v>
      </c>
      <c r="M55" cm="1">
        <f t="array" ref="M55">STOWA2024_JAARROND_T(B55*60,L55,J55,K55,"")</f>
        <v>131.15545934824314</v>
      </c>
      <c r="N55">
        <f t="shared" si="18"/>
        <v>7.6245396491259002E-3</v>
      </c>
    </row>
    <row r="56" spans="1:14" x14ac:dyDescent="0.3">
      <c r="A56">
        <f t="shared" si="5"/>
        <v>3565</v>
      </c>
      <c r="B56">
        <v>48</v>
      </c>
      <c r="C56">
        <f t="shared" si="15"/>
        <v>1.7267028900253304E-3</v>
      </c>
      <c r="D56">
        <f t="shared" si="11"/>
        <v>1.7267028900253304E-3</v>
      </c>
      <c r="E56" t="s">
        <v>30</v>
      </c>
      <c r="F56" t="s">
        <v>21</v>
      </c>
      <c r="G56">
        <v>1</v>
      </c>
      <c r="H56">
        <f t="shared" si="16"/>
        <v>125</v>
      </c>
      <c r="J56">
        <v>2050</v>
      </c>
      <c r="K56" t="s">
        <v>31</v>
      </c>
      <c r="L56">
        <f t="shared" si="17"/>
        <v>127.5</v>
      </c>
      <c r="M56" cm="1">
        <f t="array" ref="M56">STOWA2024_JAARROND_T(B56*60,L56,J56,K56,"")</f>
        <v>169.5536924546046</v>
      </c>
      <c r="N56">
        <f t="shared" si="18"/>
        <v>5.8978367591005698E-3</v>
      </c>
    </row>
    <row r="57" spans="1:14" x14ac:dyDescent="0.3">
      <c r="A57">
        <f t="shared" si="5"/>
        <v>3566</v>
      </c>
      <c r="B57">
        <v>48</v>
      </c>
      <c r="C57">
        <f t="shared" si="15"/>
        <v>1.3059467219552487E-3</v>
      </c>
      <c r="D57">
        <f t="shared" si="11"/>
        <v>1.3059467219552487E-3</v>
      </c>
      <c r="E57" t="s">
        <v>30</v>
      </c>
      <c r="F57" t="s">
        <v>21</v>
      </c>
      <c r="G57">
        <v>1</v>
      </c>
      <c r="H57">
        <f t="shared" si="16"/>
        <v>130</v>
      </c>
      <c r="J57">
        <v>2050</v>
      </c>
      <c r="K57" t="s">
        <v>31</v>
      </c>
      <c r="L57">
        <f t="shared" si="17"/>
        <v>132.5</v>
      </c>
      <c r="M57" cm="1">
        <f t="array" ref="M57">STOWA2024_JAARROND_T(B57*60,L57,J57,K57,"")</f>
        <v>217.77524982320318</v>
      </c>
      <c r="N57">
        <f t="shared" si="18"/>
        <v>4.5918900371453211E-3</v>
      </c>
    </row>
    <row r="58" spans="1:14" x14ac:dyDescent="0.3">
      <c r="A58">
        <f t="shared" si="5"/>
        <v>3567</v>
      </c>
      <c r="B58">
        <v>48</v>
      </c>
      <c r="C58">
        <f t="shared" si="15"/>
        <v>9.9466139202862439E-4</v>
      </c>
      <c r="D58">
        <f t="shared" si="11"/>
        <v>9.9466139202862439E-4</v>
      </c>
      <c r="E58" t="s">
        <v>30</v>
      </c>
      <c r="F58" t="s">
        <v>21</v>
      </c>
      <c r="G58">
        <v>1</v>
      </c>
      <c r="H58">
        <f t="shared" si="16"/>
        <v>135</v>
      </c>
      <c r="J58">
        <v>2050</v>
      </c>
      <c r="K58" t="s">
        <v>31</v>
      </c>
      <c r="L58">
        <f t="shared" si="17"/>
        <v>137.5</v>
      </c>
      <c r="M58" cm="1">
        <f t="array" ref="M58">STOWA2024_JAARROND_T(B58*60,L58,J58,K58,"")</f>
        <v>277.99178163376359</v>
      </c>
      <c r="N58">
        <f t="shared" si="18"/>
        <v>3.5972286451166967E-3</v>
      </c>
    </row>
    <row r="59" spans="1:14" x14ac:dyDescent="0.3">
      <c r="A59">
        <f t="shared" si="5"/>
        <v>3568</v>
      </c>
      <c r="B59">
        <v>48</v>
      </c>
      <c r="C59">
        <f t="shared" si="15"/>
        <v>7.6263470287077318E-4</v>
      </c>
      <c r="D59">
        <f t="shared" si="11"/>
        <v>7.6263470287077318E-4</v>
      </c>
      <c r="E59" t="s">
        <v>30</v>
      </c>
      <c r="F59" t="s">
        <v>21</v>
      </c>
      <c r="G59">
        <v>1</v>
      </c>
      <c r="H59">
        <f t="shared" si="16"/>
        <v>140</v>
      </c>
      <c r="J59">
        <v>2050</v>
      </c>
      <c r="K59" t="s">
        <v>31</v>
      </c>
      <c r="L59">
        <f t="shared" si="17"/>
        <v>142.5</v>
      </c>
      <c r="M59" cm="1">
        <f t="array" ref="M59">STOWA2024_JAARROND_T(B59*60,L59,J59,K59,"")</f>
        <v>352.78421543781104</v>
      </c>
      <c r="N59">
        <f t="shared" si="18"/>
        <v>2.8345939422459235E-3</v>
      </c>
    </row>
    <row r="60" spans="1:14" x14ac:dyDescent="0.3">
      <c r="A60">
        <f t="shared" si="5"/>
        <v>3569</v>
      </c>
      <c r="B60">
        <v>48</v>
      </c>
      <c r="C60">
        <f t="shared" si="15"/>
        <v>5.8840750245627406E-4</v>
      </c>
      <c r="D60">
        <f t="shared" si="11"/>
        <v>5.8840750245627406E-4</v>
      </c>
      <c r="E60" t="s">
        <v>30</v>
      </c>
      <c r="F60" t="s">
        <v>21</v>
      </c>
      <c r="G60">
        <v>1</v>
      </c>
      <c r="H60">
        <f t="shared" si="16"/>
        <v>145</v>
      </c>
      <c r="J60">
        <v>2050</v>
      </c>
      <c r="K60" t="s">
        <v>31</v>
      </c>
      <c r="L60">
        <f t="shared" si="17"/>
        <v>147.5</v>
      </c>
      <c r="M60" cm="1">
        <f t="array" ref="M60">STOWA2024_JAARROND_T(B60*60,L60,J60,K60,"")</f>
        <v>445.19901922907519</v>
      </c>
      <c r="N60">
        <f t="shared" si="18"/>
        <v>2.2461864397896494E-3</v>
      </c>
    </row>
    <row r="61" spans="1:14" x14ac:dyDescent="0.3">
      <c r="A61">
        <f t="shared" si="5"/>
        <v>3570</v>
      </c>
      <c r="B61">
        <v>48</v>
      </c>
      <c r="C61">
        <f t="shared" si="15"/>
        <v>4.5674022563045699E-4</v>
      </c>
      <c r="D61">
        <f t="shared" si="11"/>
        <v>4.5674022563045699E-4</v>
      </c>
      <c r="E61" t="s">
        <v>30</v>
      </c>
      <c r="F61" t="s">
        <v>21</v>
      </c>
      <c r="G61">
        <v>1</v>
      </c>
      <c r="H61">
        <f t="shared" si="16"/>
        <v>150</v>
      </c>
      <c r="J61">
        <v>2050</v>
      </c>
      <c r="K61" t="s">
        <v>31</v>
      </c>
      <c r="L61">
        <f t="shared" si="17"/>
        <v>152.5</v>
      </c>
      <c r="M61" cm="1">
        <f t="array" ref="M61">STOWA2024_JAARROND_T(B61*60,L61,J61,K61,"")</f>
        <v>558.83210799374058</v>
      </c>
      <c r="N61">
        <f t="shared" si="18"/>
        <v>1.7894462141591924E-3</v>
      </c>
    </row>
    <row r="62" spans="1:14" x14ac:dyDescent="0.3">
      <c r="A62">
        <f t="shared" si="5"/>
        <v>3571</v>
      </c>
      <c r="B62">
        <v>48</v>
      </c>
      <c r="C62">
        <f t="shared" si="15"/>
        <v>3.5658068277264984E-4</v>
      </c>
      <c r="D62">
        <f t="shared" si="11"/>
        <v>3.5658068277264984E-4</v>
      </c>
      <c r="E62" t="s">
        <v>30</v>
      </c>
      <c r="F62" t="s">
        <v>21</v>
      </c>
      <c r="G62">
        <v>1</v>
      </c>
      <c r="H62">
        <f t="shared" si="16"/>
        <v>155</v>
      </c>
      <c r="J62">
        <v>2050</v>
      </c>
      <c r="K62" t="s">
        <v>31</v>
      </c>
      <c r="L62">
        <f t="shared" si="17"/>
        <v>157.5</v>
      </c>
      <c r="M62" cm="1">
        <f t="array" ref="M62">STOWA2024_JAARROND_T(B62*60,L62,J62,K62,"")</f>
        <v>697.902195352783</v>
      </c>
      <c r="N62">
        <f t="shared" si="18"/>
        <v>1.4328655313865426E-3</v>
      </c>
    </row>
    <row r="63" spans="1:14" x14ac:dyDescent="0.3">
      <c r="A63">
        <f t="shared" si="5"/>
        <v>3572</v>
      </c>
      <c r="B63">
        <v>48</v>
      </c>
      <c r="C63" s="1">
        <f>N62</f>
        <v>1.4328655313865426E-3</v>
      </c>
      <c r="D63">
        <f t="shared" si="11"/>
        <v>1.4328655313865426E-3</v>
      </c>
      <c r="E63" t="s">
        <v>30</v>
      </c>
      <c r="F63" t="s">
        <v>21</v>
      </c>
      <c r="G63">
        <v>1</v>
      </c>
      <c r="H63">
        <f t="shared" si="16"/>
        <v>160</v>
      </c>
      <c r="J63">
        <v>2050</v>
      </c>
      <c r="K63" t="s">
        <v>31</v>
      </c>
      <c r="L63">
        <f>AVERAGE(H63:H64)</f>
        <v>85</v>
      </c>
      <c r="M63" cm="1">
        <f t="array" ref="M63">STOWA2024_JAARROND_T(B63*60,L63,J63,K63,"")</f>
        <v>14.934331156444687</v>
      </c>
      <c r="N63">
        <f>1/M63</f>
        <v>6.6959811559318808E-2</v>
      </c>
    </row>
    <row r="64" spans="1:14" x14ac:dyDescent="0.3">
      <c r="A64">
        <f t="shared" si="5"/>
        <v>3573</v>
      </c>
      <c r="B64">
        <v>96</v>
      </c>
      <c r="C64" s="1">
        <f>365.25*24/B64 - N64</f>
        <v>48.214737077550453</v>
      </c>
      <c r="D64">
        <f>C64</f>
        <v>48.214737077550453</v>
      </c>
      <c r="E64" t="s">
        <v>30</v>
      </c>
      <c r="F64" t="s">
        <v>21</v>
      </c>
      <c r="G64">
        <v>1</v>
      </c>
      <c r="H64">
        <v>10</v>
      </c>
      <c r="J64">
        <v>2050</v>
      </c>
      <c r="K64" t="s">
        <v>31</v>
      </c>
      <c r="L64">
        <f>AVERAGE(H64:H66)</f>
        <v>15</v>
      </c>
      <c r="M64" cm="1">
        <f t="array" ref="M64">STOWA2024_JAARROND_T(B64*60,L64,J64,K64,"")</f>
        <v>2.3203060488299773E-2</v>
      </c>
      <c r="N64">
        <f>1/M64</f>
        <v>43.097762922449547</v>
      </c>
    </row>
    <row r="65" spans="1:14" x14ac:dyDescent="0.3">
      <c r="A65">
        <f t="shared" si="5"/>
        <v>3574</v>
      </c>
      <c r="B65">
        <v>96</v>
      </c>
      <c r="C65">
        <f t="shared" ref="C65:C69" si="19">N64-N65</f>
        <v>8.6013244495564578</v>
      </c>
      <c r="D65">
        <f t="shared" ref="D65:D94" si="20">C65</f>
        <v>8.6013244495564578</v>
      </c>
      <c r="E65" t="s">
        <v>30</v>
      </c>
      <c r="F65" t="s">
        <v>21</v>
      </c>
      <c r="G65">
        <v>1</v>
      </c>
      <c r="H65">
        <f t="shared" ref="H65:H69" si="21">H64+5</f>
        <v>15</v>
      </c>
      <c r="J65">
        <v>2050</v>
      </c>
      <c r="K65" t="s">
        <v>31</v>
      </c>
      <c r="L65">
        <f t="shared" ref="L65:L69" si="22">AVERAGE(H65:H66)</f>
        <v>17.5</v>
      </c>
      <c r="M65" cm="1">
        <f t="array" ref="M65">STOWA2024_JAARROND_T(B65*60,L65,J65,K65,"")</f>
        <v>2.8988499806604347E-2</v>
      </c>
      <c r="N65">
        <f t="shared" ref="N65:N69" si="23">1/M65</f>
        <v>34.49643847289309</v>
      </c>
    </row>
    <row r="66" spans="1:14" x14ac:dyDescent="0.3">
      <c r="A66">
        <f t="shared" si="5"/>
        <v>3575</v>
      </c>
      <c r="B66">
        <v>96</v>
      </c>
      <c r="C66">
        <f t="shared" si="19"/>
        <v>12.222515617467941</v>
      </c>
      <c r="D66">
        <f t="shared" si="20"/>
        <v>12.222515617467941</v>
      </c>
      <c r="E66" t="s">
        <v>30</v>
      </c>
      <c r="F66" t="s">
        <v>21</v>
      </c>
      <c r="G66">
        <v>1</v>
      </c>
      <c r="H66">
        <f t="shared" si="21"/>
        <v>20</v>
      </c>
      <c r="J66">
        <v>2050</v>
      </c>
      <c r="K66" t="s">
        <v>31</v>
      </c>
      <c r="L66">
        <f t="shared" si="22"/>
        <v>22.5</v>
      </c>
      <c r="M66" cm="1">
        <f t="array" ref="M66">STOWA2024_JAARROND_T(B66*60,L66,J66,K66,"")</f>
        <v>4.4895549225467256E-2</v>
      </c>
      <c r="N66">
        <f t="shared" si="23"/>
        <v>22.273922855425148</v>
      </c>
    </row>
    <row r="67" spans="1:14" x14ac:dyDescent="0.3">
      <c r="A67">
        <f t="shared" si="5"/>
        <v>3576</v>
      </c>
      <c r="B67">
        <v>96</v>
      </c>
      <c r="C67">
        <f t="shared" si="19"/>
        <v>7.7471527982842368</v>
      </c>
      <c r="D67">
        <f t="shared" si="20"/>
        <v>7.7471527982842368</v>
      </c>
      <c r="E67" t="s">
        <v>30</v>
      </c>
      <c r="F67" t="s">
        <v>21</v>
      </c>
      <c r="G67">
        <v>1</v>
      </c>
      <c r="H67">
        <f t="shared" si="21"/>
        <v>25</v>
      </c>
      <c r="J67">
        <v>2050</v>
      </c>
      <c r="K67" t="s">
        <v>31</v>
      </c>
      <c r="L67">
        <f t="shared" si="22"/>
        <v>27.5</v>
      </c>
      <c r="M67" cm="1">
        <f t="array" ref="M67">STOWA2024_JAARROND_T(B67*60,L67,J67,K67,"")</f>
        <v>6.8838426991444726E-2</v>
      </c>
      <c r="N67">
        <f t="shared" si="23"/>
        <v>14.526770057140912</v>
      </c>
    </row>
    <row r="68" spans="1:14" x14ac:dyDescent="0.3">
      <c r="A68">
        <f t="shared" ref="A68:A131" si="24">A67+1</f>
        <v>3577</v>
      </c>
      <c r="B68">
        <v>96</v>
      </c>
      <c r="C68">
        <f t="shared" si="19"/>
        <v>4.9613476791028521</v>
      </c>
      <c r="D68">
        <f t="shared" si="20"/>
        <v>4.9613476791028521</v>
      </c>
      <c r="E68" t="s">
        <v>30</v>
      </c>
      <c r="F68" t="s">
        <v>21</v>
      </c>
      <c r="G68">
        <v>1</v>
      </c>
      <c r="H68">
        <f t="shared" si="21"/>
        <v>30</v>
      </c>
      <c r="J68">
        <v>2050</v>
      </c>
      <c r="K68" t="s">
        <v>31</v>
      </c>
      <c r="L68">
        <f t="shared" si="22"/>
        <v>32.5</v>
      </c>
      <c r="M68" cm="1">
        <f t="array" ref="M68">STOWA2024_JAARROND_T(B68*60,L68,J68,K68,"")</f>
        <v>0.1045432141392911</v>
      </c>
      <c r="N68">
        <f t="shared" si="23"/>
        <v>9.5654223780380594</v>
      </c>
    </row>
    <row r="69" spans="1:14" x14ac:dyDescent="0.3">
      <c r="A69">
        <f t="shared" si="24"/>
        <v>3578</v>
      </c>
      <c r="B69">
        <v>96</v>
      </c>
      <c r="C69">
        <f t="shared" si="19"/>
        <v>3.2088897447892766</v>
      </c>
      <c r="D69">
        <f t="shared" si="20"/>
        <v>3.2088897447892766</v>
      </c>
      <c r="E69" t="s">
        <v>30</v>
      </c>
      <c r="F69" t="s">
        <v>21</v>
      </c>
      <c r="G69">
        <v>1</v>
      </c>
      <c r="H69">
        <f t="shared" si="21"/>
        <v>35</v>
      </c>
      <c r="J69">
        <v>2050</v>
      </c>
      <c r="K69" t="s">
        <v>31</v>
      </c>
      <c r="L69">
        <f t="shared" si="22"/>
        <v>37.5</v>
      </c>
      <c r="M69" cm="1">
        <f t="array" ref="M69">STOWA2024_JAARROND_T(B69*60,L69,J69,K69,"")</f>
        <v>0.1573184718299647</v>
      </c>
      <c r="N69">
        <f t="shared" si="23"/>
        <v>6.3565326332487828</v>
      </c>
    </row>
    <row r="70" spans="1:14" x14ac:dyDescent="0.3">
      <c r="A70">
        <f t="shared" si="24"/>
        <v>3579</v>
      </c>
      <c r="B70">
        <v>96</v>
      </c>
      <c r="C70">
        <f>N69-N70</f>
        <v>2.0951964770353548</v>
      </c>
      <c r="D70">
        <f t="shared" si="20"/>
        <v>2.0951964770353548</v>
      </c>
      <c r="E70" t="s">
        <v>30</v>
      </c>
      <c r="F70" t="s">
        <v>21</v>
      </c>
      <c r="G70">
        <v>1</v>
      </c>
      <c r="H70">
        <f>H69+5</f>
        <v>40</v>
      </c>
      <c r="J70">
        <v>2050</v>
      </c>
      <c r="K70" t="s">
        <v>31</v>
      </c>
      <c r="L70">
        <f>AVERAGE(H70:H71)</f>
        <v>42.5</v>
      </c>
      <c r="M70" cm="1">
        <f t="array" ref="M70">STOWA2024_JAARROND_T(B70*60,L70,J70,K70,"")</f>
        <v>0.23466817996555051</v>
      </c>
      <c r="N70">
        <f>1/M70</f>
        <v>4.261336156213428</v>
      </c>
    </row>
    <row r="71" spans="1:14" x14ac:dyDescent="0.3">
      <c r="A71">
        <f t="shared" si="24"/>
        <v>3580</v>
      </c>
      <c r="B71">
        <v>96</v>
      </c>
      <c r="C71">
        <f t="shared" ref="C71:C93" si="25">N70-N71</f>
        <v>1.3805316146600344</v>
      </c>
      <c r="D71">
        <f t="shared" si="20"/>
        <v>1.3805316146600344</v>
      </c>
      <c r="E71" t="s">
        <v>30</v>
      </c>
      <c r="F71" t="s">
        <v>21</v>
      </c>
      <c r="G71">
        <v>1</v>
      </c>
      <c r="H71">
        <f t="shared" ref="H71:H94" si="26">H70+5</f>
        <v>45</v>
      </c>
      <c r="J71">
        <v>2050</v>
      </c>
      <c r="K71" t="s">
        <v>31</v>
      </c>
      <c r="L71">
        <f t="shared" ref="L71:L93" si="27">AVERAGE(H71:H72)</f>
        <v>47.5</v>
      </c>
      <c r="M71" cm="1">
        <f t="array" ref="M71">STOWA2024_JAARROND_T(B71*60,L71,J71,K71,"")</f>
        <v>0.34712525114972842</v>
      </c>
      <c r="N71">
        <f t="shared" ref="N71:N93" si="28">1/M71</f>
        <v>2.8808045415533936</v>
      </c>
    </row>
    <row r="72" spans="1:14" x14ac:dyDescent="0.3">
      <c r="A72">
        <f t="shared" si="24"/>
        <v>3581</v>
      </c>
      <c r="B72">
        <v>96</v>
      </c>
      <c r="C72">
        <f t="shared" si="25"/>
        <v>0.91754865526360097</v>
      </c>
      <c r="D72">
        <f t="shared" si="20"/>
        <v>0.91754865526360097</v>
      </c>
      <c r="E72" t="s">
        <v>30</v>
      </c>
      <c r="F72" t="s">
        <v>21</v>
      </c>
      <c r="G72">
        <v>1</v>
      </c>
      <c r="H72">
        <f t="shared" si="26"/>
        <v>50</v>
      </c>
      <c r="J72">
        <v>2050</v>
      </c>
      <c r="K72" t="s">
        <v>31</v>
      </c>
      <c r="L72">
        <f t="shared" si="27"/>
        <v>52.5</v>
      </c>
      <c r="M72" cm="1">
        <f t="array" ref="M72">STOWA2024_JAARROND_T(B72*60,L72,J72,K72,"")</f>
        <v>0.50935795327720812</v>
      </c>
      <c r="N72">
        <f t="shared" si="28"/>
        <v>1.9632558862897926</v>
      </c>
    </row>
    <row r="73" spans="1:14" x14ac:dyDescent="0.3">
      <c r="A73">
        <f t="shared" si="24"/>
        <v>3582</v>
      </c>
      <c r="B73">
        <v>96</v>
      </c>
      <c r="C73">
        <f t="shared" si="25"/>
        <v>0.61491357844019912</v>
      </c>
      <c r="D73">
        <f t="shared" si="20"/>
        <v>0.61491357844019912</v>
      </c>
      <c r="E73" t="s">
        <v>30</v>
      </c>
      <c r="F73" t="s">
        <v>21</v>
      </c>
      <c r="G73">
        <v>1</v>
      </c>
      <c r="H73">
        <f t="shared" si="26"/>
        <v>55</v>
      </c>
      <c r="J73">
        <v>2050</v>
      </c>
      <c r="K73" t="s">
        <v>31</v>
      </c>
      <c r="L73">
        <f t="shared" si="27"/>
        <v>57.5</v>
      </c>
      <c r="M73" cm="1">
        <f t="array" ref="M73">STOWA2024_JAARROND_T(B73*60,L73,J73,K73,"")</f>
        <v>0.74165142944661588</v>
      </c>
      <c r="N73">
        <f t="shared" si="28"/>
        <v>1.3483423078495935</v>
      </c>
    </row>
    <row r="74" spans="1:14" x14ac:dyDescent="0.3">
      <c r="A74">
        <f t="shared" si="24"/>
        <v>3583</v>
      </c>
      <c r="B74">
        <v>96</v>
      </c>
      <c r="C74">
        <f t="shared" si="25"/>
        <v>0.41533079022188679</v>
      </c>
      <c r="D74">
        <f t="shared" si="20"/>
        <v>0.41533079022188679</v>
      </c>
      <c r="E74" t="s">
        <v>30</v>
      </c>
      <c r="F74" t="s">
        <v>21</v>
      </c>
      <c r="G74">
        <v>1</v>
      </c>
      <c r="H74">
        <f t="shared" si="26"/>
        <v>60</v>
      </c>
      <c r="J74">
        <v>2050</v>
      </c>
      <c r="K74" t="s">
        <v>31</v>
      </c>
      <c r="L74">
        <f t="shared" si="27"/>
        <v>62.5</v>
      </c>
      <c r="M74" cm="1">
        <f t="array" ref="M74">STOWA2024_JAARROND_T(B74*60,L74,J74,K74,"")</f>
        <v>1.0717981301480817</v>
      </c>
      <c r="N74">
        <f t="shared" si="28"/>
        <v>0.93301151762770673</v>
      </c>
    </row>
    <row r="75" spans="1:14" x14ac:dyDescent="0.3">
      <c r="A75">
        <f t="shared" si="24"/>
        <v>3584</v>
      </c>
      <c r="B75">
        <v>96</v>
      </c>
      <c r="C75">
        <f t="shared" si="25"/>
        <v>0.28284150896895577</v>
      </c>
      <c r="D75">
        <f t="shared" si="20"/>
        <v>0.28284150896895577</v>
      </c>
      <c r="E75" t="s">
        <v>30</v>
      </c>
      <c r="F75" t="s">
        <v>21</v>
      </c>
      <c r="G75">
        <v>1</v>
      </c>
      <c r="H75">
        <f t="shared" si="26"/>
        <v>65</v>
      </c>
      <c r="J75">
        <v>2050</v>
      </c>
      <c r="K75" t="s">
        <v>31</v>
      </c>
      <c r="L75">
        <f t="shared" si="27"/>
        <v>67.5</v>
      </c>
      <c r="M75" cm="1">
        <f t="array" ref="M75">STOWA2024_JAARROND_T(B75*60,L75,J75,K75,"")</f>
        <v>1.538059256321159</v>
      </c>
      <c r="N75">
        <f t="shared" si="28"/>
        <v>0.65017000865875096</v>
      </c>
    </row>
    <row r="76" spans="1:14" x14ac:dyDescent="0.3">
      <c r="A76">
        <f t="shared" si="24"/>
        <v>3585</v>
      </c>
      <c r="B76">
        <v>96</v>
      </c>
      <c r="C76">
        <f t="shared" si="25"/>
        <v>0.19397686080271448</v>
      </c>
      <c r="D76">
        <f t="shared" si="20"/>
        <v>0.19397686080271448</v>
      </c>
      <c r="E76" t="s">
        <v>30</v>
      </c>
      <c r="F76" t="s">
        <v>21</v>
      </c>
      <c r="G76">
        <v>1</v>
      </c>
      <c r="H76">
        <f t="shared" si="26"/>
        <v>70</v>
      </c>
      <c r="J76">
        <v>2050</v>
      </c>
      <c r="K76" t="s">
        <v>31</v>
      </c>
      <c r="L76">
        <f t="shared" si="27"/>
        <v>72.5</v>
      </c>
      <c r="M76" cm="1">
        <f t="array" ref="M76">STOWA2024_JAARROND_T(B76*60,L76,J76,K76,"")</f>
        <v>2.1920539681485436</v>
      </c>
      <c r="N76">
        <f t="shared" si="28"/>
        <v>0.45619314785603648</v>
      </c>
    </row>
    <row r="77" spans="1:14" x14ac:dyDescent="0.3">
      <c r="A77">
        <f t="shared" si="24"/>
        <v>3586</v>
      </c>
      <c r="B77">
        <v>96</v>
      </c>
      <c r="C77">
        <f t="shared" si="25"/>
        <v>0.13398228274988083</v>
      </c>
      <c r="D77">
        <f t="shared" si="20"/>
        <v>0.13398228274988083</v>
      </c>
      <c r="E77" t="s">
        <v>30</v>
      </c>
      <c r="F77" t="s">
        <v>21</v>
      </c>
      <c r="G77">
        <v>1</v>
      </c>
      <c r="H77">
        <f t="shared" si="26"/>
        <v>75</v>
      </c>
      <c r="J77">
        <v>2050</v>
      </c>
      <c r="K77" t="s">
        <v>31</v>
      </c>
      <c r="L77">
        <f t="shared" si="27"/>
        <v>77.5</v>
      </c>
      <c r="M77" cm="1">
        <f t="array" ref="M77">STOWA2024_JAARROND_T(B77*60,L77,J77,K77,"")</f>
        <v>3.1035576645453586</v>
      </c>
      <c r="N77">
        <f t="shared" si="28"/>
        <v>0.32221086510615565</v>
      </c>
    </row>
    <row r="78" spans="1:14" x14ac:dyDescent="0.3">
      <c r="A78">
        <f t="shared" si="24"/>
        <v>3587</v>
      </c>
      <c r="B78">
        <v>96</v>
      </c>
      <c r="C78">
        <f t="shared" si="25"/>
        <v>9.3177745372679394E-2</v>
      </c>
      <c r="D78">
        <f t="shared" si="20"/>
        <v>9.3177745372679394E-2</v>
      </c>
      <c r="E78" t="s">
        <v>30</v>
      </c>
      <c r="F78" t="s">
        <v>21</v>
      </c>
      <c r="G78">
        <v>1</v>
      </c>
      <c r="H78">
        <f t="shared" si="26"/>
        <v>80</v>
      </c>
      <c r="J78">
        <v>2050</v>
      </c>
      <c r="K78" t="s">
        <v>31</v>
      </c>
      <c r="L78">
        <f t="shared" si="27"/>
        <v>82.5</v>
      </c>
      <c r="M78" cm="1">
        <f t="array" ref="M78">STOWA2024_JAARROND_T(B78*60,L78,J78,K78,"")</f>
        <v>4.3661807565809294</v>
      </c>
      <c r="N78">
        <f t="shared" si="28"/>
        <v>0.22903311973347626</v>
      </c>
    </row>
    <row r="79" spans="1:14" x14ac:dyDescent="0.3">
      <c r="A79">
        <f t="shared" si="24"/>
        <v>3588</v>
      </c>
      <c r="B79">
        <v>96</v>
      </c>
      <c r="C79">
        <f t="shared" si="25"/>
        <v>6.5232520806677241E-2</v>
      </c>
      <c r="D79">
        <f t="shared" si="20"/>
        <v>6.5232520806677241E-2</v>
      </c>
      <c r="E79" t="s">
        <v>30</v>
      </c>
      <c r="F79" t="s">
        <v>21</v>
      </c>
      <c r="G79">
        <v>1</v>
      </c>
      <c r="H79">
        <f t="shared" si="26"/>
        <v>85</v>
      </c>
      <c r="J79">
        <v>2050</v>
      </c>
      <c r="K79" t="s">
        <v>31</v>
      </c>
      <c r="L79">
        <f t="shared" si="27"/>
        <v>87.5</v>
      </c>
      <c r="M79" cm="1">
        <f t="array" ref="M79">STOWA2024_JAARROND_T(B79*60,L79,J79,K79,"")</f>
        <v>6.1049837824273823</v>
      </c>
      <c r="N79">
        <f t="shared" si="28"/>
        <v>0.16380059892679902</v>
      </c>
    </row>
    <row r="80" spans="1:14" x14ac:dyDescent="0.3">
      <c r="A80">
        <f t="shared" si="24"/>
        <v>3589</v>
      </c>
      <c r="B80">
        <v>96</v>
      </c>
      <c r="C80">
        <f t="shared" si="25"/>
        <v>4.5956772444881042E-2</v>
      </c>
      <c r="D80">
        <f t="shared" si="20"/>
        <v>4.5956772444881042E-2</v>
      </c>
      <c r="E80" t="s">
        <v>30</v>
      </c>
      <c r="F80" t="s">
        <v>21</v>
      </c>
      <c r="G80">
        <v>1</v>
      </c>
      <c r="H80">
        <f t="shared" si="26"/>
        <v>90</v>
      </c>
      <c r="J80">
        <v>2050</v>
      </c>
      <c r="K80" t="s">
        <v>31</v>
      </c>
      <c r="L80">
        <f t="shared" si="27"/>
        <v>92.5</v>
      </c>
      <c r="M80" cm="1">
        <f t="array" ref="M80">STOWA2024_JAARROND_T(B80*60,L80,J80,K80,"")</f>
        <v>8.4858072743712256</v>
      </c>
      <c r="N80">
        <f t="shared" si="28"/>
        <v>0.11784382648191798</v>
      </c>
    </row>
    <row r="81" spans="1:14" x14ac:dyDescent="0.3">
      <c r="A81">
        <f t="shared" si="24"/>
        <v>3590</v>
      </c>
      <c r="B81">
        <v>96</v>
      </c>
      <c r="C81">
        <f t="shared" si="25"/>
        <v>3.2577217668261771E-2</v>
      </c>
      <c r="D81">
        <f t="shared" si="20"/>
        <v>3.2577217668261771E-2</v>
      </c>
      <c r="E81" t="s">
        <v>30</v>
      </c>
      <c r="F81" t="s">
        <v>21</v>
      </c>
      <c r="G81">
        <v>1</v>
      </c>
      <c r="H81">
        <f t="shared" si="26"/>
        <v>95</v>
      </c>
      <c r="J81">
        <v>2050</v>
      </c>
      <c r="K81" t="s">
        <v>31</v>
      </c>
      <c r="L81">
        <f t="shared" si="27"/>
        <v>97.5</v>
      </c>
      <c r="M81" cm="1">
        <f t="array" ref="M81">STOWA2024_JAARROND_T(B81*60,L81,J81,K81,"")</f>
        <v>11.727920388922998</v>
      </c>
      <c r="N81">
        <f t="shared" si="28"/>
        <v>8.5266608813656206E-2</v>
      </c>
    </row>
    <row r="82" spans="1:14" x14ac:dyDescent="0.3">
      <c r="A82">
        <f t="shared" si="24"/>
        <v>3591</v>
      </c>
      <c r="B82">
        <v>96</v>
      </c>
      <c r="C82">
        <f t="shared" si="25"/>
        <v>2.3230084588643951E-2</v>
      </c>
      <c r="D82">
        <f t="shared" si="20"/>
        <v>2.3230084588643951E-2</v>
      </c>
      <c r="E82" t="s">
        <v>30</v>
      </c>
      <c r="F82" t="s">
        <v>21</v>
      </c>
      <c r="G82">
        <v>1</v>
      </c>
      <c r="H82">
        <f t="shared" si="26"/>
        <v>100</v>
      </c>
      <c r="J82">
        <v>2050</v>
      </c>
      <c r="K82" t="s">
        <v>31</v>
      </c>
      <c r="L82">
        <f t="shared" si="27"/>
        <v>102.5</v>
      </c>
      <c r="M82" cm="1">
        <f t="array" ref="M82">STOWA2024_JAARROND_T(B82*60,L82,J82,K82,"")</f>
        <v>16.119536232766794</v>
      </c>
      <c r="N82">
        <f t="shared" si="28"/>
        <v>6.2036524225012254E-2</v>
      </c>
    </row>
    <row r="83" spans="1:14" x14ac:dyDescent="0.3">
      <c r="A83">
        <f t="shared" si="24"/>
        <v>3592</v>
      </c>
      <c r="B83">
        <v>96</v>
      </c>
      <c r="C83">
        <f t="shared" si="25"/>
        <v>1.6659921656803425E-2</v>
      </c>
      <c r="D83">
        <f t="shared" si="20"/>
        <v>1.6659921656803425E-2</v>
      </c>
      <c r="E83" t="s">
        <v>30</v>
      </c>
      <c r="F83" t="s">
        <v>21</v>
      </c>
      <c r="G83">
        <v>1</v>
      </c>
      <c r="H83">
        <f t="shared" si="26"/>
        <v>105</v>
      </c>
      <c r="J83">
        <v>2050</v>
      </c>
      <c r="K83" t="s">
        <v>31</v>
      </c>
      <c r="L83">
        <f t="shared" si="27"/>
        <v>107.5</v>
      </c>
      <c r="M83" cm="1">
        <f t="array" ref="M83">STOWA2024_JAARROND_T(B83*60,L83,J83,K83,"")</f>
        <v>22.037789155696004</v>
      </c>
      <c r="N83">
        <f t="shared" si="28"/>
        <v>4.5376602568208829E-2</v>
      </c>
    </row>
    <row r="84" spans="1:14" x14ac:dyDescent="0.3">
      <c r="A84">
        <f t="shared" si="24"/>
        <v>3593</v>
      </c>
      <c r="B84">
        <v>96</v>
      </c>
      <c r="C84">
        <f t="shared" si="25"/>
        <v>1.2014023586628036E-2</v>
      </c>
      <c r="D84">
        <f t="shared" si="20"/>
        <v>1.2014023586628036E-2</v>
      </c>
      <c r="E84" t="s">
        <v>30</v>
      </c>
      <c r="F84" t="s">
        <v>21</v>
      </c>
      <c r="G84">
        <v>1</v>
      </c>
      <c r="H84">
        <f t="shared" si="26"/>
        <v>110</v>
      </c>
      <c r="J84">
        <v>2050</v>
      </c>
      <c r="K84" t="s">
        <v>31</v>
      </c>
      <c r="L84">
        <f t="shared" si="27"/>
        <v>112.5</v>
      </c>
      <c r="M84" cm="1">
        <f t="array" ref="M84">STOWA2024_JAARROND_T(B84*60,L84,J84,K84,"")</f>
        <v>29.973701989648095</v>
      </c>
      <c r="N84">
        <f t="shared" si="28"/>
        <v>3.3362578981580793E-2</v>
      </c>
    </row>
    <row r="85" spans="1:14" x14ac:dyDescent="0.3">
      <c r="A85">
        <f t="shared" si="24"/>
        <v>3594</v>
      </c>
      <c r="B85">
        <v>96</v>
      </c>
      <c r="C85">
        <f t="shared" si="25"/>
        <v>8.710660495922954E-3</v>
      </c>
      <c r="D85">
        <f t="shared" si="20"/>
        <v>8.710660495922954E-3</v>
      </c>
      <c r="E85" t="s">
        <v>30</v>
      </c>
      <c r="F85" t="s">
        <v>21</v>
      </c>
      <c r="G85">
        <v>1</v>
      </c>
      <c r="H85">
        <f t="shared" si="26"/>
        <v>115</v>
      </c>
      <c r="J85">
        <v>2050</v>
      </c>
      <c r="K85" t="s">
        <v>31</v>
      </c>
      <c r="L85">
        <f t="shared" si="27"/>
        <v>117.5</v>
      </c>
      <c r="M85" cm="1">
        <f t="array" ref="M85">STOWA2024_JAARROND_T(B85*60,L85,J85,K85,"")</f>
        <v>40.564794199761238</v>
      </c>
      <c r="N85">
        <f t="shared" si="28"/>
        <v>2.4651918485657839E-2</v>
      </c>
    </row>
    <row r="86" spans="1:14" x14ac:dyDescent="0.3">
      <c r="A86">
        <f t="shared" si="24"/>
        <v>3595</v>
      </c>
      <c r="B86">
        <v>96</v>
      </c>
      <c r="C86">
        <f t="shared" si="25"/>
        <v>6.3481784996210489E-3</v>
      </c>
      <c r="D86">
        <f t="shared" si="20"/>
        <v>6.3481784996210489E-3</v>
      </c>
      <c r="E86" t="s">
        <v>30</v>
      </c>
      <c r="F86" t="s">
        <v>21</v>
      </c>
      <c r="G86">
        <v>1</v>
      </c>
      <c r="H86">
        <f t="shared" si="26"/>
        <v>120</v>
      </c>
      <c r="J86">
        <v>2050</v>
      </c>
      <c r="K86" t="s">
        <v>31</v>
      </c>
      <c r="L86">
        <f t="shared" si="27"/>
        <v>122.5</v>
      </c>
      <c r="M86" cm="1">
        <f t="array" ref="M86">STOWA2024_JAARROND_T(B86*60,L86,J86,K86,"")</f>
        <v>54.633643220612889</v>
      </c>
      <c r="N86">
        <f t="shared" si="28"/>
        <v>1.830373998603679E-2</v>
      </c>
    </row>
    <row r="87" spans="1:14" x14ac:dyDescent="0.3">
      <c r="A87">
        <f t="shared" si="24"/>
        <v>3596</v>
      </c>
      <c r="B87">
        <v>96</v>
      </c>
      <c r="C87">
        <f t="shared" si="25"/>
        <v>4.6496124751958974E-3</v>
      </c>
      <c r="D87">
        <f t="shared" si="20"/>
        <v>4.6496124751958974E-3</v>
      </c>
      <c r="E87" t="s">
        <v>30</v>
      </c>
      <c r="F87" t="s">
        <v>21</v>
      </c>
      <c r="G87">
        <v>1</v>
      </c>
      <c r="H87">
        <f t="shared" si="26"/>
        <v>125</v>
      </c>
      <c r="J87">
        <v>2050</v>
      </c>
      <c r="K87" t="s">
        <v>31</v>
      </c>
      <c r="L87">
        <f t="shared" si="27"/>
        <v>127.5</v>
      </c>
      <c r="M87" cm="1">
        <f t="array" ref="M87">STOWA2024_JAARROND_T(B87*60,L87,J87,K87,"")</f>
        <v>73.237927447655338</v>
      </c>
      <c r="N87">
        <f t="shared" si="28"/>
        <v>1.3654127510840892E-2</v>
      </c>
    </row>
    <row r="88" spans="1:14" x14ac:dyDescent="0.3">
      <c r="A88">
        <f t="shared" si="24"/>
        <v>3597</v>
      </c>
      <c r="B88">
        <v>96</v>
      </c>
      <c r="C88">
        <f t="shared" si="25"/>
        <v>3.4222778272254804E-3</v>
      </c>
      <c r="D88">
        <f t="shared" si="20"/>
        <v>3.4222778272254804E-3</v>
      </c>
      <c r="E88" t="s">
        <v>30</v>
      </c>
      <c r="F88" t="s">
        <v>21</v>
      </c>
      <c r="G88">
        <v>1</v>
      </c>
      <c r="H88">
        <f t="shared" si="26"/>
        <v>130</v>
      </c>
      <c r="J88">
        <v>2050</v>
      </c>
      <c r="K88" t="s">
        <v>31</v>
      </c>
      <c r="L88">
        <f t="shared" si="27"/>
        <v>132.5</v>
      </c>
      <c r="M88" cm="1">
        <f t="array" ref="M88">STOWA2024_JAARROND_T(B88*60,L88,J88,K88,"")</f>
        <v>97.734039388922213</v>
      </c>
      <c r="N88">
        <f t="shared" si="28"/>
        <v>1.0231849683615412E-2</v>
      </c>
    </row>
    <row r="89" spans="1:14" x14ac:dyDescent="0.3">
      <c r="A89">
        <f t="shared" si="24"/>
        <v>3598</v>
      </c>
      <c r="B89">
        <v>96</v>
      </c>
      <c r="C89">
        <f t="shared" si="25"/>
        <v>2.5306871986339506E-3</v>
      </c>
      <c r="D89">
        <f t="shared" si="20"/>
        <v>2.5306871986339506E-3</v>
      </c>
      <c r="E89" t="s">
        <v>30</v>
      </c>
      <c r="F89" t="s">
        <v>21</v>
      </c>
      <c r="G89">
        <v>1</v>
      </c>
      <c r="H89">
        <f t="shared" si="26"/>
        <v>135</v>
      </c>
      <c r="J89">
        <v>2050</v>
      </c>
      <c r="K89" t="s">
        <v>31</v>
      </c>
      <c r="L89">
        <f t="shared" si="27"/>
        <v>137.5</v>
      </c>
      <c r="M89" cm="1">
        <f t="array" ref="M89">STOWA2024_JAARROND_T(B89*60,L89,J89,K89,"")</f>
        <v>129.85052606670294</v>
      </c>
      <c r="N89">
        <f t="shared" si="28"/>
        <v>7.7011624849814614E-3</v>
      </c>
    </row>
    <row r="90" spans="1:14" x14ac:dyDescent="0.3">
      <c r="A90">
        <f t="shared" si="24"/>
        <v>3599</v>
      </c>
      <c r="B90">
        <v>96</v>
      </c>
      <c r="C90">
        <f t="shared" si="25"/>
        <v>1.8799939705922289E-3</v>
      </c>
      <c r="D90">
        <f t="shared" si="20"/>
        <v>1.8799939705922289E-3</v>
      </c>
      <c r="E90" t="s">
        <v>30</v>
      </c>
      <c r="F90" t="s">
        <v>21</v>
      </c>
      <c r="G90">
        <v>1</v>
      </c>
      <c r="H90">
        <f t="shared" si="26"/>
        <v>140</v>
      </c>
      <c r="J90">
        <v>2050</v>
      </c>
      <c r="K90" t="s">
        <v>31</v>
      </c>
      <c r="L90">
        <f t="shared" si="27"/>
        <v>142.5</v>
      </c>
      <c r="M90" cm="1">
        <f t="array" ref="M90">STOWA2024_JAARROND_T(B90*60,L90,J90,K90,"")</f>
        <v>171.78681522929969</v>
      </c>
      <c r="N90">
        <f t="shared" si="28"/>
        <v>5.8211685143892324E-3</v>
      </c>
    </row>
    <row r="91" spans="1:14" x14ac:dyDescent="0.3">
      <c r="A91">
        <f t="shared" si="24"/>
        <v>3600</v>
      </c>
      <c r="B91">
        <v>96</v>
      </c>
      <c r="C91">
        <f t="shared" si="25"/>
        <v>1.4028090366339828E-3</v>
      </c>
      <c r="D91">
        <f t="shared" si="20"/>
        <v>1.4028090366339828E-3</v>
      </c>
      <c r="E91" t="s">
        <v>30</v>
      </c>
      <c r="F91" t="s">
        <v>21</v>
      </c>
      <c r="G91">
        <v>1</v>
      </c>
      <c r="H91">
        <f t="shared" si="26"/>
        <v>145</v>
      </c>
      <c r="J91">
        <v>2050</v>
      </c>
      <c r="K91" t="s">
        <v>31</v>
      </c>
      <c r="L91">
        <f t="shared" si="27"/>
        <v>147.5</v>
      </c>
      <c r="M91" cm="1">
        <f t="array" ref="M91">STOWA2024_JAARROND_T(B91*60,L91,J91,K91,"")</f>
        <v>226.32834766718679</v>
      </c>
      <c r="N91">
        <f t="shared" si="28"/>
        <v>4.4183594777552496E-3</v>
      </c>
    </row>
    <row r="92" spans="1:14" x14ac:dyDescent="0.3">
      <c r="A92">
        <f t="shared" si="24"/>
        <v>3601</v>
      </c>
      <c r="B92">
        <v>96</v>
      </c>
      <c r="C92">
        <f t="shared" si="25"/>
        <v>1.051275607688109E-3</v>
      </c>
      <c r="D92">
        <f t="shared" si="20"/>
        <v>1.051275607688109E-3</v>
      </c>
      <c r="E92" t="s">
        <v>30</v>
      </c>
      <c r="F92" t="s">
        <v>21</v>
      </c>
      <c r="G92">
        <v>1</v>
      </c>
      <c r="H92">
        <f t="shared" si="26"/>
        <v>150</v>
      </c>
      <c r="J92">
        <v>2050</v>
      </c>
      <c r="K92" t="s">
        <v>31</v>
      </c>
      <c r="L92">
        <f t="shared" si="27"/>
        <v>152.5</v>
      </c>
      <c r="M92" cm="1">
        <f t="array" ref="M92">STOWA2024_JAARROND_T(B92*60,L92,J92,K92,"")</f>
        <v>296.99289907502651</v>
      </c>
      <c r="N92">
        <f t="shared" si="28"/>
        <v>3.3670838700671406E-3</v>
      </c>
    </row>
    <row r="93" spans="1:14" x14ac:dyDescent="0.3">
      <c r="A93">
        <f t="shared" si="24"/>
        <v>3602</v>
      </c>
      <c r="B93">
        <v>96</v>
      </c>
      <c r="C93">
        <f t="shared" si="25"/>
        <v>7.9109489063377029E-4</v>
      </c>
      <c r="D93">
        <f t="shared" si="20"/>
        <v>7.9109489063377029E-4</v>
      </c>
      <c r="E93" t="s">
        <v>30</v>
      </c>
      <c r="F93" t="s">
        <v>21</v>
      </c>
      <c r="G93">
        <v>1</v>
      </c>
      <c r="H93">
        <f t="shared" si="26"/>
        <v>155</v>
      </c>
      <c r="J93">
        <v>2050</v>
      </c>
      <c r="K93" t="s">
        <v>31</v>
      </c>
      <c r="L93">
        <f t="shared" si="27"/>
        <v>157.5</v>
      </c>
      <c r="M93" cm="1">
        <f t="array" ref="M93">STOWA2024_JAARROND_T(B93*60,L93,J93,K93,"")</f>
        <v>388.20041855146673</v>
      </c>
      <c r="N93">
        <f t="shared" si="28"/>
        <v>2.5759889794333703E-3</v>
      </c>
    </row>
    <row r="94" spans="1:14" x14ac:dyDescent="0.3">
      <c r="A94">
        <f t="shared" si="24"/>
        <v>3603</v>
      </c>
      <c r="B94">
        <v>96</v>
      </c>
      <c r="C94" s="1">
        <f>N93</f>
        <v>2.5759889794333703E-3</v>
      </c>
      <c r="D94">
        <f t="shared" si="20"/>
        <v>2.5759889794333703E-3</v>
      </c>
      <c r="E94" t="s">
        <v>30</v>
      </c>
      <c r="F94" t="s">
        <v>21</v>
      </c>
      <c r="G94">
        <v>1</v>
      </c>
      <c r="H94">
        <f t="shared" si="26"/>
        <v>160</v>
      </c>
      <c r="J94">
        <v>2050</v>
      </c>
      <c r="K94" t="s">
        <v>31</v>
      </c>
      <c r="L94">
        <f>AVERAGE(H94:H95)</f>
        <v>85</v>
      </c>
      <c r="M94" cm="1">
        <f t="array" ref="M94">STOWA2024_JAARROND_T(B94*60,L94,J94,K94,"")</f>
        <v>5.1667822792284168</v>
      </c>
      <c r="N94">
        <f>1/M94</f>
        <v>0.19354405623403495</v>
      </c>
    </row>
    <row r="95" spans="1:14" x14ac:dyDescent="0.3">
      <c r="A95">
        <f t="shared" si="24"/>
        <v>3604</v>
      </c>
      <c r="B95">
        <v>192</v>
      </c>
      <c r="C95" s="1">
        <f>365.25*24/B95 - N95</f>
        <v>-10.180705583295904</v>
      </c>
      <c r="D95">
        <f>C95</f>
        <v>-10.180705583295904</v>
      </c>
      <c r="E95" t="s">
        <v>30</v>
      </c>
      <c r="F95" t="s">
        <v>21</v>
      </c>
      <c r="G95">
        <v>1</v>
      </c>
      <c r="H95">
        <v>10</v>
      </c>
      <c r="J95">
        <v>2050</v>
      </c>
      <c r="K95" t="s">
        <v>31</v>
      </c>
      <c r="L95">
        <f>AVERAGE(H95:H97)</f>
        <v>15</v>
      </c>
      <c r="M95" cm="1">
        <f t="array" ref="M95">STOWA2024_JAARROND_T(B95*60,L95,J95,K95,"")</f>
        <v>1.7909285876237108E-2</v>
      </c>
      <c r="N95">
        <f>1/M95</f>
        <v>55.836955583295904</v>
      </c>
    </row>
    <row r="96" spans="1:14" x14ac:dyDescent="0.3">
      <c r="A96">
        <f t="shared" si="24"/>
        <v>3605</v>
      </c>
      <c r="B96">
        <v>192</v>
      </c>
      <c r="C96">
        <f t="shared" ref="C96:C100" si="29">N95-N96</f>
        <v>7.7163454944459104</v>
      </c>
      <c r="D96">
        <f t="shared" ref="D96:D125" si="30">C96</f>
        <v>7.7163454944459104</v>
      </c>
      <c r="E96" t="s">
        <v>30</v>
      </c>
      <c r="F96" t="s">
        <v>21</v>
      </c>
      <c r="G96">
        <v>1</v>
      </c>
      <c r="H96">
        <f t="shared" ref="H96:H100" si="31">H95+5</f>
        <v>15</v>
      </c>
      <c r="J96">
        <v>2050</v>
      </c>
      <c r="K96" t="s">
        <v>31</v>
      </c>
      <c r="L96">
        <f t="shared" ref="L96:L100" si="32">AVERAGE(H96:H97)</f>
        <v>17.5</v>
      </c>
      <c r="M96" cm="1">
        <f t="array" ref="M96">STOWA2024_JAARROND_T(B96*60,L96,J96,K96,"")</f>
        <v>2.0781116410486026E-2</v>
      </c>
      <c r="N96">
        <f t="shared" ref="N96:N100" si="33">1/M96</f>
        <v>48.120610088849993</v>
      </c>
    </row>
    <row r="97" spans="1:14" x14ac:dyDescent="0.3">
      <c r="A97">
        <f t="shared" si="24"/>
        <v>3606</v>
      </c>
      <c r="B97">
        <v>192</v>
      </c>
      <c r="C97">
        <f t="shared" si="29"/>
        <v>12.391409165655091</v>
      </c>
      <c r="D97">
        <f t="shared" si="30"/>
        <v>12.391409165655091</v>
      </c>
      <c r="E97" t="s">
        <v>30</v>
      </c>
      <c r="F97" t="s">
        <v>21</v>
      </c>
      <c r="G97">
        <v>1</v>
      </c>
      <c r="H97">
        <f t="shared" si="31"/>
        <v>20</v>
      </c>
      <c r="J97">
        <v>2050</v>
      </c>
      <c r="K97" t="s">
        <v>31</v>
      </c>
      <c r="L97">
        <f t="shared" si="32"/>
        <v>22.5</v>
      </c>
      <c r="M97" cm="1">
        <f t="array" ref="M97">STOWA2024_JAARROND_T(B97*60,L97,J97,K97,"")</f>
        <v>2.7988311357694369E-2</v>
      </c>
      <c r="N97">
        <f t="shared" si="33"/>
        <v>35.729200923194902</v>
      </c>
    </row>
    <row r="98" spans="1:14" x14ac:dyDescent="0.3">
      <c r="A98">
        <f t="shared" si="24"/>
        <v>3607</v>
      </c>
      <c r="B98">
        <v>192</v>
      </c>
      <c r="C98">
        <f t="shared" si="29"/>
        <v>9.2107382229443147</v>
      </c>
      <c r="D98">
        <f t="shared" si="30"/>
        <v>9.2107382229443147</v>
      </c>
      <c r="E98" t="s">
        <v>30</v>
      </c>
      <c r="F98" t="s">
        <v>21</v>
      </c>
      <c r="G98">
        <v>1</v>
      </c>
      <c r="H98">
        <f t="shared" si="31"/>
        <v>25</v>
      </c>
      <c r="J98">
        <v>2050</v>
      </c>
      <c r="K98" t="s">
        <v>31</v>
      </c>
      <c r="L98">
        <f t="shared" si="32"/>
        <v>27.5</v>
      </c>
      <c r="M98" cm="1">
        <f t="array" ref="M98">STOWA2024_JAARROND_T(B98*60,L98,J98,K98,"")</f>
        <v>3.7709576580792915E-2</v>
      </c>
      <c r="N98">
        <f t="shared" si="33"/>
        <v>26.518462700250588</v>
      </c>
    </row>
    <row r="99" spans="1:14" x14ac:dyDescent="0.3">
      <c r="A99">
        <f t="shared" si="24"/>
        <v>3608</v>
      </c>
      <c r="B99">
        <v>192</v>
      </c>
      <c r="C99">
        <f t="shared" si="29"/>
        <v>6.8437302087503369</v>
      </c>
      <c r="D99">
        <f t="shared" si="30"/>
        <v>6.8437302087503369</v>
      </c>
      <c r="E99" t="s">
        <v>30</v>
      </c>
      <c r="F99" t="s">
        <v>21</v>
      </c>
      <c r="G99">
        <v>1</v>
      </c>
      <c r="H99">
        <f t="shared" si="31"/>
        <v>30</v>
      </c>
      <c r="J99">
        <v>2050</v>
      </c>
      <c r="K99" t="s">
        <v>31</v>
      </c>
      <c r="L99">
        <f t="shared" si="32"/>
        <v>32.5</v>
      </c>
      <c r="M99" cm="1">
        <f t="array" ref="M99">STOWA2024_JAARROND_T(B99*60,L99,J99,K99,"")</f>
        <v>5.0826612277041806E-2</v>
      </c>
      <c r="N99">
        <f t="shared" si="33"/>
        <v>19.674732491500251</v>
      </c>
    </row>
    <row r="100" spans="1:14" x14ac:dyDescent="0.3">
      <c r="A100">
        <f t="shared" si="24"/>
        <v>3609</v>
      </c>
      <c r="B100">
        <v>192</v>
      </c>
      <c r="C100">
        <f t="shared" si="29"/>
        <v>5.0830728343621221</v>
      </c>
      <c r="D100">
        <f t="shared" si="30"/>
        <v>5.0830728343621221</v>
      </c>
      <c r="E100" t="s">
        <v>30</v>
      </c>
      <c r="F100" t="s">
        <v>21</v>
      </c>
      <c r="G100">
        <v>1</v>
      </c>
      <c r="H100">
        <f t="shared" si="31"/>
        <v>35</v>
      </c>
      <c r="J100">
        <v>2050</v>
      </c>
      <c r="K100" t="s">
        <v>31</v>
      </c>
      <c r="L100">
        <f t="shared" si="32"/>
        <v>37.5</v>
      </c>
      <c r="M100" cm="1">
        <f t="array" ref="M100">STOWA2024_JAARROND_T(B100*60,L100,J100,K100,"")</f>
        <v>6.8532300197312213E-2</v>
      </c>
      <c r="N100">
        <f t="shared" si="33"/>
        <v>14.591659657138129</v>
      </c>
    </row>
    <row r="101" spans="1:14" x14ac:dyDescent="0.3">
      <c r="A101">
        <f t="shared" si="24"/>
        <v>3610</v>
      </c>
      <c r="B101">
        <v>192</v>
      </c>
      <c r="C101">
        <f>N100-N101</f>
        <v>3.7739515273952762</v>
      </c>
      <c r="D101">
        <f t="shared" si="30"/>
        <v>3.7739515273952762</v>
      </c>
      <c r="E101" t="s">
        <v>30</v>
      </c>
      <c r="F101" t="s">
        <v>21</v>
      </c>
      <c r="G101">
        <v>1</v>
      </c>
      <c r="H101">
        <f>H100+5</f>
        <v>40</v>
      </c>
      <c r="J101">
        <v>2050</v>
      </c>
      <c r="K101" t="s">
        <v>31</v>
      </c>
      <c r="L101">
        <f>AVERAGE(H101:H102)</f>
        <v>42.5</v>
      </c>
      <c r="M101" cm="1">
        <f t="array" ref="M101">STOWA2024_JAARROND_T(B101*60,L101,J101,K101,"")</f>
        <v>9.2441022442687315E-2</v>
      </c>
      <c r="N101">
        <f>1/M101</f>
        <v>10.817708129742853</v>
      </c>
    </row>
    <row r="102" spans="1:14" x14ac:dyDescent="0.3">
      <c r="A102">
        <f t="shared" si="24"/>
        <v>3611</v>
      </c>
      <c r="B102">
        <v>192</v>
      </c>
      <c r="C102">
        <f t="shared" ref="C102:C124" si="34">N101-N102</f>
        <v>2.8009300815638376</v>
      </c>
      <c r="D102">
        <f t="shared" si="30"/>
        <v>2.8009300815638376</v>
      </c>
      <c r="E102" t="s">
        <v>30</v>
      </c>
      <c r="F102" t="s">
        <v>21</v>
      </c>
      <c r="G102">
        <v>1</v>
      </c>
      <c r="H102">
        <f t="shared" ref="H102:H125" si="35">H101+5</f>
        <v>45</v>
      </c>
      <c r="J102">
        <v>2050</v>
      </c>
      <c r="K102" t="s">
        <v>31</v>
      </c>
      <c r="L102">
        <f t="shared" ref="L102:L124" si="36">AVERAGE(H102:H103)</f>
        <v>47.5</v>
      </c>
      <c r="M102" cm="1">
        <f t="array" ref="M102">STOWA2024_JAARROND_T(B102*60,L102,J102,K102,"")</f>
        <v>0.124738391656876</v>
      </c>
      <c r="N102">
        <f t="shared" ref="N102:N124" si="37">1/M102</f>
        <v>8.016778048179015</v>
      </c>
    </row>
    <row r="103" spans="1:14" x14ac:dyDescent="0.3">
      <c r="A103">
        <f t="shared" si="24"/>
        <v>3612</v>
      </c>
      <c r="B103">
        <v>192</v>
      </c>
      <c r="C103">
        <f t="shared" si="34"/>
        <v>2.0780669155833502</v>
      </c>
      <c r="D103">
        <f t="shared" si="30"/>
        <v>2.0780669155833502</v>
      </c>
      <c r="E103" t="s">
        <v>30</v>
      </c>
      <c r="F103" t="s">
        <v>21</v>
      </c>
      <c r="G103">
        <v>1</v>
      </c>
      <c r="H103">
        <f t="shared" si="35"/>
        <v>50</v>
      </c>
      <c r="J103">
        <v>2050</v>
      </c>
      <c r="K103" t="s">
        <v>31</v>
      </c>
      <c r="L103">
        <f t="shared" si="36"/>
        <v>52.5</v>
      </c>
      <c r="M103" cm="1">
        <f t="array" ref="M103">STOWA2024_JAARROND_T(B103*60,L103,J103,K103,"")</f>
        <v>0.16838670507331521</v>
      </c>
      <c r="N103">
        <f t="shared" si="37"/>
        <v>5.9387111325956647</v>
      </c>
    </row>
    <row r="104" spans="1:14" x14ac:dyDescent="0.3">
      <c r="A104">
        <f t="shared" si="24"/>
        <v>3613</v>
      </c>
      <c r="B104">
        <v>192</v>
      </c>
      <c r="C104">
        <f t="shared" si="34"/>
        <v>1.5410249364985935</v>
      </c>
      <c r="D104">
        <f t="shared" si="30"/>
        <v>1.5410249364985935</v>
      </c>
      <c r="E104" t="s">
        <v>30</v>
      </c>
      <c r="F104" t="s">
        <v>21</v>
      </c>
      <c r="G104">
        <v>1</v>
      </c>
      <c r="H104">
        <f t="shared" si="35"/>
        <v>55</v>
      </c>
      <c r="J104">
        <v>2050</v>
      </c>
      <c r="K104" t="s">
        <v>31</v>
      </c>
      <c r="L104">
        <f t="shared" si="36"/>
        <v>57.5</v>
      </c>
      <c r="M104" cm="1">
        <f t="array" ref="M104">STOWA2024_JAARROND_T(B104*60,L104,J104,K104,"")</f>
        <v>0.22739230481872399</v>
      </c>
      <c r="N104">
        <f t="shared" si="37"/>
        <v>4.3976861960970712</v>
      </c>
    </row>
    <row r="105" spans="1:14" x14ac:dyDescent="0.3">
      <c r="A105">
        <f t="shared" si="24"/>
        <v>3614</v>
      </c>
      <c r="B105">
        <v>192</v>
      </c>
      <c r="C105">
        <f t="shared" si="34"/>
        <v>1.1424398749029576</v>
      </c>
      <c r="D105">
        <f t="shared" si="30"/>
        <v>1.1424398749029576</v>
      </c>
      <c r="E105" t="s">
        <v>30</v>
      </c>
      <c r="F105" t="s">
        <v>21</v>
      </c>
      <c r="G105">
        <v>1</v>
      </c>
      <c r="H105">
        <f t="shared" si="35"/>
        <v>60</v>
      </c>
      <c r="J105">
        <v>2050</v>
      </c>
      <c r="K105" t="s">
        <v>31</v>
      </c>
      <c r="L105">
        <f t="shared" si="36"/>
        <v>62.5</v>
      </c>
      <c r="M105" cm="1">
        <f t="array" ref="M105">STOWA2024_JAARROND_T(B105*60,L105,J105,K105,"")</f>
        <v>0.30719641505751633</v>
      </c>
      <c r="N105">
        <f t="shared" si="37"/>
        <v>3.2552463211941136</v>
      </c>
    </row>
    <row r="106" spans="1:14" x14ac:dyDescent="0.3">
      <c r="A106">
        <f t="shared" si="24"/>
        <v>3615</v>
      </c>
      <c r="B106">
        <v>192</v>
      </c>
      <c r="C106">
        <f t="shared" si="34"/>
        <v>0.84657806821144233</v>
      </c>
      <c r="D106">
        <f t="shared" si="30"/>
        <v>0.84657806821144233</v>
      </c>
      <c r="E106" t="s">
        <v>30</v>
      </c>
      <c r="F106" t="s">
        <v>21</v>
      </c>
      <c r="G106">
        <v>1</v>
      </c>
      <c r="H106">
        <f t="shared" si="35"/>
        <v>65</v>
      </c>
      <c r="J106">
        <v>2050</v>
      </c>
      <c r="K106" t="s">
        <v>31</v>
      </c>
      <c r="L106">
        <f t="shared" si="36"/>
        <v>67.5</v>
      </c>
      <c r="M106" cm="1">
        <f t="array" ref="M106">STOWA2024_JAARROND_T(B106*60,L106,J106,K106,"")</f>
        <v>0.41516717744824044</v>
      </c>
      <c r="N106">
        <f t="shared" si="37"/>
        <v>2.4086682529826713</v>
      </c>
    </row>
    <row r="107" spans="1:14" x14ac:dyDescent="0.3">
      <c r="A107">
        <f t="shared" si="24"/>
        <v>3616</v>
      </c>
      <c r="B107">
        <v>192</v>
      </c>
      <c r="C107">
        <f t="shared" si="34"/>
        <v>0.62711201871774636</v>
      </c>
      <c r="D107">
        <f t="shared" si="30"/>
        <v>0.62711201871774636</v>
      </c>
      <c r="E107" t="s">
        <v>30</v>
      </c>
      <c r="F107" t="s">
        <v>21</v>
      </c>
      <c r="G107">
        <v>1</v>
      </c>
      <c r="H107">
        <f t="shared" si="35"/>
        <v>70</v>
      </c>
      <c r="J107">
        <v>2050</v>
      </c>
      <c r="K107" t="s">
        <v>31</v>
      </c>
      <c r="L107">
        <f t="shared" si="36"/>
        <v>72.5</v>
      </c>
      <c r="M107" cm="1">
        <f t="array" ref="M107">STOWA2024_JAARROND_T(B107*60,L107,J107,K107,"")</f>
        <v>0.56130700831489766</v>
      </c>
      <c r="N107">
        <f t="shared" si="37"/>
        <v>1.7815562342649249</v>
      </c>
    </row>
    <row r="108" spans="1:14" x14ac:dyDescent="0.3">
      <c r="A108">
        <f t="shared" si="24"/>
        <v>3617</v>
      </c>
      <c r="B108">
        <v>192</v>
      </c>
      <c r="C108">
        <f t="shared" si="34"/>
        <v>0.46434517683786258</v>
      </c>
      <c r="D108">
        <f t="shared" si="30"/>
        <v>0.46434517683786258</v>
      </c>
      <c r="E108" t="s">
        <v>30</v>
      </c>
      <c r="F108" t="s">
        <v>21</v>
      </c>
      <c r="G108">
        <v>1</v>
      </c>
      <c r="H108">
        <f t="shared" si="35"/>
        <v>75</v>
      </c>
      <c r="J108">
        <v>2050</v>
      </c>
      <c r="K108" t="s">
        <v>31</v>
      </c>
      <c r="L108">
        <f t="shared" si="36"/>
        <v>77.5</v>
      </c>
      <c r="M108" cm="1">
        <f t="array" ref="M108">STOWA2024_JAARROND_T(B108*60,L108,J108,K108,"")</f>
        <v>0.75917977939945491</v>
      </c>
      <c r="N108">
        <f t="shared" si="37"/>
        <v>1.3172110574270623</v>
      </c>
    </row>
    <row r="109" spans="1:14" x14ac:dyDescent="0.3">
      <c r="A109">
        <f t="shared" si="24"/>
        <v>3618</v>
      </c>
      <c r="B109">
        <v>192</v>
      </c>
      <c r="C109">
        <f t="shared" si="34"/>
        <v>0.34362366928971599</v>
      </c>
      <c r="D109">
        <f t="shared" si="30"/>
        <v>0.34362366928971599</v>
      </c>
      <c r="E109" t="s">
        <v>30</v>
      </c>
      <c r="F109" t="s">
        <v>21</v>
      </c>
      <c r="G109">
        <v>1</v>
      </c>
      <c r="H109">
        <f t="shared" si="35"/>
        <v>80</v>
      </c>
      <c r="J109">
        <v>2050</v>
      </c>
      <c r="K109" t="s">
        <v>31</v>
      </c>
      <c r="L109">
        <f t="shared" si="36"/>
        <v>82.5</v>
      </c>
      <c r="M109" cm="1">
        <f t="array" ref="M109">STOWA2024_JAARROND_T(B109*60,L109,J109,K109,"")</f>
        <v>1.027129163939958</v>
      </c>
      <c r="N109">
        <f t="shared" si="37"/>
        <v>0.97358738813734635</v>
      </c>
    </row>
    <row r="110" spans="1:14" x14ac:dyDescent="0.3">
      <c r="A110">
        <f t="shared" si="24"/>
        <v>3619</v>
      </c>
      <c r="B110">
        <v>192</v>
      </c>
      <c r="C110">
        <f t="shared" si="34"/>
        <v>0.25431615148251685</v>
      </c>
      <c r="D110">
        <f t="shared" si="30"/>
        <v>0.25431615148251685</v>
      </c>
      <c r="E110" t="s">
        <v>30</v>
      </c>
      <c r="F110" t="s">
        <v>21</v>
      </c>
      <c r="G110">
        <v>1</v>
      </c>
      <c r="H110">
        <f t="shared" si="35"/>
        <v>85</v>
      </c>
      <c r="J110">
        <v>2050</v>
      </c>
      <c r="K110" t="s">
        <v>31</v>
      </c>
      <c r="L110">
        <f t="shared" si="36"/>
        <v>87.5</v>
      </c>
      <c r="M110" cm="1">
        <f t="array" ref="M110">STOWA2024_JAARROND_T(B110*60,L110,J110,K110,"")</f>
        <v>1.3902961067243249</v>
      </c>
      <c r="N110">
        <f t="shared" si="37"/>
        <v>0.7192712366548295</v>
      </c>
    </row>
    <row r="111" spans="1:14" x14ac:dyDescent="0.3">
      <c r="A111">
        <f t="shared" si="24"/>
        <v>3620</v>
      </c>
      <c r="B111">
        <v>192</v>
      </c>
      <c r="C111">
        <f t="shared" si="34"/>
        <v>0.18809843579706287</v>
      </c>
      <c r="D111">
        <f t="shared" si="30"/>
        <v>0.18809843579706287</v>
      </c>
      <c r="E111" t="s">
        <v>30</v>
      </c>
      <c r="F111" t="s">
        <v>21</v>
      </c>
      <c r="G111">
        <v>1</v>
      </c>
      <c r="H111">
        <f t="shared" si="35"/>
        <v>90</v>
      </c>
      <c r="J111">
        <v>2050</v>
      </c>
      <c r="K111" t="s">
        <v>31</v>
      </c>
      <c r="L111">
        <f t="shared" si="36"/>
        <v>92.5</v>
      </c>
      <c r="M111" cm="1">
        <f t="array" ref="M111">STOWA2024_JAARROND_T(B111*60,L111,J111,K111,"")</f>
        <v>1.882626516992485</v>
      </c>
      <c r="N111">
        <f t="shared" si="37"/>
        <v>0.53117280085776664</v>
      </c>
    </row>
    <row r="112" spans="1:14" x14ac:dyDescent="0.3">
      <c r="A112">
        <f t="shared" si="24"/>
        <v>3621</v>
      </c>
      <c r="B112">
        <v>192</v>
      </c>
      <c r="C112">
        <f t="shared" si="34"/>
        <v>0.13906287203587159</v>
      </c>
      <c r="D112">
        <f t="shared" si="30"/>
        <v>0.13906287203587159</v>
      </c>
      <c r="E112" t="s">
        <v>30</v>
      </c>
      <c r="F112" t="s">
        <v>21</v>
      </c>
      <c r="G112">
        <v>1</v>
      </c>
      <c r="H112">
        <f t="shared" si="35"/>
        <v>95</v>
      </c>
      <c r="J112">
        <v>2050</v>
      </c>
      <c r="K112" t="s">
        <v>31</v>
      </c>
      <c r="L112">
        <f t="shared" si="36"/>
        <v>97.5</v>
      </c>
      <c r="M112" cm="1">
        <f t="array" ref="M112">STOWA2024_JAARROND_T(B112*60,L112,J112,K112,"")</f>
        <v>2.5503052243653386</v>
      </c>
      <c r="N112">
        <f t="shared" si="37"/>
        <v>0.39210992882189505</v>
      </c>
    </row>
    <row r="113" spans="1:14" x14ac:dyDescent="0.3">
      <c r="A113">
        <f t="shared" si="24"/>
        <v>3622</v>
      </c>
      <c r="B113">
        <v>192</v>
      </c>
      <c r="C113">
        <f t="shared" si="34"/>
        <v>0.10276855449419525</v>
      </c>
      <c r="D113">
        <f t="shared" si="30"/>
        <v>0.10276855449419525</v>
      </c>
      <c r="E113" t="s">
        <v>30</v>
      </c>
      <c r="F113" t="s">
        <v>21</v>
      </c>
      <c r="G113">
        <v>1</v>
      </c>
      <c r="H113">
        <f t="shared" si="35"/>
        <v>100</v>
      </c>
      <c r="J113">
        <v>2050</v>
      </c>
      <c r="K113" t="s">
        <v>31</v>
      </c>
      <c r="L113">
        <f t="shared" si="36"/>
        <v>102.5</v>
      </c>
      <c r="M113" cm="1">
        <f t="array" ref="M113">STOWA2024_JAARROND_T(B113*60,L113,J113,K113,"")</f>
        <v>3.4561251474095389</v>
      </c>
      <c r="N113">
        <f t="shared" si="37"/>
        <v>0.2893413743276998</v>
      </c>
    </row>
    <row r="114" spans="1:14" x14ac:dyDescent="0.3">
      <c r="A114">
        <f t="shared" si="24"/>
        <v>3623</v>
      </c>
      <c r="B114">
        <v>192</v>
      </c>
      <c r="C114">
        <f t="shared" si="34"/>
        <v>7.5920566881520074E-2</v>
      </c>
      <c r="D114">
        <f t="shared" si="30"/>
        <v>7.5920566881520074E-2</v>
      </c>
      <c r="E114" t="s">
        <v>30</v>
      </c>
      <c r="F114" t="s">
        <v>21</v>
      </c>
      <c r="G114">
        <v>1</v>
      </c>
      <c r="H114">
        <f t="shared" si="35"/>
        <v>105</v>
      </c>
      <c r="J114">
        <v>2050</v>
      </c>
      <c r="K114" t="s">
        <v>31</v>
      </c>
      <c r="L114">
        <f t="shared" si="36"/>
        <v>107.5</v>
      </c>
      <c r="M114" cm="1">
        <f t="array" ref="M114">STOWA2024_JAARROND_T(B114*60,L114,J114,K114,"")</f>
        <v>4.6855787491675533</v>
      </c>
      <c r="N114">
        <f t="shared" si="37"/>
        <v>0.21342080744617972</v>
      </c>
    </row>
    <row r="115" spans="1:14" x14ac:dyDescent="0.3">
      <c r="A115">
        <f t="shared" si="24"/>
        <v>3624</v>
      </c>
      <c r="B115">
        <v>192</v>
      </c>
      <c r="C115">
        <f t="shared" si="34"/>
        <v>5.6061069499927313E-2</v>
      </c>
      <c r="D115">
        <f t="shared" si="30"/>
        <v>5.6061069499927313E-2</v>
      </c>
      <c r="E115" t="s">
        <v>30</v>
      </c>
      <c r="F115" t="s">
        <v>21</v>
      </c>
      <c r="G115">
        <v>1</v>
      </c>
      <c r="H115">
        <f t="shared" si="35"/>
        <v>110</v>
      </c>
      <c r="J115">
        <v>2050</v>
      </c>
      <c r="K115" t="s">
        <v>31</v>
      </c>
      <c r="L115">
        <f t="shared" si="36"/>
        <v>112.5</v>
      </c>
      <c r="M115" cm="1">
        <f t="array" ref="M115">STOWA2024_JAARROND_T(B115*60,L115,J115,K115,"")</f>
        <v>6.3548656921477509</v>
      </c>
      <c r="N115">
        <f t="shared" si="37"/>
        <v>0.15735973794625241</v>
      </c>
    </row>
    <row r="116" spans="1:14" x14ac:dyDescent="0.3">
      <c r="A116">
        <f t="shared" si="24"/>
        <v>3625</v>
      </c>
      <c r="B116">
        <v>192</v>
      </c>
      <c r="C116">
        <f t="shared" si="34"/>
        <v>4.1381300841269786E-2</v>
      </c>
      <c r="D116">
        <f t="shared" si="30"/>
        <v>4.1381300841269786E-2</v>
      </c>
      <c r="E116" t="s">
        <v>30</v>
      </c>
      <c r="F116" t="s">
        <v>21</v>
      </c>
      <c r="G116">
        <v>1</v>
      </c>
      <c r="H116">
        <f t="shared" si="35"/>
        <v>115</v>
      </c>
      <c r="J116">
        <v>2050</v>
      </c>
      <c r="K116" t="s">
        <v>31</v>
      </c>
      <c r="L116">
        <f t="shared" si="36"/>
        <v>117.5</v>
      </c>
      <c r="M116" cm="1">
        <f t="array" ref="M116">STOWA2024_JAARROND_T(B116*60,L116,J116,K116,"")</f>
        <v>8.6222924274691604</v>
      </c>
      <c r="N116">
        <f t="shared" si="37"/>
        <v>0.11597843710498262</v>
      </c>
    </row>
    <row r="117" spans="1:14" x14ac:dyDescent="0.3">
      <c r="A117">
        <f t="shared" si="24"/>
        <v>3626</v>
      </c>
      <c r="B117">
        <v>192</v>
      </c>
      <c r="C117">
        <f t="shared" si="34"/>
        <v>3.0533312760448419E-2</v>
      </c>
      <c r="D117">
        <f t="shared" si="30"/>
        <v>3.0533312760448419E-2</v>
      </c>
      <c r="E117" t="s">
        <v>30</v>
      </c>
      <c r="F117" t="s">
        <v>21</v>
      </c>
      <c r="G117">
        <v>1</v>
      </c>
      <c r="H117">
        <f t="shared" si="35"/>
        <v>120</v>
      </c>
      <c r="J117">
        <v>2050</v>
      </c>
      <c r="K117" t="s">
        <v>31</v>
      </c>
      <c r="L117">
        <f t="shared" si="36"/>
        <v>122.5</v>
      </c>
      <c r="M117" cm="1">
        <f t="array" ref="M117">STOWA2024_JAARROND_T(B117*60,L117,J117,K117,"")</f>
        <v>11.703417926665683</v>
      </c>
      <c r="N117">
        <f t="shared" si="37"/>
        <v>8.5445124344534204E-2</v>
      </c>
    </row>
    <row r="118" spans="1:14" x14ac:dyDescent="0.3">
      <c r="A118">
        <f t="shared" si="24"/>
        <v>3627</v>
      </c>
      <c r="B118">
        <v>192</v>
      </c>
      <c r="C118">
        <f t="shared" si="34"/>
        <v>2.2520108849665835E-2</v>
      </c>
      <c r="D118">
        <f t="shared" si="30"/>
        <v>2.2520108849665835E-2</v>
      </c>
      <c r="E118" t="s">
        <v>30</v>
      </c>
      <c r="F118" t="s">
        <v>21</v>
      </c>
      <c r="G118">
        <v>1</v>
      </c>
      <c r="H118">
        <f t="shared" si="35"/>
        <v>125</v>
      </c>
      <c r="J118">
        <v>2050</v>
      </c>
      <c r="K118" t="s">
        <v>31</v>
      </c>
      <c r="L118">
        <f t="shared" si="36"/>
        <v>127.5</v>
      </c>
      <c r="M118" cm="1">
        <f t="array" ref="M118">STOWA2024_JAARROND_T(B118*60,L118,J118,K118,"")</f>
        <v>15.891930929783426</v>
      </c>
      <c r="N118">
        <f t="shared" si="37"/>
        <v>6.2925015494868369E-2</v>
      </c>
    </row>
    <row r="119" spans="1:14" x14ac:dyDescent="0.3">
      <c r="A119">
        <f t="shared" si="24"/>
        <v>3628</v>
      </c>
      <c r="B119">
        <v>192</v>
      </c>
      <c r="C119">
        <f t="shared" si="34"/>
        <v>1.6603264372107226E-2</v>
      </c>
      <c r="D119">
        <f t="shared" si="30"/>
        <v>1.6603264372107226E-2</v>
      </c>
      <c r="E119" t="s">
        <v>30</v>
      </c>
      <c r="F119" t="s">
        <v>21</v>
      </c>
      <c r="G119">
        <v>1</v>
      </c>
      <c r="H119">
        <f t="shared" si="35"/>
        <v>130</v>
      </c>
      <c r="J119">
        <v>2050</v>
      </c>
      <c r="K119" t="s">
        <v>31</v>
      </c>
      <c r="L119">
        <f t="shared" si="36"/>
        <v>132.5</v>
      </c>
      <c r="M119" cm="1">
        <f t="array" ref="M119">STOWA2024_JAARROND_T(B119*60,L119,J119,K119,"")</f>
        <v>21.588130322401163</v>
      </c>
      <c r="N119">
        <f t="shared" si="37"/>
        <v>4.6321751122761143E-2</v>
      </c>
    </row>
    <row r="120" spans="1:14" x14ac:dyDescent="0.3">
      <c r="A120">
        <f t="shared" si="24"/>
        <v>3629</v>
      </c>
      <c r="B120">
        <v>192</v>
      </c>
      <c r="C120">
        <f t="shared" si="34"/>
        <v>1.2236086566067846E-2</v>
      </c>
      <c r="D120">
        <f t="shared" si="30"/>
        <v>1.2236086566067846E-2</v>
      </c>
      <c r="E120" t="s">
        <v>30</v>
      </c>
      <c r="F120" t="s">
        <v>21</v>
      </c>
      <c r="G120">
        <v>1</v>
      </c>
      <c r="H120">
        <f t="shared" si="35"/>
        <v>135</v>
      </c>
      <c r="J120">
        <v>2050</v>
      </c>
      <c r="K120" t="s">
        <v>31</v>
      </c>
      <c r="L120">
        <f t="shared" si="36"/>
        <v>137.5</v>
      </c>
      <c r="M120" cm="1">
        <f t="array" ref="M120">STOWA2024_JAARROND_T(B120*60,L120,J120,K120,"")</f>
        <v>29.337846657991392</v>
      </c>
      <c r="N120">
        <f t="shared" si="37"/>
        <v>3.4085664556693297E-2</v>
      </c>
    </row>
    <row r="121" spans="1:14" x14ac:dyDescent="0.3">
      <c r="A121">
        <f t="shared" si="24"/>
        <v>3630</v>
      </c>
      <c r="B121">
        <v>192</v>
      </c>
      <c r="C121">
        <f t="shared" si="34"/>
        <v>9.0139936937452085E-3</v>
      </c>
      <c r="D121">
        <f t="shared" si="30"/>
        <v>9.0139936937452085E-3</v>
      </c>
      <c r="E121" t="s">
        <v>30</v>
      </c>
      <c r="F121" t="s">
        <v>21</v>
      </c>
      <c r="G121">
        <v>1</v>
      </c>
      <c r="H121">
        <f t="shared" si="35"/>
        <v>140</v>
      </c>
      <c r="J121">
        <v>2050</v>
      </c>
      <c r="K121" t="s">
        <v>31</v>
      </c>
      <c r="L121">
        <f t="shared" si="36"/>
        <v>142.5</v>
      </c>
      <c r="M121" cm="1">
        <f t="array" ref="M121">STOWA2024_JAARROND_T(B121*60,L121,J121,K121,"")</f>
        <v>39.885654429112648</v>
      </c>
      <c r="N121">
        <f t="shared" si="37"/>
        <v>2.5071670862948089E-2</v>
      </c>
    </row>
    <row r="122" spans="1:14" x14ac:dyDescent="0.3">
      <c r="A122">
        <f t="shared" si="24"/>
        <v>3631</v>
      </c>
      <c r="B122">
        <v>192</v>
      </c>
      <c r="C122">
        <f t="shared" si="34"/>
        <v>6.6376933252574287E-3</v>
      </c>
      <c r="D122">
        <f t="shared" si="30"/>
        <v>6.6376933252574287E-3</v>
      </c>
      <c r="E122" t="s">
        <v>30</v>
      </c>
      <c r="F122" t="s">
        <v>21</v>
      </c>
      <c r="G122">
        <v>1</v>
      </c>
      <c r="H122">
        <f t="shared" si="35"/>
        <v>145</v>
      </c>
      <c r="J122">
        <v>2050</v>
      </c>
      <c r="K122" t="s">
        <v>31</v>
      </c>
      <c r="L122">
        <f t="shared" si="36"/>
        <v>147.5</v>
      </c>
      <c r="M122" cm="1">
        <f t="array" ref="M122">STOWA2024_JAARROND_T(B122*60,L122,J122,K122,"")</f>
        <v>54.247652084601391</v>
      </c>
      <c r="N122">
        <f t="shared" si="37"/>
        <v>1.843397753769066E-2</v>
      </c>
    </row>
    <row r="123" spans="1:14" x14ac:dyDescent="0.3">
      <c r="A123">
        <f t="shared" si="24"/>
        <v>3632</v>
      </c>
      <c r="B123">
        <v>192</v>
      </c>
      <c r="C123">
        <f t="shared" si="34"/>
        <v>4.8858699279968817E-3</v>
      </c>
      <c r="D123">
        <f t="shared" si="30"/>
        <v>4.8858699279968817E-3</v>
      </c>
      <c r="E123" t="s">
        <v>30</v>
      </c>
      <c r="F123" t="s">
        <v>21</v>
      </c>
      <c r="G123">
        <v>1</v>
      </c>
      <c r="H123">
        <f t="shared" si="35"/>
        <v>150</v>
      </c>
      <c r="J123">
        <v>2050</v>
      </c>
      <c r="K123" t="s">
        <v>31</v>
      </c>
      <c r="L123">
        <f t="shared" si="36"/>
        <v>152.5</v>
      </c>
      <c r="M123" cm="1">
        <f t="array" ref="M123">STOWA2024_JAARROND_T(B123*60,L123,J123,K123,"")</f>
        <v>73.811046443452526</v>
      </c>
      <c r="N123">
        <f t="shared" si="37"/>
        <v>1.3548107609693778E-2</v>
      </c>
    </row>
    <row r="124" spans="1:14" x14ac:dyDescent="0.3">
      <c r="A124">
        <f t="shared" si="24"/>
        <v>3633</v>
      </c>
      <c r="B124">
        <v>192</v>
      </c>
      <c r="C124">
        <f t="shared" si="34"/>
        <v>3.5949342709528029E-3</v>
      </c>
      <c r="D124">
        <f t="shared" si="30"/>
        <v>3.5949342709528029E-3</v>
      </c>
      <c r="E124" t="s">
        <v>30</v>
      </c>
      <c r="F124" t="s">
        <v>21</v>
      </c>
      <c r="G124">
        <v>1</v>
      </c>
      <c r="H124">
        <f t="shared" si="35"/>
        <v>155</v>
      </c>
      <c r="J124">
        <v>2050</v>
      </c>
      <c r="K124" t="s">
        <v>31</v>
      </c>
      <c r="L124">
        <f t="shared" si="36"/>
        <v>157.5</v>
      </c>
      <c r="M124" cm="1">
        <f t="array" ref="M124">STOWA2024_JAARROND_T(B124*60,L124,J124,K124,"")</f>
        <v>100.47046966495358</v>
      </c>
      <c r="N124">
        <f t="shared" si="37"/>
        <v>9.9531733387409754E-3</v>
      </c>
    </row>
    <row r="125" spans="1:14" x14ac:dyDescent="0.3">
      <c r="A125">
        <f t="shared" si="24"/>
        <v>3634</v>
      </c>
      <c r="B125">
        <v>192</v>
      </c>
      <c r="C125" s="1">
        <f>N124</f>
        <v>9.9531733387409754E-3</v>
      </c>
      <c r="D125">
        <f t="shared" si="30"/>
        <v>9.9531733387409754E-3</v>
      </c>
      <c r="E125" t="s">
        <v>30</v>
      </c>
      <c r="F125" t="s">
        <v>21</v>
      </c>
      <c r="G125">
        <v>1</v>
      </c>
      <c r="H125">
        <f t="shared" si="35"/>
        <v>160</v>
      </c>
      <c r="J125">
        <v>2050</v>
      </c>
      <c r="K125" t="s">
        <v>31</v>
      </c>
      <c r="L125">
        <f>AVERAGE(H125:H126)</f>
        <v>85</v>
      </c>
      <c r="M125" cm="1">
        <f t="array" ref="M125">STOWA2024_JAARROND_T(B125*60,L125,J125,K125,"")</f>
        <v>1.1949335199993654</v>
      </c>
      <c r="N125">
        <f>1/M125</f>
        <v>0.83686664007930012</v>
      </c>
    </row>
    <row r="126" spans="1:14" x14ac:dyDescent="0.3">
      <c r="A126">
        <f t="shared" si="24"/>
        <v>3635</v>
      </c>
      <c r="B126">
        <v>216</v>
      </c>
      <c r="C126" s="1">
        <f>365.25*24/B126 - N126</f>
        <v>-16.832799767940443</v>
      </c>
      <c r="D126">
        <f>C126</f>
        <v>-16.832799767940443</v>
      </c>
      <c r="E126" t="s">
        <v>30</v>
      </c>
      <c r="F126" t="s">
        <v>21</v>
      </c>
      <c r="G126">
        <v>1</v>
      </c>
      <c r="H126">
        <v>10</v>
      </c>
      <c r="J126">
        <v>2050</v>
      </c>
      <c r="K126" t="s">
        <v>31</v>
      </c>
      <c r="L126">
        <f>AVERAGE(H126:H128)</f>
        <v>15</v>
      </c>
      <c r="M126" cm="1">
        <f t="array" ref="M126">STOWA2024_JAARROND_T(B126*60,L126,J126,K126,"")</f>
        <v>1.7416707569563143E-2</v>
      </c>
      <c r="N126">
        <f>1/M126</f>
        <v>57.416133101273779</v>
      </c>
    </row>
    <row r="127" spans="1:14" x14ac:dyDescent="0.3">
      <c r="A127">
        <f t="shared" si="24"/>
        <v>3636</v>
      </c>
      <c r="B127">
        <v>216</v>
      </c>
      <c r="C127">
        <f t="shared" ref="C127:C131" si="38">N126-N127</f>
        <v>7.3630684431522724</v>
      </c>
      <c r="D127">
        <f t="shared" ref="D127:D156" si="39">C127</f>
        <v>7.3630684431522724</v>
      </c>
      <c r="E127" t="s">
        <v>30</v>
      </c>
      <c r="F127" t="s">
        <v>21</v>
      </c>
      <c r="G127">
        <v>1</v>
      </c>
      <c r="H127">
        <f t="shared" ref="H127:H131" si="40">H126+5</f>
        <v>15</v>
      </c>
      <c r="J127">
        <v>2050</v>
      </c>
      <c r="K127" t="s">
        <v>31</v>
      </c>
      <c r="L127">
        <f t="shared" ref="L127:L131" si="41">AVERAGE(H127:H128)</f>
        <v>17.5</v>
      </c>
      <c r="M127" cm="1">
        <f t="array" ref="M127">STOWA2024_JAARROND_T(B127*60,L127,J127,K127,"")</f>
        <v>1.997879663973267E-2</v>
      </c>
      <c r="N127">
        <f t="shared" ref="N127:N131" si="42">1/M127</f>
        <v>50.053064658121507</v>
      </c>
    </row>
    <row r="128" spans="1:14" x14ac:dyDescent="0.3">
      <c r="A128">
        <f t="shared" si="24"/>
        <v>3637</v>
      </c>
      <c r="B128">
        <v>216</v>
      </c>
      <c r="C128">
        <f t="shared" si="38"/>
        <v>12.048117384335782</v>
      </c>
      <c r="D128">
        <f t="shared" si="39"/>
        <v>12.048117384335782</v>
      </c>
      <c r="E128" t="s">
        <v>30</v>
      </c>
      <c r="F128" t="s">
        <v>21</v>
      </c>
      <c r="G128">
        <v>1</v>
      </c>
      <c r="H128">
        <f t="shared" si="40"/>
        <v>20</v>
      </c>
      <c r="J128">
        <v>2050</v>
      </c>
      <c r="K128" t="s">
        <v>31</v>
      </c>
      <c r="L128">
        <f t="shared" si="41"/>
        <v>22.5</v>
      </c>
      <c r="M128" cm="1">
        <f t="array" ref="M128">STOWA2024_JAARROND_T(B128*60,L128,J128,K128,"")</f>
        <v>2.6312363829794325E-2</v>
      </c>
      <c r="N128">
        <f t="shared" si="42"/>
        <v>38.004947273785724</v>
      </c>
    </row>
    <row r="129" spans="1:14" x14ac:dyDescent="0.3">
      <c r="A129">
        <f t="shared" si="24"/>
        <v>3638</v>
      </c>
      <c r="B129">
        <v>216</v>
      </c>
      <c r="C129">
        <f t="shared" si="38"/>
        <v>9.1814785833269958</v>
      </c>
      <c r="D129">
        <f t="shared" si="39"/>
        <v>9.1814785833269958</v>
      </c>
      <c r="E129" t="s">
        <v>30</v>
      </c>
      <c r="F129" t="s">
        <v>21</v>
      </c>
      <c r="G129">
        <v>1</v>
      </c>
      <c r="H129">
        <f t="shared" si="40"/>
        <v>25</v>
      </c>
      <c r="J129">
        <v>2050</v>
      </c>
      <c r="K129" t="s">
        <v>31</v>
      </c>
      <c r="L129">
        <f t="shared" si="41"/>
        <v>27.5</v>
      </c>
      <c r="M129" cm="1">
        <f t="array" ref="M129">STOWA2024_JAARROND_T(B129*60,L129,J129,K129,"")</f>
        <v>3.4693950639293612E-2</v>
      </c>
      <c r="N129">
        <f t="shared" si="42"/>
        <v>28.823468690458729</v>
      </c>
    </row>
    <row r="130" spans="1:14" x14ac:dyDescent="0.3">
      <c r="A130">
        <f t="shared" si="24"/>
        <v>3639</v>
      </c>
      <c r="B130">
        <v>216</v>
      </c>
      <c r="C130">
        <f t="shared" si="38"/>
        <v>6.9887890811370816</v>
      </c>
      <c r="D130">
        <f t="shared" si="39"/>
        <v>6.9887890811370816</v>
      </c>
      <c r="E130" t="s">
        <v>30</v>
      </c>
      <c r="F130" t="s">
        <v>21</v>
      </c>
      <c r="G130">
        <v>1</v>
      </c>
      <c r="H130">
        <f t="shared" si="40"/>
        <v>30</v>
      </c>
      <c r="J130">
        <v>2050</v>
      </c>
      <c r="K130" t="s">
        <v>31</v>
      </c>
      <c r="L130">
        <f t="shared" si="41"/>
        <v>32.5</v>
      </c>
      <c r="M130" cm="1">
        <f t="array" ref="M130">STOWA2024_JAARROND_T(B130*60,L130,J130,K130,"")</f>
        <v>4.5798702701049972E-2</v>
      </c>
      <c r="N130">
        <f t="shared" si="42"/>
        <v>21.834679609321647</v>
      </c>
    </row>
    <row r="131" spans="1:14" x14ac:dyDescent="0.3">
      <c r="A131">
        <f t="shared" si="24"/>
        <v>3640</v>
      </c>
      <c r="B131">
        <v>216</v>
      </c>
      <c r="C131">
        <f t="shared" si="38"/>
        <v>5.3136217259623955</v>
      </c>
      <c r="D131">
        <f t="shared" si="39"/>
        <v>5.3136217259623955</v>
      </c>
      <c r="E131" t="s">
        <v>30</v>
      </c>
      <c r="F131" t="s">
        <v>21</v>
      </c>
      <c r="G131">
        <v>1</v>
      </c>
      <c r="H131">
        <f t="shared" si="40"/>
        <v>35</v>
      </c>
      <c r="J131">
        <v>2050</v>
      </c>
      <c r="K131" t="s">
        <v>31</v>
      </c>
      <c r="L131">
        <f t="shared" si="41"/>
        <v>37.5</v>
      </c>
      <c r="M131" cm="1">
        <f t="array" ref="M131">STOWA2024_JAARROND_T(B131*60,L131,J131,K131,"")</f>
        <v>6.0528811596698345E-2</v>
      </c>
      <c r="N131">
        <f t="shared" si="42"/>
        <v>16.521057883359251</v>
      </c>
    </row>
    <row r="132" spans="1:14" x14ac:dyDescent="0.3">
      <c r="A132">
        <f t="shared" ref="A132:A156" si="43">A131+1</f>
        <v>3641</v>
      </c>
      <c r="B132">
        <v>216</v>
      </c>
      <c r="C132">
        <f>N131-N132</f>
        <v>4.0353031515214166</v>
      </c>
      <c r="D132">
        <f t="shared" si="39"/>
        <v>4.0353031515214166</v>
      </c>
      <c r="E132" t="s">
        <v>30</v>
      </c>
      <c r="F132" t="s">
        <v>21</v>
      </c>
      <c r="G132">
        <v>1</v>
      </c>
      <c r="H132">
        <f>H131+5</f>
        <v>40</v>
      </c>
      <c r="J132">
        <v>2050</v>
      </c>
      <c r="K132" t="s">
        <v>31</v>
      </c>
      <c r="L132">
        <f>AVERAGE(H132:H133)</f>
        <v>42.5</v>
      </c>
      <c r="M132" cm="1">
        <f t="array" ref="M132">STOWA2024_JAARROND_T(B132*60,L132,J132,K132,"")</f>
        <v>8.0091273733742918E-2</v>
      </c>
      <c r="N132">
        <f>1/M132</f>
        <v>12.485754731837835</v>
      </c>
    </row>
    <row r="133" spans="1:14" x14ac:dyDescent="0.3">
      <c r="A133">
        <f t="shared" si="43"/>
        <v>3642</v>
      </c>
      <c r="B133">
        <v>216</v>
      </c>
      <c r="C133">
        <f t="shared" ref="C133:C155" si="44">N132-N133</f>
        <v>3.0610574327836364</v>
      </c>
      <c r="D133">
        <f t="shared" si="39"/>
        <v>3.0610574327836364</v>
      </c>
      <c r="E133" t="s">
        <v>30</v>
      </c>
      <c r="F133" t="s">
        <v>21</v>
      </c>
      <c r="G133">
        <v>1</v>
      </c>
      <c r="H133">
        <f t="shared" ref="H133:H156" si="45">H132+5</f>
        <v>45</v>
      </c>
      <c r="J133">
        <v>2050</v>
      </c>
      <c r="K133" t="s">
        <v>31</v>
      </c>
      <c r="L133">
        <f t="shared" ref="L133:L155" si="46">AVERAGE(H133:H134)</f>
        <v>47.5</v>
      </c>
      <c r="M133" cm="1">
        <f t="array" ref="M133">STOWA2024_JAARROND_T(B133*60,L133,J133,K133,"")</f>
        <v>0.10610420348464174</v>
      </c>
      <c r="N133">
        <f t="shared" ref="N133:N155" si="47">1/M133</f>
        <v>9.4246972990541984</v>
      </c>
    </row>
    <row r="134" spans="1:14" x14ac:dyDescent="0.3">
      <c r="A134">
        <f t="shared" si="43"/>
        <v>3643</v>
      </c>
      <c r="B134">
        <v>216</v>
      </c>
      <c r="C134">
        <f t="shared" si="44"/>
        <v>2.3190538723956093</v>
      </c>
      <c r="D134">
        <f t="shared" si="39"/>
        <v>2.3190538723956093</v>
      </c>
      <c r="E134" t="s">
        <v>30</v>
      </c>
      <c r="F134" t="s">
        <v>21</v>
      </c>
      <c r="G134">
        <v>1</v>
      </c>
      <c r="H134">
        <f t="shared" si="45"/>
        <v>50</v>
      </c>
      <c r="J134">
        <v>2050</v>
      </c>
      <c r="K134" t="s">
        <v>31</v>
      </c>
      <c r="L134">
        <f t="shared" si="46"/>
        <v>52.5</v>
      </c>
      <c r="M134" cm="1">
        <f t="array" ref="M134">STOWA2024_JAARROND_T(B134*60,L134,J134,K134,"")</f>
        <v>0.14073320879686296</v>
      </c>
      <c r="N134">
        <f t="shared" si="47"/>
        <v>7.1056434266585891</v>
      </c>
    </row>
    <row r="135" spans="1:14" x14ac:dyDescent="0.3">
      <c r="A135">
        <f t="shared" si="43"/>
        <v>3644</v>
      </c>
      <c r="B135">
        <v>216</v>
      </c>
      <c r="C135">
        <f t="shared" si="44"/>
        <v>1.7549321308898618</v>
      </c>
      <c r="D135">
        <f t="shared" si="39"/>
        <v>1.7549321308898618</v>
      </c>
      <c r="E135" t="s">
        <v>30</v>
      </c>
      <c r="F135" t="s">
        <v>21</v>
      </c>
      <c r="G135">
        <v>1</v>
      </c>
      <c r="H135">
        <f t="shared" si="45"/>
        <v>55</v>
      </c>
      <c r="J135">
        <v>2050</v>
      </c>
      <c r="K135" t="s">
        <v>31</v>
      </c>
      <c r="L135">
        <f t="shared" si="46"/>
        <v>57.5</v>
      </c>
      <c r="M135" cm="1">
        <f t="array" ref="M135">STOWA2024_JAARROND_T(B135*60,L135,J135,K135,"")</f>
        <v>0.18689104022315445</v>
      </c>
      <c r="N135">
        <f t="shared" si="47"/>
        <v>5.3507112957687273</v>
      </c>
    </row>
    <row r="136" spans="1:14" x14ac:dyDescent="0.3">
      <c r="A136">
        <f t="shared" si="43"/>
        <v>3645</v>
      </c>
      <c r="B136">
        <v>216</v>
      </c>
      <c r="C136">
        <f t="shared" si="44"/>
        <v>1.3264811192010963</v>
      </c>
      <c r="D136">
        <f t="shared" si="39"/>
        <v>1.3264811192010963</v>
      </c>
      <c r="E136" t="s">
        <v>30</v>
      </c>
      <c r="F136" t="s">
        <v>21</v>
      </c>
      <c r="G136">
        <v>1</v>
      </c>
      <c r="H136">
        <f t="shared" si="45"/>
        <v>60</v>
      </c>
      <c r="J136">
        <v>2050</v>
      </c>
      <c r="K136" t="s">
        <v>31</v>
      </c>
      <c r="L136">
        <f t="shared" si="46"/>
        <v>62.5</v>
      </c>
      <c r="M136" cm="1">
        <f t="array" ref="M136">STOWA2024_JAARROND_T(B136*60,L136,J136,K136,"")</f>
        <v>0.24849473219072316</v>
      </c>
      <c r="N136">
        <f t="shared" si="47"/>
        <v>4.0242301765676309</v>
      </c>
    </row>
    <row r="137" spans="1:14" x14ac:dyDescent="0.3">
      <c r="A137">
        <f t="shared" si="43"/>
        <v>3646</v>
      </c>
      <c r="B137">
        <v>216</v>
      </c>
      <c r="C137">
        <f t="shared" si="44"/>
        <v>1.0013700685101639</v>
      </c>
      <c r="D137">
        <f t="shared" si="39"/>
        <v>1.0013700685101639</v>
      </c>
      <c r="E137" t="s">
        <v>30</v>
      </c>
      <c r="F137" t="s">
        <v>21</v>
      </c>
      <c r="G137">
        <v>1</v>
      </c>
      <c r="H137">
        <f t="shared" si="45"/>
        <v>65</v>
      </c>
      <c r="J137">
        <v>2050</v>
      </c>
      <c r="K137" t="s">
        <v>31</v>
      </c>
      <c r="L137">
        <f t="shared" si="46"/>
        <v>67.5</v>
      </c>
      <c r="M137" cm="1">
        <f t="array" ref="M137">STOWA2024_JAARROND_T(B137*60,L137,J137,K137,"")</f>
        <v>0.33081252993960553</v>
      </c>
      <c r="N137">
        <f t="shared" si="47"/>
        <v>3.0228601080574671</v>
      </c>
    </row>
    <row r="138" spans="1:14" x14ac:dyDescent="0.3">
      <c r="A138">
        <f t="shared" si="43"/>
        <v>3647</v>
      </c>
      <c r="B138">
        <v>216</v>
      </c>
      <c r="C138">
        <f t="shared" si="44"/>
        <v>0.75501634344009316</v>
      </c>
      <c r="D138">
        <f t="shared" si="39"/>
        <v>0.75501634344009316</v>
      </c>
      <c r="E138" t="s">
        <v>30</v>
      </c>
      <c r="F138" t="s">
        <v>21</v>
      </c>
      <c r="G138">
        <v>1</v>
      </c>
      <c r="H138">
        <f t="shared" si="45"/>
        <v>70</v>
      </c>
      <c r="J138">
        <v>2050</v>
      </c>
      <c r="K138" t="s">
        <v>31</v>
      </c>
      <c r="L138">
        <f t="shared" si="46"/>
        <v>72.5</v>
      </c>
      <c r="M138" cm="1">
        <f t="array" ref="M138">STOWA2024_JAARROND_T(B138*60,L138,J138,K138,"")</f>
        <v>0.44094748306822534</v>
      </c>
      <c r="N138">
        <f t="shared" si="47"/>
        <v>2.2678437646173739</v>
      </c>
    </row>
    <row r="139" spans="1:14" x14ac:dyDescent="0.3">
      <c r="A139">
        <f t="shared" si="43"/>
        <v>3648</v>
      </c>
      <c r="B139">
        <v>216</v>
      </c>
      <c r="C139">
        <f t="shared" si="44"/>
        <v>0.5685829606487629</v>
      </c>
      <c r="D139">
        <f t="shared" si="39"/>
        <v>0.5685829606487629</v>
      </c>
      <c r="E139" t="s">
        <v>30</v>
      </c>
      <c r="F139" t="s">
        <v>21</v>
      </c>
      <c r="G139">
        <v>1</v>
      </c>
      <c r="H139">
        <f t="shared" si="45"/>
        <v>75</v>
      </c>
      <c r="J139">
        <v>2050</v>
      </c>
      <c r="K139" t="s">
        <v>31</v>
      </c>
      <c r="L139">
        <f t="shared" si="46"/>
        <v>77.5</v>
      </c>
      <c r="M139" cm="1">
        <f t="array" ref="M139">STOWA2024_JAARROND_T(B139*60,L139,J139,K139,"")</f>
        <v>0.58849118255685495</v>
      </c>
      <c r="N139">
        <f t="shared" si="47"/>
        <v>1.699260803968611</v>
      </c>
    </row>
    <row r="140" spans="1:14" x14ac:dyDescent="0.3">
      <c r="A140">
        <f t="shared" si="43"/>
        <v>3649</v>
      </c>
      <c r="B140">
        <v>216</v>
      </c>
      <c r="C140">
        <f t="shared" si="44"/>
        <v>0.42764931632307124</v>
      </c>
      <c r="D140">
        <f t="shared" si="39"/>
        <v>0.42764931632307124</v>
      </c>
      <c r="E140" t="s">
        <v>30</v>
      </c>
      <c r="F140" t="s">
        <v>21</v>
      </c>
      <c r="G140">
        <v>1</v>
      </c>
      <c r="H140">
        <f t="shared" si="45"/>
        <v>80</v>
      </c>
      <c r="J140">
        <v>2050</v>
      </c>
      <c r="K140" t="s">
        <v>31</v>
      </c>
      <c r="L140">
        <f t="shared" si="46"/>
        <v>82.5</v>
      </c>
      <c r="M140" cm="1">
        <f t="array" ref="M140">STOWA2024_JAARROND_T(B140*60,L140,J140,K140,"")</f>
        <v>0.78640371663483177</v>
      </c>
      <c r="N140">
        <f t="shared" si="47"/>
        <v>1.2716114876455398</v>
      </c>
    </row>
    <row r="141" spans="1:14" x14ac:dyDescent="0.3">
      <c r="A141">
        <f t="shared" si="43"/>
        <v>3650</v>
      </c>
      <c r="B141">
        <v>216</v>
      </c>
      <c r="C141">
        <f t="shared" si="44"/>
        <v>0.32115244493595485</v>
      </c>
      <c r="D141">
        <f t="shared" si="39"/>
        <v>0.32115244493595485</v>
      </c>
      <c r="E141" t="s">
        <v>30</v>
      </c>
      <c r="F141" t="s">
        <v>21</v>
      </c>
      <c r="G141">
        <v>1</v>
      </c>
      <c r="H141">
        <f t="shared" si="45"/>
        <v>85</v>
      </c>
      <c r="J141">
        <v>2050</v>
      </c>
      <c r="K141" t="s">
        <v>31</v>
      </c>
      <c r="L141">
        <f t="shared" si="46"/>
        <v>87.5</v>
      </c>
      <c r="M141" cm="1">
        <f t="array" ref="M141">STOWA2024_JAARROND_T(B141*60,L141,J141,K141,"")</f>
        <v>1.0521231900210901</v>
      </c>
      <c r="N141">
        <f t="shared" si="47"/>
        <v>0.95045904270958492</v>
      </c>
    </row>
    <row r="142" spans="1:14" x14ac:dyDescent="0.3">
      <c r="A142">
        <f t="shared" si="43"/>
        <v>3651</v>
      </c>
      <c r="B142">
        <v>216</v>
      </c>
      <c r="C142">
        <f t="shared" si="44"/>
        <v>0.24102954071825966</v>
      </c>
      <c r="D142">
        <f t="shared" si="39"/>
        <v>0.24102954071825966</v>
      </c>
      <c r="E142" t="s">
        <v>30</v>
      </c>
      <c r="F142" t="s">
        <v>21</v>
      </c>
      <c r="G142">
        <v>1</v>
      </c>
      <c r="H142">
        <f t="shared" si="45"/>
        <v>90</v>
      </c>
      <c r="J142">
        <v>2050</v>
      </c>
      <c r="K142" t="s">
        <v>31</v>
      </c>
      <c r="L142">
        <f t="shared" si="46"/>
        <v>92.5</v>
      </c>
      <c r="M142" cm="1">
        <f t="array" ref="M142">STOWA2024_JAARROND_T(B142*60,L142,J142,K142,"")</f>
        <v>1.4095833302577085</v>
      </c>
      <c r="N142">
        <f t="shared" si="47"/>
        <v>0.70942950199132526</v>
      </c>
    </row>
    <row r="143" spans="1:14" x14ac:dyDescent="0.3">
      <c r="A143">
        <f t="shared" si="43"/>
        <v>3652</v>
      </c>
      <c r="B143">
        <v>216</v>
      </c>
      <c r="C143">
        <f t="shared" si="44"/>
        <v>0.18058920415917734</v>
      </c>
      <c r="D143">
        <f t="shared" si="39"/>
        <v>0.18058920415917734</v>
      </c>
      <c r="E143" t="s">
        <v>30</v>
      </c>
      <c r="F143" t="s">
        <v>21</v>
      </c>
      <c r="G143">
        <v>1</v>
      </c>
      <c r="H143">
        <f t="shared" si="45"/>
        <v>95</v>
      </c>
      <c r="J143">
        <v>2050</v>
      </c>
      <c r="K143" t="s">
        <v>31</v>
      </c>
      <c r="L143">
        <f t="shared" si="46"/>
        <v>97.5</v>
      </c>
      <c r="M143" cm="1">
        <f t="array" ref="M143">STOWA2024_JAARROND_T(B143*60,L143,J143,K143,"")</f>
        <v>1.8909300295368123</v>
      </c>
      <c r="N143">
        <f t="shared" si="47"/>
        <v>0.52884029783214792</v>
      </c>
    </row>
    <row r="144" spans="1:14" x14ac:dyDescent="0.3">
      <c r="A144">
        <f t="shared" si="43"/>
        <v>3653</v>
      </c>
      <c r="B144">
        <v>216</v>
      </c>
      <c r="C144">
        <f t="shared" si="44"/>
        <v>0.13514096835237815</v>
      </c>
      <c r="D144">
        <f t="shared" si="39"/>
        <v>0.13514096835237815</v>
      </c>
      <c r="E144" t="s">
        <v>30</v>
      </c>
      <c r="F144" t="s">
        <v>21</v>
      </c>
      <c r="G144">
        <v>1</v>
      </c>
      <c r="H144">
        <f t="shared" si="45"/>
        <v>100</v>
      </c>
      <c r="J144">
        <v>2050</v>
      </c>
      <c r="K144" t="s">
        <v>31</v>
      </c>
      <c r="L144">
        <f t="shared" si="46"/>
        <v>102.5</v>
      </c>
      <c r="M144" cm="1">
        <f t="array" ref="M144">STOWA2024_JAARROND_T(B144*60,L144,J144,K144,"")</f>
        <v>2.5400094059631488</v>
      </c>
      <c r="N144">
        <f t="shared" si="47"/>
        <v>0.39369932947976977</v>
      </c>
    </row>
    <row r="145" spans="1:14" x14ac:dyDescent="0.3">
      <c r="A145">
        <f t="shared" si="43"/>
        <v>3654</v>
      </c>
      <c r="B145">
        <v>216</v>
      </c>
      <c r="C145">
        <f t="shared" si="44"/>
        <v>0.1009964907732267</v>
      </c>
      <c r="D145">
        <f t="shared" si="39"/>
        <v>0.1009964907732267</v>
      </c>
      <c r="E145" t="s">
        <v>30</v>
      </c>
      <c r="F145" t="s">
        <v>21</v>
      </c>
      <c r="G145">
        <v>1</v>
      </c>
      <c r="H145">
        <f t="shared" si="45"/>
        <v>105</v>
      </c>
      <c r="J145">
        <v>2050</v>
      </c>
      <c r="K145" t="s">
        <v>31</v>
      </c>
      <c r="L145">
        <f t="shared" si="46"/>
        <v>107.5</v>
      </c>
      <c r="M145" cm="1">
        <f t="array" ref="M145">STOWA2024_JAARROND_T(B145*60,L145,J145,K145,"")</f>
        <v>3.4164342389674474</v>
      </c>
      <c r="N145">
        <f t="shared" si="47"/>
        <v>0.29270283870654307</v>
      </c>
    </row>
    <row r="146" spans="1:14" x14ac:dyDescent="0.3">
      <c r="A146">
        <f t="shared" si="43"/>
        <v>3655</v>
      </c>
      <c r="B146">
        <v>216</v>
      </c>
      <c r="C146">
        <f t="shared" si="44"/>
        <v>7.5377523479086855E-2</v>
      </c>
      <c r="D146">
        <f t="shared" si="39"/>
        <v>7.5377523479086855E-2</v>
      </c>
      <c r="E146" t="s">
        <v>30</v>
      </c>
      <c r="F146" t="s">
        <v>21</v>
      </c>
      <c r="G146">
        <v>1</v>
      </c>
      <c r="H146">
        <f t="shared" si="45"/>
        <v>110</v>
      </c>
      <c r="J146">
        <v>2050</v>
      </c>
      <c r="K146" t="s">
        <v>31</v>
      </c>
      <c r="L146">
        <f t="shared" si="46"/>
        <v>112.5</v>
      </c>
      <c r="M146" cm="1">
        <f t="array" ref="M146">STOWA2024_JAARROND_T(B146*60,L146,J146,K146,"")</f>
        <v>4.601396753771569</v>
      </c>
      <c r="N146">
        <f t="shared" si="47"/>
        <v>0.21732531522745621</v>
      </c>
    </row>
    <row r="147" spans="1:14" x14ac:dyDescent="0.3">
      <c r="A147">
        <f t="shared" si="43"/>
        <v>3656</v>
      </c>
      <c r="B147">
        <v>216</v>
      </c>
      <c r="C147">
        <f t="shared" si="44"/>
        <v>5.6185492226901695E-2</v>
      </c>
      <c r="D147">
        <f t="shared" si="39"/>
        <v>5.6185492226901695E-2</v>
      </c>
      <c r="E147" t="s">
        <v>30</v>
      </c>
      <c r="F147" t="s">
        <v>21</v>
      </c>
      <c r="G147">
        <v>1</v>
      </c>
      <c r="H147">
        <f t="shared" si="45"/>
        <v>115</v>
      </c>
      <c r="J147">
        <v>2050</v>
      </c>
      <c r="K147" t="s">
        <v>31</v>
      </c>
      <c r="L147">
        <f t="shared" si="46"/>
        <v>117.5</v>
      </c>
      <c r="M147" cm="1">
        <f t="array" ref="M147">STOWA2024_JAARROND_T(B147*60,L147,J147,K147,"")</f>
        <v>6.2057906070590558</v>
      </c>
      <c r="N147">
        <f t="shared" si="47"/>
        <v>0.16113982300055452</v>
      </c>
    </row>
    <row r="148" spans="1:14" x14ac:dyDescent="0.3">
      <c r="A148">
        <f t="shared" si="43"/>
        <v>3657</v>
      </c>
      <c r="B148">
        <v>216</v>
      </c>
      <c r="C148">
        <f t="shared" si="44"/>
        <v>4.1821796571106976E-2</v>
      </c>
      <c r="D148">
        <f t="shared" si="39"/>
        <v>4.1821796571106976E-2</v>
      </c>
      <c r="E148" t="s">
        <v>30</v>
      </c>
      <c r="F148" t="s">
        <v>21</v>
      </c>
      <c r="G148">
        <v>1</v>
      </c>
      <c r="H148">
        <f t="shared" si="45"/>
        <v>120</v>
      </c>
      <c r="J148">
        <v>2050</v>
      </c>
      <c r="K148" t="s">
        <v>31</v>
      </c>
      <c r="L148">
        <f t="shared" si="46"/>
        <v>122.5</v>
      </c>
      <c r="M148" cm="1">
        <f t="array" ref="M148">STOWA2024_JAARROND_T(B148*60,L148,J148,K148,"")</f>
        <v>8.3809632955276676</v>
      </c>
      <c r="N148">
        <f t="shared" si="47"/>
        <v>0.11931802642944754</v>
      </c>
    </row>
    <row r="149" spans="1:14" x14ac:dyDescent="0.3">
      <c r="A149">
        <f t="shared" si="43"/>
        <v>3658</v>
      </c>
      <c r="B149">
        <v>216</v>
      </c>
      <c r="C149">
        <f t="shared" si="44"/>
        <v>3.1089055326338336E-2</v>
      </c>
      <c r="D149">
        <f t="shared" si="39"/>
        <v>3.1089055326338336E-2</v>
      </c>
      <c r="E149" t="s">
        <v>30</v>
      </c>
      <c r="F149" t="s">
        <v>21</v>
      </c>
      <c r="G149">
        <v>1</v>
      </c>
      <c r="H149">
        <f t="shared" si="45"/>
        <v>125</v>
      </c>
      <c r="J149">
        <v>2050</v>
      </c>
      <c r="K149" t="s">
        <v>31</v>
      </c>
      <c r="L149">
        <f t="shared" si="46"/>
        <v>127.5</v>
      </c>
      <c r="M149" cm="1">
        <f t="array" ref="M149">STOWA2024_JAARROND_T(B149*60,L149,J149,K149,"")</f>
        <v>11.334145547626814</v>
      </c>
      <c r="N149">
        <f t="shared" si="47"/>
        <v>8.8228971103109205E-2</v>
      </c>
    </row>
    <row r="150" spans="1:14" x14ac:dyDescent="0.3">
      <c r="A150">
        <f t="shared" si="43"/>
        <v>3659</v>
      </c>
      <c r="B150">
        <v>216</v>
      </c>
      <c r="C150">
        <f t="shared" si="44"/>
        <v>2.3079200955691576E-2</v>
      </c>
      <c r="D150">
        <f t="shared" si="39"/>
        <v>2.3079200955691576E-2</v>
      </c>
      <c r="E150" t="s">
        <v>30</v>
      </c>
      <c r="F150" t="s">
        <v>21</v>
      </c>
      <c r="G150">
        <v>1</v>
      </c>
      <c r="H150">
        <f t="shared" si="45"/>
        <v>130</v>
      </c>
      <c r="J150">
        <v>2050</v>
      </c>
      <c r="K150" t="s">
        <v>31</v>
      </c>
      <c r="L150">
        <f t="shared" si="46"/>
        <v>132.5</v>
      </c>
      <c r="M150" cm="1">
        <f t="array" ref="M150">STOWA2024_JAARROND_T(B150*60,L150,J150,K150,"")</f>
        <v>15.349248320251172</v>
      </c>
      <c r="N150">
        <f t="shared" si="47"/>
        <v>6.5149770147417629E-2</v>
      </c>
    </row>
    <row r="151" spans="1:14" x14ac:dyDescent="0.3">
      <c r="A151">
        <f t="shared" si="43"/>
        <v>3660</v>
      </c>
      <c r="B151">
        <v>216</v>
      </c>
      <c r="C151">
        <f t="shared" si="44"/>
        <v>1.7109812771798377E-2</v>
      </c>
      <c r="D151">
        <f t="shared" si="39"/>
        <v>1.7109812771798377E-2</v>
      </c>
      <c r="E151" t="s">
        <v>30</v>
      </c>
      <c r="F151" t="s">
        <v>21</v>
      </c>
      <c r="G151">
        <v>1</v>
      </c>
      <c r="H151">
        <f t="shared" si="45"/>
        <v>135</v>
      </c>
      <c r="J151">
        <v>2050</v>
      </c>
      <c r="K151" t="s">
        <v>31</v>
      </c>
      <c r="L151">
        <f t="shared" si="46"/>
        <v>137.5</v>
      </c>
      <c r="M151" cm="1">
        <f t="array" ref="M151">STOWA2024_JAARROND_T(B151*60,L151,J151,K151,"")</f>
        <v>20.81600514715506</v>
      </c>
      <c r="N151">
        <f t="shared" si="47"/>
        <v>4.8039957375619252E-2</v>
      </c>
    </row>
    <row r="152" spans="1:14" x14ac:dyDescent="0.3">
      <c r="A152">
        <f t="shared" si="43"/>
        <v>3661</v>
      </c>
      <c r="B152">
        <v>216</v>
      </c>
      <c r="C152">
        <f t="shared" si="44"/>
        <v>1.2666249252424669E-2</v>
      </c>
      <c r="D152">
        <f t="shared" si="39"/>
        <v>1.2666249252424669E-2</v>
      </c>
      <c r="E152" t="s">
        <v>30</v>
      </c>
      <c r="F152" t="s">
        <v>21</v>
      </c>
      <c r="G152">
        <v>1</v>
      </c>
      <c r="H152">
        <f t="shared" si="45"/>
        <v>140</v>
      </c>
      <c r="J152">
        <v>2050</v>
      </c>
      <c r="K152" t="s">
        <v>31</v>
      </c>
      <c r="L152">
        <f t="shared" si="46"/>
        <v>142.5</v>
      </c>
      <c r="M152" cm="1">
        <f t="array" ref="M152">STOWA2024_JAARROND_T(B152*60,L152,J152,K152,"")</f>
        <v>28.269583627403168</v>
      </c>
      <c r="N152">
        <f t="shared" si="47"/>
        <v>3.5373708123194583E-2</v>
      </c>
    </row>
    <row r="153" spans="1:14" x14ac:dyDescent="0.3">
      <c r="A153">
        <f t="shared" si="43"/>
        <v>3662</v>
      </c>
      <c r="B153">
        <v>216</v>
      </c>
      <c r="C153">
        <f t="shared" si="44"/>
        <v>9.3638383280883544E-3</v>
      </c>
      <c r="D153">
        <f t="shared" si="39"/>
        <v>9.3638383280883544E-3</v>
      </c>
      <c r="E153" t="s">
        <v>30</v>
      </c>
      <c r="F153" t="s">
        <v>21</v>
      </c>
      <c r="G153">
        <v>1</v>
      </c>
      <c r="H153">
        <f t="shared" si="45"/>
        <v>145</v>
      </c>
      <c r="J153">
        <v>2050</v>
      </c>
      <c r="K153" t="s">
        <v>31</v>
      </c>
      <c r="L153">
        <f t="shared" si="46"/>
        <v>147.5</v>
      </c>
      <c r="M153" cm="1">
        <f t="array" ref="M153">STOWA2024_JAARROND_T(B153*60,L153,J153,K153,"")</f>
        <v>38.446943713195772</v>
      </c>
      <c r="N153">
        <f t="shared" si="47"/>
        <v>2.6009869795106229E-2</v>
      </c>
    </row>
    <row r="154" spans="1:14" x14ac:dyDescent="0.3">
      <c r="A154">
        <f t="shared" si="43"/>
        <v>3663</v>
      </c>
      <c r="B154">
        <v>216</v>
      </c>
      <c r="C154">
        <f t="shared" si="44"/>
        <v>6.9127915557634818E-3</v>
      </c>
      <c r="D154">
        <f t="shared" si="39"/>
        <v>6.9127915557634818E-3</v>
      </c>
      <c r="E154" t="s">
        <v>30</v>
      </c>
      <c r="F154" t="s">
        <v>21</v>
      </c>
      <c r="G154">
        <v>1</v>
      </c>
      <c r="H154">
        <f t="shared" si="45"/>
        <v>150</v>
      </c>
      <c r="J154">
        <v>2050</v>
      </c>
      <c r="K154" t="s">
        <v>31</v>
      </c>
      <c r="L154">
        <f t="shared" si="46"/>
        <v>152.5</v>
      </c>
      <c r="M154" cm="1">
        <f t="array" ref="M154">STOWA2024_JAARROND_T(B154*60,L154,J154,K154,"")</f>
        <v>52.364031160528796</v>
      </c>
      <c r="N154">
        <f t="shared" si="47"/>
        <v>1.9097078239342747E-2</v>
      </c>
    </row>
    <row r="155" spans="1:14" x14ac:dyDescent="0.3">
      <c r="A155">
        <f t="shared" si="43"/>
        <v>3664</v>
      </c>
      <c r="B155">
        <v>216</v>
      </c>
      <c r="C155">
        <f t="shared" si="44"/>
        <v>5.0958474711523382E-3</v>
      </c>
      <c r="D155">
        <f t="shared" si="39"/>
        <v>5.0958474711523382E-3</v>
      </c>
      <c r="E155" t="s">
        <v>30</v>
      </c>
      <c r="F155" t="s">
        <v>21</v>
      </c>
      <c r="G155">
        <v>1</v>
      </c>
      <c r="H155">
        <f t="shared" si="45"/>
        <v>155</v>
      </c>
      <c r="J155">
        <v>2050</v>
      </c>
      <c r="K155" t="s">
        <v>31</v>
      </c>
      <c r="L155">
        <f t="shared" si="46"/>
        <v>157.5</v>
      </c>
      <c r="M155" cm="1">
        <f t="array" ref="M155">STOWA2024_JAARROND_T(B155*60,L155,J155,K155,"")</f>
        <v>71.422292551017293</v>
      </c>
      <c r="N155">
        <f t="shared" si="47"/>
        <v>1.4001230768190409E-2</v>
      </c>
    </row>
    <row r="156" spans="1:14" x14ac:dyDescent="0.3">
      <c r="A156">
        <f t="shared" si="43"/>
        <v>3665</v>
      </c>
      <c r="B156">
        <v>216</v>
      </c>
      <c r="C156" s="1">
        <f>N155</f>
        <v>1.4001230768190409E-2</v>
      </c>
      <c r="D156">
        <f t="shared" si="39"/>
        <v>1.4001230768190409E-2</v>
      </c>
      <c r="E156" t="s">
        <v>30</v>
      </c>
      <c r="F156" t="s">
        <v>21</v>
      </c>
      <c r="G156">
        <v>1</v>
      </c>
      <c r="H156">
        <f t="shared" si="45"/>
        <v>160</v>
      </c>
      <c r="J156">
        <v>2050</v>
      </c>
      <c r="K156" t="s">
        <v>31</v>
      </c>
      <c r="L156">
        <f>AVERAGE(H156:H157)</f>
        <v>160</v>
      </c>
      <c r="M156" cm="1">
        <f t="array" ref="M156">STOWA2024_JAARROND_T(B156*60,L156,J156,K156,"")</f>
        <v>83.45897352394735</v>
      </c>
      <c r="N156">
        <f>1/M156</f>
        <v>1.198193504875859E-2</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7C0AA-1081-400C-8288-F112478218A9}">
  <sheetPr codeName="Blad11">
    <tabColor theme="5" tint="0.59999389629810485"/>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JAAR'!A156+1</f>
        <v>3666</v>
      </c>
      <c r="B2">
        <v>24</v>
      </c>
      <c r="C2" s="1">
        <f>365.25*24/B2 - N2</f>
        <v>357.07509941253073</v>
      </c>
      <c r="D2">
        <f>C2</f>
        <v>357.07509941253073</v>
      </c>
      <c r="E2" t="s">
        <v>30</v>
      </c>
      <c r="F2" t="s">
        <v>19</v>
      </c>
      <c r="G2">
        <v>1</v>
      </c>
      <c r="H2">
        <v>10</v>
      </c>
      <c r="J2">
        <v>2050</v>
      </c>
      <c r="K2" t="s">
        <v>31</v>
      </c>
      <c r="L2">
        <f>AVERAGE(H2:H4)</f>
        <v>15</v>
      </c>
      <c r="M2" cm="1">
        <f t="array" ref="M2">STOWA2024_NDJF_T(B2*60,L2,J2,K2,"")</f>
        <v>0.1223256465690641</v>
      </c>
      <c r="N2">
        <f>1/M2</f>
        <v>8.1749005874692671</v>
      </c>
    </row>
    <row r="3" spans="1:14" x14ac:dyDescent="0.3">
      <c r="A3">
        <f>A2+1</f>
        <v>3667</v>
      </c>
      <c r="B3">
        <v>24</v>
      </c>
      <c r="C3">
        <f t="shared" ref="C3:C7" si="0">N2-N3</f>
        <v>2.9340341817739573</v>
      </c>
      <c r="D3">
        <f t="shared" ref="D3:D32" si="1">C3</f>
        <v>2.9340341817739573</v>
      </c>
      <c r="E3" t="s">
        <v>30</v>
      </c>
      <c r="F3" t="s">
        <v>19</v>
      </c>
      <c r="G3">
        <v>1</v>
      </c>
      <c r="H3">
        <f t="shared" ref="H3:H7" si="2">H2+5</f>
        <v>15</v>
      </c>
      <c r="J3">
        <v>2050</v>
      </c>
      <c r="K3" t="s">
        <v>31</v>
      </c>
      <c r="L3">
        <f t="shared" ref="L3:L7" si="3">AVERAGE(H3:H4)</f>
        <v>17.5</v>
      </c>
      <c r="M3" cm="1">
        <f t="array" ref="M3">STOWA2024_NDJF_T(B3*60,L3,J3,K3,"")</f>
        <v>0.1908081455603006</v>
      </c>
      <c r="N3">
        <f t="shared" ref="N3:N7" si="4">1/M3</f>
        <v>5.2408664056953098</v>
      </c>
    </row>
    <row r="4" spans="1:14" x14ac:dyDescent="0.3">
      <c r="A4">
        <f t="shared" ref="A4:A67" si="5">A3+1</f>
        <v>3668</v>
      </c>
      <c r="B4">
        <v>24</v>
      </c>
      <c r="C4">
        <f t="shared" si="0"/>
        <v>2.9964434094218846</v>
      </c>
      <c r="D4">
        <f t="shared" si="1"/>
        <v>2.9964434094218846</v>
      </c>
      <c r="E4" t="s">
        <v>30</v>
      </c>
      <c r="F4" t="s">
        <v>19</v>
      </c>
      <c r="G4">
        <v>1</v>
      </c>
      <c r="H4">
        <f t="shared" si="2"/>
        <v>20</v>
      </c>
      <c r="J4">
        <v>2050</v>
      </c>
      <c r="K4" t="s">
        <v>31</v>
      </c>
      <c r="L4">
        <f t="shared" si="3"/>
        <v>22.5</v>
      </c>
      <c r="M4" cm="1">
        <f t="array" ref="M4">STOWA2024_NDJF_T(B4*60,L4,J4,K4,"")</f>
        <v>0.44554881217148951</v>
      </c>
      <c r="N4">
        <f t="shared" si="4"/>
        <v>2.2444229962734252</v>
      </c>
    </row>
    <row r="5" spans="1:14" x14ac:dyDescent="0.3">
      <c r="A5">
        <f t="shared" si="5"/>
        <v>3669</v>
      </c>
      <c r="B5">
        <v>24</v>
      </c>
      <c r="C5">
        <f t="shared" si="0"/>
        <v>1.2345266040329286</v>
      </c>
      <c r="D5">
        <f t="shared" si="1"/>
        <v>1.2345266040329286</v>
      </c>
      <c r="E5" t="s">
        <v>30</v>
      </c>
      <c r="F5" t="s">
        <v>19</v>
      </c>
      <c r="G5">
        <v>1</v>
      </c>
      <c r="H5">
        <f t="shared" si="2"/>
        <v>25</v>
      </c>
      <c r="J5">
        <v>2050</v>
      </c>
      <c r="K5" t="s">
        <v>31</v>
      </c>
      <c r="L5">
        <f t="shared" si="3"/>
        <v>27.5</v>
      </c>
      <c r="M5" cm="1">
        <f t="array" ref="M5">STOWA2024_NDJF_T(B5*60,L5,J5,K5,"")</f>
        <v>0.99020058659825383</v>
      </c>
      <c r="N5">
        <f t="shared" si="4"/>
        <v>1.0098963922404967</v>
      </c>
    </row>
    <row r="6" spans="1:14" x14ac:dyDescent="0.3">
      <c r="A6">
        <f t="shared" si="5"/>
        <v>3670</v>
      </c>
      <c r="B6">
        <v>24</v>
      </c>
      <c r="C6">
        <f t="shared" si="0"/>
        <v>0.53495667174270101</v>
      </c>
      <c r="D6">
        <f t="shared" si="1"/>
        <v>0.53495667174270101</v>
      </c>
      <c r="E6" t="s">
        <v>30</v>
      </c>
      <c r="F6" t="s">
        <v>19</v>
      </c>
      <c r="G6">
        <v>1</v>
      </c>
      <c r="H6">
        <f t="shared" si="2"/>
        <v>30</v>
      </c>
      <c r="J6">
        <v>2050</v>
      </c>
      <c r="K6" t="s">
        <v>31</v>
      </c>
      <c r="L6">
        <f t="shared" si="3"/>
        <v>32.5</v>
      </c>
      <c r="M6" cm="1">
        <f t="array" ref="M6">STOWA2024_NDJF_T(B6*60,L6,J6,K6,"")</f>
        <v>2.1055303585724019</v>
      </c>
      <c r="N6">
        <f t="shared" si="4"/>
        <v>0.47493972049779565</v>
      </c>
    </row>
    <row r="7" spans="1:14" x14ac:dyDescent="0.3">
      <c r="A7">
        <f t="shared" si="5"/>
        <v>3671</v>
      </c>
      <c r="B7">
        <v>24</v>
      </c>
      <c r="C7">
        <f t="shared" si="0"/>
        <v>0.24264530715585705</v>
      </c>
      <c r="D7">
        <f t="shared" si="1"/>
        <v>0.24264530715585705</v>
      </c>
      <c r="E7" t="s">
        <v>30</v>
      </c>
      <c r="F7" t="s">
        <v>19</v>
      </c>
      <c r="G7">
        <v>1</v>
      </c>
      <c r="H7">
        <f t="shared" si="2"/>
        <v>35</v>
      </c>
      <c r="J7">
        <v>2050</v>
      </c>
      <c r="K7" t="s">
        <v>31</v>
      </c>
      <c r="L7">
        <f t="shared" si="3"/>
        <v>37.5</v>
      </c>
      <c r="M7" cm="1">
        <f t="array" ref="M7">STOWA2024_NDJF_T(B7*60,L7,J7,K7,"")</f>
        <v>4.3048818334171246</v>
      </c>
      <c r="N7">
        <f t="shared" si="4"/>
        <v>0.23229441334193859</v>
      </c>
    </row>
    <row r="8" spans="1:14" x14ac:dyDescent="0.3">
      <c r="A8">
        <f t="shared" si="5"/>
        <v>3672</v>
      </c>
      <c r="B8">
        <v>24</v>
      </c>
      <c r="C8">
        <f>N7-N8</f>
        <v>0.11457416864408076</v>
      </c>
      <c r="D8">
        <f t="shared" si="1"/>
        <v>0.11457416864408076</v>
      </c>
      <c r="E8" t="s">
        <v>30</v>
      </c>
      <c r="F8" t="s">
        <v>19</v>
      </c>
      <c r="G8">
        <v>1</v>
      </c>
      <c r="H8">
        <f>H7+5</f>
        <v>40</v>
      </c>
      <c r="J8">
        <v>2050</v>
      </c>
      <c r="K8" t="s">
        <v>31</v>
      </c>
      <c r="L8">
        <f>AVERAGE(H8:H9)</f>
        <v>42.5</v>
      </c>
      <c r="M8" cm="1">
        <f t="array" ref="M8">STOWA2024_NDJF_T(B8*60,L8,J8,K8,"")</f>
        <v>8.4947156078940527</v>
      </c>
      <c r="N8">
        <f>1/M8</f>
        <v>0.11772024469785783</v>
      </c>
    </row>
    <row r="9" spans="1:14" x14ac:dyDescent="0.3">
      <c r="A9">
        <f t="shared" si="5"/>
        <v>3673</v>
      </c>
      <c r="B9">
        <v>24</v>
      </c>
      <c r="C9">
        <f t="shared" ref="C9:C31" si="6">N8-N9</f>
        <v>5.6114318752993886E-2</v>
      </c>
      <c r="D9">
        <f t="shared" si="1"/>
        <v>5.6114318752993886E-2</v>
      </c>
      <c r="E9" t="s">
        <v>30</v>
      </c>
      <c r="F9" t="s">
        <v>19</v>
      </c>
      <c r="G9">
        <v>1</v>
      </c>
      <c r="H9">
        <f t="shared" ref="H9:H32" si="7">H8+5</f>
        <v>45</v>
      </c>
      <c r="J9">
        <v>2050</v>
      </c>
      <c r="K9" t="s">
        <v>31</v>
      </c>
      <c r="L9">
        <f t="shared" ref="L9:L31" si="8">AVERAGE(H9:H10)</f>
        <v>47.5</v>
      </c>
      <c r="M9" cm="1">
        <f t="array" ref="M9">STOWA2024_NDJF_T(B9*60,L9,J9,K9,"")</f>
        <v>16.232204689123247</v>
      </c>
      <c r="N9">
        <f t="shared" ref="N9:N31" si="9">1/M9</f>
        <v>6.1605925944863943E-2</v>
      </c>
    </row>
    <row r="10" spans="1:14" x14ac:dyDescent="0.3">
      <c r="A10">
        <f t="shared" si="5"/>
        <v>3674</v>
      </c>
      <c r="B10">
        <v>24</v>
      </c>
      <c r="C10">
        <f t="shared" si="6"/>
        <v>2.8409847672149477E-2</v>
      </c>
      <c r="D10">
        <f t="shared" si="1"/>
        <v>2.8409847672149477E-2</v>
      </c>
      <c r="E10" t="s">
        <v>30</v>
      </c>
      <c r="F10" t="s">
        <v>19</v>
      </c>
      <c r="G10">
        <v>1</v>
      </c>
      <c r="H10">
        <f t="shared" si="7"/>
        <v>50</v>
      </c>
      <c r="J10">
        <v>2050</v>
      </c>
      <c r="K10" t="s">
        <v>31</v>
      </c>
      <c r="L10">
        <f t="shared" si="8"/>
        <v>52.5</v>
      </c>
      <c r="M10" cm="1">
        <f t="array" ref="M10">STOWA2024_NDJF_T(B10*60,L10,J10,K10,"")</f>
        <v>30.1240403093624</v>
      </c>
      <c r="N10">
        <f t="shared" si="9"/>
        <v>3.3196078272714466E-2</v>
      </c>
    </row>
    <row r="11" spans="1:14" x14ac:dyDescent="0.3">
      <c r="A11">
        <f t="shared" si="5"/>
        <v>3675</v>
      </c>
      <c r="B11">
        <v>24</v>
      </c>
      <c r="C11">
        <f t="shared" si="6"/>
        <v>1.482417714862537E-2</v>
      </c>
      <c r="D11">
        <f t="shared" si="1"/>
        <v>1.482417714862537E-2</v>
      </c>
      <c r="E11" t="s">
        <v>30</v>
      </c>
      <c r="F11" t="s">
        <v>19</v>
      </c>
      <c r="G11">
        <v>1</v>
      </c>
      <c r="H11">
        <f t="shared" si="7"/>
        <v>55</v>
      </c>
      <c r="J11">
        <v>2050</v>
      </c>
      <c r="K11" t="s">
        <v>31</v>
      </c>
      <c r="L11">
        <f t="shared" si="8"/>
        <v>57.5</v>
      </c>
      <c r="M11" cm="1">
        <f t="array" ref="M11">STOWA2024_NDJF_T(B11*60,L11,J11,K11,"")</f>
        <v>54.430948285956518</v>
      </c>
      <c r="N11">
        <f t="shared" si="9"/>
        <v>1.8371901124089096E-2</v>
      </c>
    </row>
    <row r="12" spans="1:14" x14ac:dyDescent="0.3">
      <c r="A12">
        <f t="shared" si="5"/>
        <v>3676</v>
      </c>
      <c r="B12">
        <v>24</v>
      </c>
      <c r="C12">
        <f t="shared" si="6"/>
        <v>7.9521355025627197E-3</v>
      </c>
      <c r="D12">
        <f t="shared" si="1"/>
        <v>7.9521355025627197E-3</v>
      </c>
      <c r="E12" t="s">
        <v>30</v>
      </c>
      <c r="F12" t="s">
        <v>19</v>
      </c>
      <c r="G12">
        <v>1</v>
      </c>
      <c r="H12">
        <f t="shared" si="7"/>
        <v>60</v>
      </c>
      <c r="J12">
        <v>2050</v>
      </c>
      <c r="K12" t="s">
        <v>31</v>
      </c>
      <c r="L12">
        <f t="shared" si="8"/>
        <v>62.5</v>
      </c>
      <c r="M12" cm="1">
        <f t="array" ref="M12">STOWA2024_NDJF_T(B12*60,L12,J12,K12,"")</f>
        <v>95.971448526066894</v>
      </c>
      <c r="N12">
        <f t="shared" si="9"/>
        <v>1.0419765621526376E-2</v>
      </c>
    </row>
    <row r="13" spans="1:14" x14ac:dyDescent="0.3">
      <c r="A13">
        <f t="shared" si="5"/>
        <v>3677</v>
      </c>
      <c r="B13">
        <v>24</v>
      </c>
      <c r="C13">
        <f t="shared" si="6"/>
        <v>4.3753700319546117E-3</v>
      </c>
      <c r="D13">
        <f t="shared" si="1"/>
        <v>4.3753700319546117E-3</v>
      </c>
      <c r="E13" t="s">
        <v>30</v>
      </c>
      <c r="F13" t="s">
        <v>19</v>
      </c>
      <c r="G13">
        <v>1</v>
      </c>
      <c r="H13">
        <f t="shared" si="7"/>
        <v>65</v>
      </c>
      <c r="J13">
        <v>2050</v>
      </c>
      <c r="K13" t="s">
        <v>31</v>
      </c>
      <c r="L13">
        <f t="shared" si="8"/>
        <v>67.5</v>
      </c>
      <c r="M13" cm="1">
        <f t="array" ref="M13">STOWA2024_NDJF_T(B13*60,L13,J13,K13,"")</f>
        <v>165.44251367750871</v>
      </c>
      <c r="N13">
        <f t="shared" si="9"/>
        <v>6.0443955895717648E-3</v>
      </c>
    </row>
    <row r="14" spans="1:14" x14ac:dyDescent="0.3">
      <c r="A14">
        <f t="shared" si="5"/>
        <v>3678</v>
      </c>
      <c r="B14">
        <v>24</v>
      </c>
      <c r="C14">
        <f t="shared" si="6"/>
        <v>2.4642966320725171E-3</v>
      </c>
      <c r="D14">
        <f t="shared" si="1"/>
        <v>2.4642966320725171E-3</v>
      </c>
      <c r="E14" t="s">
        <v>30</v>
      </c>
      <c r="F14" t="s">
        <v>19</v>
      </c>
      <c r="G14">
        <v>1</v>
      </c>
      <c r="H14">
        <f t="shared" si="7"/>
        <v>70</v>
      </c>
      <c r="J14">
        <v>2050</v>
      </c>
      <c r="K14" t="s">
        <v>31</v>
      </c>
      <c r="L14">
        <f t="shared" si="8"/>
        <v>72.5</v>
      </c>
      <c r="M14" cm="1">
        <f t="array" ref="M14">STOWA2024_NDJF_T(B14*60,L14,J14,K14,"")</f>
        <v>279.32188799007804</v>
      </c>
      <c r="N14">
        <f t="shared" si="9"/>
        <v>3.5800989574992477E-3</v>
      </c>
    </row>
    <row r="15" spans="1:14" x14ac:dyDescent="0.3">
      <c r="A15">
        <f t="shared" si="5"/>
        <v>3679</v>
      </c>
      <c r="B15">
        <v>24</v>
      </c>
      <c r="C15">
        <f t="shared" si="6"/>
        <v>1.4183101498363307E-3</v>
      </c>
      <c r="D15">
        <f t="shared" si="1"/>
        <v>1.4183101498363307E-3</v>
      </c>
      <c r="E15" t="s">
        <v>30</v>
      </c>
      <c r="F15" t="s">
        <v>19</v>
      </c>
      <c r="G15">
        <v>1</v>
      </c>
      <c r="H15">
        <f t="shared" si="7"/>
        <v>75</v>
      </c>
      <c r="J15">
        <v>2050</v>
      </c>
      <c r="K15" t="s">
        <v>31</v>
      </c>
      <c r="L15">
        <f t="shared" si="8"/>
        <v>77.5</v>
      </c>
      <c r="M15" cm="1">
        <f t="array" ref="M15">STOWA2024_NDJF_T(B15*60,L15,J15,K15,"")</f>
        <v>462.57987665367165</v>
      </c>
      <c r="N15">
        <f t="shared" si="9"/>
        <v>2.161788807662917E-3</v>
      </c>
    </row>
    <row r="16" spans="1:14" x14ac:dyDescent="0.3">
      <c r="A16">
        <f t="shared" si="5"/>
        <v>3680</v>
      </c>
      <c r="B16">
        <v>24</v>
      </c>
      <c r="C16">
        <f t="shared" si="6"/>
        <v>8.3282678783504942E-4</v>
      </c>
      <c r="D16">
        <f t="shared" si="1"/>
        <v>8.3282678783504942E-4</v>
      </c>
      <c r="E16" t="s">
        <v>30</v>
      </c>
      <c r="F16" t="s">
        <v>19</v>
      </c>
      <c r="G16">
        <v>1</v>
      </c>
      <c r="H16">
        <f t="shared" si="7"/>
        <v>80</v>
      </c>
      <c r="J16">
        <v>2050</v>
      </c>
      <c r="K16" t="s">
        <v>31</v>
      </c>
      <c r="L16">
        <f t="shared" si="8"/>
        <v>82.5</v>
      </c>
      <c r="M16" cm="1">
        <f t="array" ref="M16">STOWA2024_NDJF_T(B16*60,L16,J16,K16,"")</f>
        <v>752.46695171132433</v>
      </c>
      <c r="N16">
        <f t="shared" si="9"/>
        <v>1.3289620198278676E-3</v>
      </c>
    </row>
    <row r="17" spans="1:14" x14ac:dyDescent="0.3">
      <c r="A17">
        <f t="shared" si="5"/>
        <v>3681</v>
      </c>
      <c r="B17">
        <v>24</v>
      </c>
      <c r="C17">
        <f t="shared" si="6"/>
        <v>4.9823330335481062E-4</v>
      </c>
      <c r="D17">
        <f t="shared" si="1"/>
        <v>4.9823330335481062E-4</v>
      </c>
      <c r="E17" t="s">
        <v>30</v>
      </c>
      <c r="F17" t="s">
        <v>19</v>
      </c>
      <c r="G17">
        <v>1</v>
      </c>
      <c r="H17">
        <f t="shared" si="7"/>
        <v>85</v>
      </c>
      <c r="J17">
        <v>2050</v>
      </c>
      <c r="K17" t="s">
        <v>31</v>
      </c>
      <c r="L17">
        <f t="shared" si="8"/>
        <v>87.5</v>
      </c>
      <c r="M17" cm="1">
        <f t="array" ref="M17">STOWA2024_NDJF_T(B17*60,L17,J17,K17,"")</f>
        <v>1203.7624078358594</v>
      </c>
      <c r="N17">
        <f t="shared" si="9"/>
        <v>8.3072871647305697E-4</v>
      </c>
    </row>
    <row r="18" spans="1:14" x14ac:dyDescent="0.3">
      <c r="A18">
        <f t="shared" si="5"/>
        <v>3682</v>
      </c>
      <c r="B18">
        <v>24</v>
      </c>
      <c r="C18">
        <f t="shared" si="6"/>
        <v>3.0328924342992898E-4</v>
      </c>
      <c r="D18">
        <f t="shared" si="1"/>
        <v>3.0328924342992898E-4</v>
      </c>
      <c r="E18" t="s">
        <v>30</v>
      </c>
      <c r="F18" t="s">
        <v>19</v>
      </c>
      <c r="G18">
        <v>1</v>
      </c>
      <c r="H18">
        <f t="shared" si="7"/>
        <v>90</v>
      </c>
      <c r="J18">
        <v>2050</v>
      </c>
      <c r="K18" t="s">
        <v>31</v>
      </c>
      <c r="L18">
        <f t="shared" si="8"/>
        <v>92.5</v>
      </c>
      <c r="M18" cm="1">
        <f t="array" ref="M18">STOWA2024_NDJF_T(B18*60,L18,J18,K18,"")</f>
        <v>1895.9521444809106</v>
      </c>
      <c r="N18">
        <f t="shared" si="9"/>
        <v>5.2743947304312799E-4</v>
      </c>
    </row>
    <row r="19" spans="1:14" x14ac:dyDescent="0.3">
      <c r="A19">
        <f t="shared" si="5"/>
        <v>3683</v>
      </c>
      <c r="B19">
        <v>24</v>
      </c>
      <c r="C19">
        <f t="shared" si="6"/>
        <v>1.8764330531228335E-4</v>
      </c>
      <c r="D19">
        <f t="shared" si="1"/>
        <v>1.8764330531228335E-4</v>
      </c>
      <c r="E19" t="s">
        <v>30</v>
      </c>
      <c r="F19" t="s">
        <v>19</v>
      </c>
      <c r="G19">
        <v>1</v>
      </c>
      <c r="H19">
        <f t="shared" si="7"/>
        <v>95</v>
      </c>
      <c r="J19">
        <v>2050</v>
      </c>
      <c r="K19" t="s">
        <v>31</v>
      </c>
      <c r="L19">
        <f t="shared" si="8"/>
        <v>97.5</v>
      </c>
      <c r="M19" cm="1">
        <f t="array" ref="M19">STOWA2024_NDJF_T(B19*60,L19,J19,K19,"")</f>
        <v>2942.9407832289276</v>
      </c>
      <c r="N19">
        <f t="shared" si="9"/>
        <v>3.3979616773084463E-4</v>
      </c>
    </row>
    <row r="20" spans="1:14" x14ac:dyDescent="0.3">
      <c r="A20">
        <f t="shared" si="5"/>
        <v>3684</v>
      </c>
      <c r="B20">
        <v>24</v>
      </c>
      <c r="C20">
        <f t="shared" si="6"/>
        <v>1.1787111025610668E-4</v>
      </c>
      <c r="D20">
        <f t="shared" si="1"/>
        <v>1.1787111025610668E-4</v>
      </c>
      <c r="E20" t="s">
        <v>30</v>
      </c>
      <c r="F20" t="s">
        <v>19</v>
      </c>
      <c r="G20">
        <v>1</v>
      </c>
      <c r="H20">
        <f t="shared" si="7"/>
        <v>100</v>
      </c>
      <c r="J20">
        <v>2050</v>
      </c>
      <c r="K20" t="s">
        <v>31</v>
      </c>
      <c r="L20">
        <f t="shared" si="8"/>
        <v>102.5</v>
      </c>
      <c r="M20" cm="1">
        <f t="array" ref="M20">STOWA2024_NDJF_T(B20*60,L20,J20,K20,"")</f>
        <v>4506.025643876791</v>
      </c>
      <c r="N20">
        <f t="shared" si="9"/>
        <v>2.2192505747473795E-4</v>
      </c>
    </row>
    <row r="21" spans="1:14" x14ac:dyDescent="0.3">
      <c r="A21">
        <f t="shared" si="5"/>
        <v>3685</v>
      </c>
      <c r="B21">
        <v>24</v>
      </c>
      <c r="C21">
        <f t="shared" si="6"/>
        <v>7.5108752925683091E-5</v>
      </c>
      <c r="D21">
        <f t="shared" si="1"/>
        <v>7.5108752925683091E-5</v>
      </c>
      <c r="E21" t="s">
        <v>30</v>
      </c>
      <c r="F21" t="s">
        <v>19</v>
      </c>
      <c r="G21">
        <v>1</v>
      </c>
      <c r="H21">
        <f t="shared" si="7"/>
        <v>105</v>
      </c>
      <c r="J21">
        <v>2050</v>
      </c>
      <c r="K21" t="s">
        <v>31</v>
      </c>
      <c r="L21">
        <f t="shared" si="8"/>
        <v>107.5</v>
      </c>
      <c r="M21" cm="1">
        <f t="array" ref="M21">STOWA2024_NDJF_T(B21*60,L21,J21,K21,"")</f>
        <v>6811.2326016615943</v>
      </c>
      <c r="N21">
        <f t="shared" si="9"/>
        <v>1.4681630454905486E-4</v>
      </c>
    </row>
    <row r="22" spans="1:14" x14ac:dyDescent="0.3">
      <c r="A22">
        <f t="shared" si="5"/>
        <v>3686</v>
      </c>
      <c r="B22">
        <v>24</v>
      </c>
      <c r="C22">
        <f t="shared" si="6"/>
        <v>4.8507541447108464E-5</v>
      </c>
      <c r="D22">
        <f t="shared" si="1"/>
        <v>4.8507541447108464E-5</v>
      </c>
      <c r="E22" t="s">
        <v>30</v>
      </c>
      <c r="F22" t="s">
        <v>19</v>
      </c>
      <c r="G22">
        <v>1</v>
      </c>
      <c r="H22">
        <f t="shared" si="7"/>
        <v>110</v>
      </c>
      <c r="J22">
        <v>2050</v>
      </c>
      <c r="K22" t="s">
        <v>31</v>
      </c>
      <c r="L22">
        <f t="shared" si="8"/>
        <v>112.5</v>
      </c>
      <c r="M22" cm="1">
        <f t="array" ref="M22">STOWA2024_NDJF_T(B22*60,L22,J22,K22,"")</f>
        <v>10172.033178395275</v>
      </c>
      <c r="N22">
        <f t="shared" si="9"/>
        <v>9.8308763101946401E-5</v>
      </c>
    </row>
    <row r="23" spans="1:14" x14ac:dyDescent="0.3">
      <c r="A23">
        <f t="shared" si="5"/>
        <v>3687</v>
      </c>
      <c r="B23">
        <v>24</v>
      </c>
      <c r="C23">
        <f t="shared" si="6"/>
        <v>3.1725050354640432E-5</v>
      </c>
      <c r="D23">
        <f t="shared" si="1"/>
        <v>3.1725050354640432E-5</v>
      </c>
      <c r="E23" t="s">
        <v>30</v>
      </c>
      <c r="F23" t="s">
        <v>19</v>
      </c>
      <c r="G23">
        <v>1</v>
      </c>
      <c r="H23">
        <f t="shared" si="7"/>
        <v>115</v>
      </c>
      <c r="J23">
        <v>2050</v>
      </c>
      <c r="K23" t="s">
        <v>31</v>
      </c>
      <c r="L23">
        <f t="shared" si="8"/>
        <v>117.5</v>
      </c>
      <c r="M23" cm="1">
        <f t="array" ref="M23">STOWA2024_NDJF_T(B23*60,L23,J23,K23,"")</f>
        <v>15018.687885356181</v>
      </c>
      <c r="N23">
        <f t="shared" si="9"/>
        <v>6.6583712747305968E-5</v>
      </c>
    </row>
    <row r="24" spans="1:14" x14ac:dyDescent="0.3">
      <c r="A24">
        <f t="shared" si="5"/>
        <v>3688</v>
      </c>
      <c r="B24">
        <v>24</v>
      </c>
      <c r="C24">
        <f t="shared" si="6"/>
        <v>2.099847876335982E-5</v>
      </c>
      <c r="D24">
        <f t="shared" si="1"/>
        <v>2.099847876335982E-5</v>
      </c>
      <c r="E24" t="s">
        <v>30</v>
      </c>
      <c r="F24" t="s">
        <v>19</v>
      </c>
      <c r="G24">
        <v>1</v>
      </c>
      <c r="H24">
        <f t="shared" si="7"/>
        <v>120</v>
      </c>
      <c r="J24">
        <v>2050</v>
      </c>
      <c r="K24" t="s">
        <v>31</v>
      </c>
      <c r="L24">
        <f t="shared" si="8"/>
        <v>122.5</v>
      </c>
      <c r="M24" cm="1">
        <f t="array" ref="M24">STOWA2024_NDJF_T(B24*60,L24,J24,K24,"")</f>
        <v>21936.928092815586</v>
      </c>
      <c r="N24">
        <f t="shared" si="9"/>
        <v>4.5585233983946149E-5</v>
      </c>
    </row>
    <row r="25" spans="1:14" x14ac:dyDescent="0.3">
      <c r="A25">
        <f t="shared" si="5"/>
        <v>3689</v>
      </c>
      <c r="B25">
        <v>24</v>
      </c>
      <c r="C25">
        <f t="shared" si="6"/>
        <v>1.4056332277058782E-5</v>
      </c>
      <c r="D25">
        <f t="shared" si="1"/>
        <v>1.4056332277058782E-5</v>
      </c>
      <c r="E25" t="s">
        <v>30</v>
      </c>
      <c r="F25" t="s">
        <v>19</v>
      </c>
      <c r="G25">
        <v>1</v>
      </c>
      <c r="H25">
        <f t="shared" si="7"/>
        <v>125</v>
      </c>
      <c r="J25">
        <v>2050</v>
      </c>
      <c r="K25" t="s">
        <v>31</v>
      </c>
      <c r="L25">
        <f t="shared" si="8"/>
        <v>127.5</v>
      </c>
      <c r="M25" cm="1">
        <f t="array" ref="M25">STOWA2024_NDJF_T(B25*60,L25,J25,K25,"")</f>
        <v>31716.93100180378</v>
      </c>
      <c r="N25">
        <f t="shared" si="9"/>
        <v>3.1528901706887367E-5</v>
      </c>
    </row>
    <row r="26" spans="1:14" x14ac:dyDescent="0.3">
      <c r="A26">
        <f t="shared" si="5"/>
        <v>3690</v>
      </c>
      <c r="B26">
        <v>24</v>
      </c>
      <c r="C26">
        <f t="shared" si="6"/>
        <v>9.5102939904365538E-6</v>
      </c>
      <c r="D26">
        <f t="shared" si="1"/>
        <v>9.5102939904365538E-6</v>
      </c>
      <c r="E26" t="s">
        <v>30</v>
      </c>
      <c r="F26" t="s">
        <v>19</v>
      </c>
      <c r="G26">
        <v>1</v>
      </c>
      <c r="H26">
        <f t="shared" si="7"/>
        <v>130</v>
      </c>
      <c r="J26">
        <v>2050</v>
      </c>
      <c r="K26" t="s">
        <v>31</v>
      </c>
      <c r="L26">
        <f t="shared" si="8"/>
        <v>132.5</v>
      </c>
      <c r="M26" cm="1">
        <f t="array" ref="M26">STOWA2024_NDJF_T(B26*60,L26,J26,K26,"")</f>
        <v>45416.132249491311</v>
      </c>
      <c r="N26">
        <f t="shared" si="9"/>
        <v>2.2018607716450813E-5</v>
      </c>
    </row>
    <row r="27" spans="1:14" x14ac:dyDescent="0.3">
      <c r="A27">
        <f t="shared" si="5"/>
        <v>3691</v>
      </c>
      <c r="B27">
        <v>24</v>
      </c>
      <c r="C27">
        <f t="shared" si="6"/>
        <v>6.4998997358837042E-6</v>
      </c>
      <c r="D27">
        <f t="shared" si="1"/>
        <v>6.4998997358837042E-6</v>
      </c>
      <c r="E27" t="s">
        <v>30</v>
      </c>
      <c r="F27" t="s">
        <v>19</v>
      </c>
      <c r="G27">
        <v>1</v>
      </c>
      <c r="H27">
        <f t="shared" si="7"/>
        <v>135</v>
      </c>
      <c r="J27">
        <v>2050</v>
      </c>
      <c r="K27" t="s">
        <v>31</v>
      </c>
      <c r="L27">
        <f t="shared" si="8"/>
        <v>137.5</v>
      </c>
      <c r="M27" cm="1">
        <f t="array" ref="M27">STOWA2024_NDJF_T(B27*60,L27,J27,K27,"")</f>
        <v>64438.354098306605</v>
      </c>
      <c r="N27">
        <f t="shared" si="9"/>
        <v>1.5518707980567109E-5</v>
      </c>
    </row>
    <row r="28" spans="1:14" x14ac:dyDescent="0.3">
      <c r="A28">
        <f t="shared" si="5"/>
        <v>3692</v>
      </c>
      <c r="B28">
        <v>24</v>
      </c>
      <c r="C28">
        <f t="shared" si="6"/>
        <v>4.4854913427778657E-6</v>
      </c>
      <c r="D28">
        <f t="shared" si="1"/>
        <v>4.4854913427778657E-6</v>
      </c>
      <c r="E28" t="s">
        <v>30</v>
      </c>
      <c r="F28" t="s">
        <v>19</v>
      </c>
      <c r="G28">
        <v>1</v>
      </c>
      <c r="H28">
        <f t="shared" si="7"/>
        <v>140</v>
      </c>
      <c r="J28">
        <v>2050</v>
      </c>
      <c r="K28" t="s">
        <v>31</v>
      </c>
      <c r="L28">
        <f t="shared" si="8"/>
        <v>142.5</v>
      </c>
      <c r="M28" cm="1">
        <f t="array" ref="M28">STOWA2024_NDJF_T(B28*60,L28,J28,K28,"")</f>
        <v>90635.399705191769</v>
      </c>
      <c r="N28">
        <f t="shared" si="9"/>
        <v>1.1033216637789243E-5</v>
      </c>
    </row>
    <row r="29" spans="1:14" x14ac:dyDescent="0.3">
      <c r="A29">
        <f t="shared" si="5"/>
        <v>3693</v>
      </c>
      <c r="B29">
        <v>24</v>
      </c>
      <c r="C29">
        <f t="shared" si="6"/>
        <v>3.1237248131641969E-6</v>
      </c>
      <c r="D29">
        <f t="shared" si="1"/>
        <v>3.1237248131641969E-6</v>
      </c>
      <c r="E29" t="s">
        <v>30</v>
      </c>
      <c r="F29" t="s">
        <v>19</v>
      </c>
      <c r="G29">
        <v>1</v>
      </c>
      <c r="H29">
        <f t="shared" si="7"/>
        <v>145</v>
      </c>
      <c r="J29">
        <v>2050</v>
      </c>
      <c r="K29" t="s">
        <v>31</v>
      </c>
      <c r="L29">
        <f t="shared" si="8"/>
        <v>147.5</v>
      </c>
      <c r="M29" cm="1">
        <f t="array" ref="M29">STOWA2024_NDJF_T(B29*60,L29,J29,K29,"")</f>
        <v>126430.37279419725</v>
      </c>
      <c r="N29">
        <f t="shared" si="9"/>
        <v>7.9094918246250462E-6</v>
      </c>
    </row>
    <row r="30" spans="1:14" x14ac:dyDescent="0.3">
      <c r="A30">
        <f t="shared" si="5"/>
        <v>3694</v>
      </c>
      <c r="B30">
        <v>24</v>
      </c>
      <c r="C30">
        <f t="shared" si="6"/>
        <v>2.1943567015766703E-6</v>
      </c>
      <c r="D30">
        <f t="shared" si="1"/>
        <v>2.1943567015766703E-6</v>
      </c>
      <c r="E30" t="s">
        <v>30</v>
      </c>
      <c r="F30" t="s">
        <v>19</v>
      </c>
      <c r="G30">
        <v>1</v>
      </c>
      <c r="H30">
        <f t="shared" si="7"/>
        <v>150</v>
      </c>
      <c r="J30">
        <v>2050</v>
      </c>
      <c r="K30" t="s">
        <v>31</v>
      </c>
      <c r="L30">
        <f t="shared" si="8"/>
        <v>152.5</v>
      </c>
      <c r="M30" cm="1">
        <f t="array" ref="M30">STOWA2024_NDJF_T(B30*60,L30,J30,K30,"")</f>
        <v>174973.99072283239</v>
      </c>
      <c r="N30">
        <f t="shared" si="9"/>
        <v>5.7151351230483759E-6</v>
      </c>
    </row>
    <row r="31" spans="1:14" x14ac:dyDescent="0.3">
      <c r="A31">
        <f t="shared" si="5"/>
        <v>3695</v>
      </c>
      <c r="B31">
        <v>24</v>
      </c>
      <c r="C31">
        <f t="shared" si="6"/>
        <v>1.5543814335131501E-6</v>
      </c>
      <c r="D31">
        <f t="shared" si="1"/>
        <v>1.5543814335131501E-6</v>
      </c>
      <c r="E31" t="s">
        <v>30</v>
      </c>
      <c r="F31" t="s">
        <v>19</v>
      </c>
      <c r="G31">
        <v>1</v>
      </c>
      <c r="H31">
        <f t="shared" si="7"/>
        <v>155</v>
      </c>
      <c r="J31">
        <v>2050</v>
      </c>
      <c r="K31" t="s">
        <v>31</v>
      </c>
      <c r="L31">
        <f t="shared" si="8"/>
        <v>157.5</v>
      </c>
      <c r="M31" cm="1">
        <f t="array" ref="M31">STOWA2024_NDJF_T(B31*60,L31,J31,K31,"")</f>
        <v>240341.07150228936</v>
      </c>
      <c r="N31">
        <f t="shared" si="9"/>
        <v>4.1607536895352258E-6</v>
      </c>
    </row>
    <row r="32" spans="1:14" x14ac:dyDescent="0.3">
      <c r="A32">
        <f t="shared" si="5"/>
        <v>3696</v>
      </c>
      <c r="B32">
        <v>24</v>
      </c>
      <c r="C32" s="1">
        <f>N31</f>
        <v>4.1607536895352258E-6</v>
      </c>
      <c r="D32">
        <f t="shared" si="1"/>
        <v>4.1607536895352258E-6</v>
      </c>
      <c r="E32" t="s">
        <v>30</v>
      </c>
      <c r="F32" t="s">
        <v>19</v>
      </c>
      <c r="G32">
        <v>1</v>
      </c>
      <c r="H32">
        <f t="shared" si="7"/>
        <v>160</v>
      </c>
      <c r="J32">
        <v>2050</v>
      </c>
      <c r="K32" t="s">
        <v>31</v>
      </c>
      <c r="L32">
        <f>AVERAGE(H32:H33)</f>
        <v>85</v>
      </c>
      <c r="M32" cm="1">
        <f t="array" ref="M32">STOWA2024_NDJF_T(B32*60,L32,J32,K32,"")</f>
        <v>953.6542827953258</v>
      </c>
      <c r="N32">
        <f>1/M32</f>
        <v>1.0485980276508872E-3</v>
      </c>
    </row>
    <row r="33" spans="1:14" x14ac:dyDescent="0.3">
      <c r="A33">
        <f t="shared" si="5"/>
        <v>3697</v>
      </c>
      <c r="B33">
        <v>48</v>
      </c>
      <c r="C33" s="1">
        <f>365.25*24/B33 - N33</f>
        <v>167.35508435029368</v>
      </c>
      <c r="D33">
        <f>C33</f>
        <v>167.35508435029368</v>
      </c>
      <c r="E33" t="s">
        <v>30</v>
      </c>
      <c r="F33" t="s">
        <v>19</v>
      </c>
      <c r="G33">
        <v>1</v>
      </c>
      <c r="H33">
        <v>10</v>
      </c>
      <c r="J33">
        <v>2050</v>
      </c>
      <c r="K33" t="s">
        <v>31</v>
      </c>
      <c r="L33">
        <f>AVERAGE(H33:H35)</f>
        <v>15</v>
      </c>
      <c r="M33" cm="1">
        <f t="array" ref="M33">STOWA2024_NDJF_T(B33*60,L33,J33,K33,"")</f>
        <v>6.5488246493308783E-2</v>
      </c>
      <c r="N33">
        <f>1/M33</f>
        <v>15.269915649706308</v>
      </c>
    </row>
    <row r="34" spans="1:14" x14ac:dyDescent="0.3">
      <c r="A34">
        <f t="shared" si="5"/>
        <v>3698</v>
      </c>
      <c r="B34">
        <v>48</v>
      </c>
      <c r="C34">
        <f t="shared" ref="C34:C38" si="10">N33-N34</f>
        <v>4.3544954161879197</v>
      </c>
      <c r="D34">
        <f t="shared" ref="D34:D63" si="11">C34</f>
        <v>4.3544954161879197</v>
      </c>
      <c r="E34" t="s">
        <v>30</v>
      </c>
      <c r="F34" t="s">
        <v>19</v>
      </c>
      <c r="G34">
        <v>1</v>
      </c>
      <c r="H34">
        <f t="shared" ref="H34:H38" si="12">H33+5</f>
        <v>15</v>
      </c>
      <c r="J34">
        <v>2050</v>
      </c>
      <c r="K34" t="s">
        <v>31</v>
      </c>
      <c r="L34">
        <f t="shared" ref="L34:L38" si="13">AVERAGE(H34:H35)</f>
        <v>17.5</v>
      </c>
      <c r="M34" cm="1">
        <f t="array" ref="M34">STOWA2024_NDJF_T(B34*60,L34,J34,K34,"")</f>
        <v>9.1613513598795104E-2</v>
      </c>
      <c r="N34">
        <f t="shared" ref="N34:N38" si="14">1/M34</f>
        <v>10.915420233518388</v>
      </c>
    </row>
    <row r="35" spans="1:14" x14ac:dyDescent="0.3">
      <c r="A35">
        <f t="shared" si="5"/>
        <v>3699</v>
      </c>
      <c r="B35">
        <v>48</v>
      </c>
      <c r="C35">
        <f t="shared" si="10"/>
        <v>5.2344825475284509</v>
      </c>
      <c r="D35">
        <f t="shared" si="11"/>
        <v>5.2344825475284509</v>
      </c>
      <c r="E35" t="s">
        <v>30</v>
      </c>
      <c r="F35" t="s">
        <v>19</v>
      </c>
      <c r="G35">
        <v>1</v>
      </c>
      <c r="H35">
        <f t="shared" si="12"/>
        <v>20</v>
      </c>
      <c r="J35">
        <v>2050</v>
      </c>
      <c r="K35" t="s">
        <v>31</v>
      </c>
      <c r="L35">
        <f t="shared" si="13"/>
        <v>22.5</v>
      </c>
      <c r="M35" cm="1">
        <f t="array" ref="M35">STOWA2024_NDJF_T(B35*60,L35,J35,K35,"")</f>
        <v>0.17602727846604502</v>
      </c>
      <c r="N35">
        <f t="shared" si="14"/>
        <v>5.680937685989937</v>
      </c>
    </row>
    <row r="36" spans="1:14" x14ac:dyDescent="0.3">
      <c r="A36">
        <f t="shared" si="5"/>
        <v>3700</v>
      </c>
      <c r="B36">
        <v>48</v>
      </c>
      <c r="C36">
        <f t="shared" si="10"/>
        <v>2.6554087639656943</v>
      </c>
      <c r="D36">
        <f t="shared" si="11"/>
        <v>2.6554087639656943</v>
      </c>
      <c r="E36" t="s">
        <v>30</v>
      </c>
      <c r="F36" t="s">
        <v>19</v>
      </c>
      <c r="G36">
        <v>1</v>
      </c>
      <c r="H36">
        <f t="shared" si="12"/>
        <v>25</v>
      </c>
      <c r="J36">
        <v>2050</v>
      </c>
      <c r="K36" t="s">
        <v>31</v>
      </c>
      <c r="L36">
        <f t="shared" si="13"/>
        <v>27.5</v>
      </c>
      <c r="M36" cm="1">
        <f t="array" ref="M36">STOWA2024_NDJF_T(B36*60,L36,J36,K36,"")</f>
        <v>0.33052072076407252</v>
      </c>
      <c r="N36">
        <f t="shared" si="14"/>
        <v>3.0255289220242427</v>
      </c>
    </row>
    <row r="37" spans="1:14" x14ac:dyDescent="0.3">
      <c r="A37">
        <f t="shared" si="5"/>
        <v>3701</v>
      </c>
      <c r="B37">
        <v>48</v>
      </c>
      <c r="C37">
        <f t="shared" si="10"/>
        <v>1.3792030796628811</v>
      </c>
      <c r="D37">
        <f t="shared" si="11"/>
        <v>1.3792030796628811</v>
      </c>
      <c r="E37" t="s">
        <v>30</v>
      </c>
      <c r="F37" t="s">
        <v>19</v>
      </c>
      <c r="G37">
        <v>1</v>
      </c>
      <c r="H37">
        <f t="shared" si="12"/>
        <v>30</v>
      </c>
      <c r="J37">
        <v>2050</v>
      </c>
      <c r="K37" t="s">
        <v>31</v>
      </c>
      <c r="L37">
        <f t="shared" si="13"/>
        <v>32.5</v>
      </c>
      <c r="M37" cm="1">
        <f t="array" ref="M37">STOWA2024_NDJF_T(B37*60,L37,J37,K37,"")</f>
        <v>0.60741317075219925</v>
      </c>
      <c r="N37">
        <f t="shared" si="14"/>
        <v>1.6463258423613616</v>
      </c>
    </row>
    <row r="38" spans="1:14" x14ac:dyDescent="0.3">
      <c r="A38">
        <f t="shared" si="5"/>
        <v>3702</v>
      </c>
      <c r="B38">
        <v>48</v>
      </c>
      <c r="C38">
        <f t="shared" si="10"/>
        <v>0.73223755883800168</v>
      </c>
      <c r="D38">
        <f t="shared" si="11"/>
        <v>0.73223755883800168</v>
      </c>
      <c r="E38" t="s">
        <v>30</v>
      </c>
      <c r="F38" t="s">
        <v>19</v>
      </c>
      <c r="G38">
        <v>1</v>
      </c>
      <c r="H38">
        <f t="shared" si="12"/>
        <v>35</v>
      </c>
      <c r="J38">
        <v>2050</v>
      </c>
      <c r="K38" t="s">
        <v>31</v>
      </c>
      <c r="L38">
        <f t="shared" si="13"/>
        <v>37.5</v>
      </c>
      <c r="M38" cm="1">
        <f t="array" ref="M38">STOWA2024_NDJF_T(B38*60,L38,J38,K38,"")</f>
        <v>1.0939862352742262</v>
      </c>
      <c r="N38">
        <f t="shared" si="14"/>
        <v>0.91408828352335991</v>
      </c>
    </row>
    <row r="39" spans="1:14" x14ac:dyDescent="0.3">
      <c r="A39">
        <f t="shared" si="5"/>
        <v>3703</v>
      </c>
      <c r="B39">
        <v>48</v>
      </c>
      <c r="C39">
        <f>N38-N39</f>
        <v>0.39699503038113493</v>
      </c>
      <c r="D39">
        <f t="shared" si="11"/>
        <v>0.39699503038113493</v>
      </c>
      <c r="E39" t="s">
        <v>30</v>
      </c>
      <c r="F39" t="s">
        <v>19</v>
      </c>
      <c r="G39">
        <v>1</v>
      </c>
      <c r="H39">
        <f>H38+5</f>
        <v>40</v>
      </c>
      <c r="J39">
        <v>2050</v>
      </c>
      <c r="K39" t="s">
        <v>31</v>
      </c>
      <c r="L39">
        <f>AVERAGE(H39:H40)</f>
        <v>42.5</v>
      </c>
      <c r="M39" cm="1">
        <f t="array" ref="M39">STOWA2024_NDJF_T(B39*60,L39,J39,K39,"")</f>
        <v>1.933887154634665</v>
      </c>
      <c r="N39">
        <f>1/M39</f>
        <v>0.51709325314222498</v>
      </c>
    </row>
    <row r="40" spans="1:14" x14ac:dyDescent="0.3">
      <c r="A40">
        <f t="shared" si="5"/>
        <v>3704</v>
      </c>
      <c r="B40">
        <v>48</v>
      </c>
      <c r="C40">
        <f t="shared" ref="C40:C62" si="15">N39-N40</f>
        <v>0.21937908834979919</v>
      </c>
      <c r="D40">
        <f t="shared" si="11"/>
        <v>0.21937908834979919</v>
      </c>
      <c r="E40" t="s">
        <v>30</v>
      </c>
      <c r="F40" t="s">
        <v>19</v>
      </c>
      <c r="G40">
        <v>1</v>
      </c>
      <c r="H40">
        <f t="shared" ref="H40:H63" si="16">H39+5</f>
        <v>45</v>
      </c>
      <c r="J40">
        <v>2050</v>
      </c>
      <c r="K40" t="s">
        <v>31</v>
      </c>
      <c r="L40">
        <f t="shared" ref="L40:L62" si="17">AVERAGE(H40:H41)</f>
        <v>47.5</v>
      </c>
      <c r="M40" cm="1">
        <f t="array" ref="M40">STOWA2024_NDJF_T(B40*60,L40,J40,K40,"")</f>
        <v>3.3589265082406357</v>
      </c>
      <c r="N40">
        <f t="shared" ref="N40:N62" si="18">1/M40</f>
        <v>0.2977141647924258</v>
      </c>
    </row>
    <row r="41" spans="1:14" x14ac:dyDescent="0.3">
      <c r="A41">
        <f t="shared" si="5"/>
        <v>3705</v>
      </c>
      <c r="B41">
        <v>48</v>
      </c>
      <c r="C41">
        <f t="shared" si="15"/>
        <v>0.12344463136324665</v>
      </c>
      <c r="D41">
        <f t="shared" si="11"/>
        <v>0.12344463136324665</v>
      </c>
      <c r="E41" t="s">
        <v>30</v>
      </c>
      <c r="F41" t="s">
        <v>19</v>
      </c>
      <c r="G41">
        <v>1</v>
      </c>
      <c r="H41">
        <f t="shared" si="16"/>
        <v>50</v>
      </c>
      <c r="J41">
        <v>2050</v>
      </c>
      <c r="K41" t="s">
        <v>31</v>
      </c>
      <c r="L41">
        <f t="shared" si="17"/>
        <v>52.5</v>
      </c>
      <c r="M41" cm="1">
        <f t="array" ref="M41">STOWA2024_NDJF_T(B41*60,L41,J41,K41,"")</f>
        <v>5.7382376616414534</v>
      </c>
      <c r="N41">
        <f t="shared" si="18"/>
        <v>0.17426953342917914</v>
      </c>
    </row>
    <row r="42" spans="1:14" x14ac:dyDescent="0.3">
      <c r="A42">
        <f t="shared" si="5"/>
        <v>3706</v>
      </c>
      <c r="B42">
        <v>48</v>
      </c>
      <c r="C42">
        <f t="shared" si="15"/>
        <v>7.0656887318030548E-2</v>
      </c>
      <c r="D42">
        <f t="shared" si="11"/>
        <v>7.0656887318030548E-2</v>
      </c>
      <c r="E42" t="s">
        <v>30</v>
      </c>
      <c r="F42" t="s">
        <v>19</v>
      </c>
      <c r="G42">
        <v>1</v>
      </c>
      <c r="H42">
        <f t="shared" si="16"/>
        <v>55</v>
      </c>
      <c r="J42">
        <v>2050</v>
      </c>
      <c r="K42" t="s">
        <v>31</v>
      </c>
      <c r="L42">
        <f t="shared" si="17"/>
        <v>57.5</v>
      </c>
      <c r="M42" cm="1">
        <f t="array" ref="M42">STOWA2024_NDJF_T(B42*60,L42,J42,K42,"")</f>
        <v>9.6513315462213765</v>
      </c>
      <c r="N42">
        <f t="shared" si="18"/>
        <v>0.10361264611114859</v>
      </c>
    </row>
    <row r="43" spans="1:14" x14ac:dyDescent="0.3">
      <c r="A43">
        <f t="shared" si="5"/>
        <v>3707</v>
      </c>
      <c r="B43">
        <v>48</v>
      </c>
      <c r="C43">
        <f t="shared" si="15"/>
        <v>4.109657549266077E-2</v>
      </c>
      <c r="D43">
        <f t="shared" si="11"/>
        <v>4.109657549266077E-2</v>
      </c>
      <c r="E43" t="s">
        <v>30</v>
      </c>
      <c r="F43" t="s">
        <v>19</v>
      </c>
      <c r="G43">
        <v>1</v>
      </c>
      <c r="H43">
        <f t="shared" si="16"/>
        <v>60</v>
      </c>
      <c r="J43">
        <v>2050</v>
      </c>
      <c r="K43" t="s">
        <v>31</v>
      </c>
      <c r="L43">
        <f t="shared" si="17"/>
        <v>62.5</v>
      </c>
      <c r="M43" cm="1">
        <f t="array" ref="M43">STOWA2024_NDJF_T(B43*60,L43,J43,K43,"")</f>
        <v>15.995886979247715</v>
      </c>
      <c r="N43">
        <f t="shared" si="18"/>
        <v>6.2516070618487823E-2</v>
      </c>
    </row>
    <row r="44" spans="1:14" x14ac:dyDescent="0.3">
      <c r="A44">
        <f t="shared" si="5"/>
        <v>3708</v>
      </c>
      <c r="B44">
        <v>48</v>
      </c>
      <c r="C44">
        <f t="shared" si="15"/>
        <v>2.4267798048154592E-2</v>
      </c>
      <c r="D44">
        <f t="shared" si="11"/>
        <v>2.4267798048154592E-2</v>
      </c>
      <c r="E44" t="s">
        <v>30</v>
      </c>
      <c r="F44" t="s">
        <v>19</v>
      </c>
      <c r="G44">
        <v>1</v>
      </c>
      <c r="H44">
        <f t="shared" si="16"/>
        <v>65</v>
      </c>
      <c r="J44">
        <v>2050</v>
      </c>
      <c r="K44" t="s">
        <v>31</v>
      </c>
      <c r="L44">
        <f t="shared" si="17"/>
        <v>67.5</v>
      </c>
      <c r="M44" cm="1">
        <f t="array" ref="M44">STOWA2024_NDJF_T(B44*60,L44,J44,K44,"")</f>
        <v>26.144971597374486</v>
      </c>
      <c r="N44">
        <f t="shared" si="18"/>
        <v>3.8248272570333232E-2</v>
      </c>
    </row>
    <row r="45" spans="1:14" x14ac:dyDescent="0.3">
      <c r="A45">
        <f t="shared" si="5"/>
        <v>3709</v>
      </c>
      <c r="B45">
        <v>48</v>
      </c>
      <c r="C45">
        <f t="shared" si="15"/>
        <v>1.4537538543927097E-2</v>
      </c>
      <c r="D45">
        <f t="shared" si="11"/>
        <v>1.4537538543927097E-2</v>
      </c>
      <c r="E45" t="s">
        <v>30</v>
      </c>
      <c r="F45" t="s">
        <v>19</v>
      </c>
      <c r="G45">
        <v>1</v>
      </c>
      <c r="H45">
        <f t="shared" si="16"/>
        <v>70</v>
      </c>
      <c r="J45">
        <v>2050</v>
      </c>
      <c r="K45" t="s">
        <v>31</v>
      </c>
      <c r="L45">
        <f t="shared" si="17"/>
        <v>72.5</v>
      </c>
      <c r="M45" cm="1">
        <f t="array" ref="M45">STOWA2024_NDJF_T(B45*60,L45,J45,K45,"")</f>
        <v>42.174991246003664</v>
      </c>
      <c r="N45">
        <f t="shared" si="18"/>
        <v>2.3710734026406135E-2</v>
      </c>
    </row>
    <row r="46" spans="1:14" x14ac:dyDescent="0.3">
      <c r="A46">
        <f t="shared" si="5"/>
        <v>3710</v>
      </c>
      <c r="B46">
        <v>48</v>
      </c>
      <c r="C46">
        <f t="shared" si="15"/>
        <v>8.8276337788077818E-3</v>
      </c>
      <c r="D46">
        <f t="shared" si="11"/>
        <v>8.8276337788077818E-3</v>
      </c>
      <c r="E46" t="s">
        <v>30</v>
      </c>
      <c r="F46" t="s">
        <v>19</v>
      </c>
      <c r="G46">
        <v>1</v>
      </c>
      <c r="H46">
        <f t="shared" si="16"/>
        <v>75</v>
      </c>
      <c r="J46">
        <v>2050</v>
      </c>
      <c r="K46" t="s">
        <v>31</v>
      </c>
      <c r="L46">
        <f t="shared" si="17"/>
        <v>77.5</v>
      </c>
      <c r="M46" cm="1">
        <f t="array" ref="M46">STOWA2024_NDJF_T(B46*60,L46,J46,K46,"")</f>
        <v>67.190301977665399</v>
      </c>
      <c r="N46">
        <f t="shared" si="18"/>
        <v>1.4883100247598353E-2</v>
      </c>
    </row>
    <row r="47" spans="1:14" x14ac:dyDescent="0.3">
      <c r="A47">
        <f t="shared" si="5"/>
        <v>3711</v>
      </c>
      <c r="B47">
        <v>48</v>
      </c>
      <c r="C47">
        <f t="shared" si="15"/>
        <v>5.4297452751007041E-3</v>
      </c>
      <c r="D47">
        <f t="shared" si="11"/>
        <v>5.4297452751007041E-3</v>
      </c>
      <c r="E47" t="s">
        <v>30</v>
      </c>
      <c r="F47" t="s">
        <v>19</v>
      </c>
      <c r="G47">
        <v>1</v>
      </c>
      <c r="H47">
        <f t="shared" si="16"/>
        <v>80</v>
      </c>
      <c r="J47">
        <v>2050</v>
      </c>
      <c r="K47" t="s">
        <v>31</v>
      </c>
      <c r="L47">
        <f t="shared" si="17"/>
        <v>82.5</v>
      </c>
      <c r="M47" cm="1">
        <f t="array" ref="M47">STOWA2024_NDJF_T(B47*60,L47,J47,K47,"")</f>
        <v>105.78255052404874</v>
      </c>
      <c r="N47">
        <f t="shared" si="18"/>
        <v>9.453354972497649E-3</v>
      </c>
    </row>
    <row r="48" spans="1:14" x14ac:dyDescent="0.3">
      <c r="A48">
        <f t="shared" si="5"/>
        <v>3712</v>
      </c>
      <c r="B48">
        <v>48</v>
      </c>
      <c r="C48">
        <f t="shared" si="15"/>
        <v>3.3809659415407877E-3</v>
      </c>
      <c r="D48">
        <f t="shared" si="11"/>
        <v>3.3809659415407877E-3</v>
      </c>
      <c r="E48" t="s">
        <v>30</v>
      </c>
      <c r="F48" t="s">
        <v>19</v>
      </c>
      <c r="G48">
        <v>1</v>
      </c>
      <c r="H48">
        <f t="shared" si="16"/>
        <v>85</v>
      </c>
      <c r="J48">
        <v>2050</v>
      </c>
      <c r="K48" t="s">
        <v>31</v>
      </c>
      <c r="L48">
        <f t="shared" si="17"/>
        <v>87.5</v>
      </c>
      <c r="M48" cm="1">
        <f t="array" ref="M48">STOWA2024_NDJF_T(B48*60,L48,J48,K48,"")</f>
        <v>164.67983110140494</v>
      </c>
      <c r="N48">
        <f t="shared" si="18"/>
        <v>6.0723890309568613E-3</v>
      </c>
    </row>
    <row r="49" spans="1:14" x14ac:dyDescent="0.3">
      <c r="A49">
        <f t="shared" si="5"/>
        <v>3713</v>
      </c>
      <c r="B49">
        <v>48</v>
      </c>
      <c r="C49">
        <f t="shared" si="15"/>
        <v>2.1297584165730302E-3</v>
      </c>
      <c r="D49">
        <f t="shared" si="11"/>
        <v>2.1297584165730302E-3</v>
      </c>
      <c r="E49" t="s">
        <v>30</v>
      </c>
      <c r="F49" t="s">
        <v>19</v>
      </c>
      <c r="G49">
        <v>1</v>
      </c>
      <c r="H49">
        <f t="shared" si="16"/>
        <v>90</v>
      </c>
      <c r="J49">
        <v>2050</v>
      </c>
      <c r="K49" t="s">
        <v>31</v>
      </c>
      <c r="L49">
        <f t="shared" si="17"/>
        <v>92.5</v>
      </c>
      <c r="M49" cm="1">
        <f t="array" ref="M49">STOWA2024_NDJF_T(B49*60,L49,J49,K49,"")</f>
        <v>253.63776062401519</v>
      </c>
      <c r="N49">
        <f t="shared" si="18"/>
        <v>3.9426306143838311E-3</v>
      </c>
    </row>
    <row r="50" spans="1:14" x14ac:dyDescent="0.3">
      <c r="A50">
        <f t="shared" si="5"/>
        <v>3714</v>
      </c>
      <c r="B50">
        <v>48</v>
      </c>
      <c r="C50">
        <f t="shared" si="15"/>
        <v>1.3565509154437943E-3</v>
      </c>
      <c r="D50">
        <f t="shared" si="11"/>
        <v>1.3565509154437943E-3</v>
      </c>
      <c r="E50" t="s">
        <v>30</v>
      </c>
      <c r="F50" t="s">
        <v>19</v>
      </c>
      <c r="G50">
        <v>1</v>
      </c>
      <c r="H50">
        <f t="shared" si="16"/>
        <v>95</v>
      </c>
      <c r="J50">
        <v>2050</v>
      </c>
      <c r="K50" t="s">
        <v>31</v>
      </c>
      <c r="L50">
        <f t="shared" si="17"/>
        <v>97.5</v>
      </c>
      <c r="M50" cm="1">
        <f t="array" ref="M50">STOWA2024_NDJF_T(B50*60,L50,J50,K50,"")</f>
        <v>386.68568505830376</v>
      </c>
      <c r="N50">
        <f t="shared" si="18"/>
        <v>2.5860796989400367E-3</v>
      </c>
    </row>
    <row r="51" spans="1:14" x14ac:dyDescent="0.3">
      <c r="A51">
        <f t="shared" si="5"/>
        <v>3715</v>
      </c>
      <c r="B51">
        <v>48</v>
      </c>
      <c r="C51">
        <f t="shared" si="15"/>
        <v>8.7321648767502711E-4</v>
      </c>
      <c r="D51">
        <f t="shared" si="11"/>
        <v>8.7321648767502711E-4</v>
      </c>
      <c r="E51" t="s">
        <v>30</v>
      </c>
      <c r="F51" t="s">
        <v>19</v>
      </c>
      <c r="G51">
        <v>1</v>
      </c>
      <c r="H51">
        <f t="shared" si="16"/>
        <v>100</v>
      </c>
      <c r="J51">
        <v>2050</v>
      </c>
      <c r="K51" t="s">
        <v>31</v>
      </c>
      <c r="L51">
        <f t="shared" si="17"/>
        <v>102.5</v>
      </c>
      <c r="M51" cm="1">
        <f t="array" ref="M51">STOWA2024_NDJF_T(B51*60,L51,J51,K51,"")</f>
        <v>583.81778149199954</v>
      </c>
      <c r="N51">
        <f t="shared" si="18"/>
        <v>1.7128632112650096E-3</v>
      </c>
    </row>
    <row r="52" spans="1:14" x14ac:dyDescent="0.3">
      <c r="A52">
        <f t="shared" si="5"/>
        <v>3716</v>
      </c>
      <c r="B52">
        <v>48</v>
      </c>
      <c r="C52">
        <f t="shared" si="15"/>
        <v>5.6777772562264638E-4</v>
      </c>
      <c r="D52">
        <f t="shared" si="11"/>
        <v>5.6777772562264638E-4</v>
      </c>
      <c r="E52" t="s">
        <v>30</v>
      </c>
      <c r="F52" t="s">
        <v>19</v>
      </c>
      <c r="G52">
        <v>1</v>
      </c>
      <c r="H52">
        <f t="shared" si="16"/>
        <v>105</v>
      </c>
      <c r="J52">
        <v>2050</v>
      </c>
      <c r="K52" t="s">
        <v>31</v>
      </c>
      <c r="L52">
        <f t="shared" si="17"/>
        <v>107.5</v>
      </c>
      <c r="M52" cm="1">
        <f t="array" ref="M52">STOWA2024_NDJF_T(B52*60,L52,J52,K52,"")</f>
        <v>873.29724508648883</v>
      </c>
      <c r="N52">
        <f t="shared" si="18"/>
        <v>1.1450854856423632E-3</v>
      </c>
    </row>
    <row r="53" spans="1:14" x14ac:dyDescent="0.3">
      <c r="A53">
        <f t="shared" si="5"/>
        <v>3717</v>
      </c>
      <c r="B53">
        <v>48</v>
      </c>
      <c r="C53">
        <f t="shared" si="15"/>
        <v>3.7274341472706804E-4</v>
      </c>
      <c r="D53">
        <f t="shared" si="11"/>
        <v>3.7274341472706804E-4</v>
      </c>
      <c r="E53" t="s">
        <v>30</v>
      </c>
      <c r="F53" t="s">
        <v>19</v>
      </c>
      <c r="G53">
        <v>1</v>
      </c>
      <c r="H53">
        <f t="shared" si="16"/>
        <v>110</v>
      </c>
      <c r="J53">
        <v>2050</v>
      </c>
      <c r="K53" t="s">
        <v>31</v>
      </c>
      <c r="L53">
        <f t="shared" si="17"/>
        <v>112.5</v>
      </c>
      <c r="M53" cm="1">
        <f t="array" ref="M53">STOWA2024_NDJF_T(B53*60,L53,J53,K53,"")</f>
        <v>1294.7630818749903</v>
      </c>
      <c r="N53">
        <f t="shared" si="18"/>
        <v>7.723420709152952E-4</v>
      </c>
    </row>
    <row r="54" spans="1:14" x14ac:dyDescent="0.3">
      <c r="A54">
        <f t="shared" si="5"/>
        <v>3718</v>
      </c>
      <c r="B54">
        <v>48</v>
      </c>
      <c r="C54">
        <f t="shared" si="15"/>
        <v>2.4696435143035651E-4</v>
      </c>
      <c r="D54">
        <f t="shared" si="11"/>
        <v>2.4696435143035651E-4</v>
      </c>
      <c r="E54" t="s">
        <v>30</v>
      </c>
      <c r="F54" t="s">
        <v>19</v>
      </c>
      <c r="G54">
        <v>1</v>
      </c>
      <c r="H54">
        <f t="shared" si="16"/>
        <v>115</v>
      </c>
      <c r="J54">
        <v>2050</v>
      </c>
      <c r="K54" t="s">
        <v>31</v>
      </c>
      <c r="L54">
        <f t="shared" si="17"/>
        <v>117.5</v>
      </c>
      <c r="M54" cm="1">
        <f t="array" ref="M54">STOWA2024_NDJF_T(B54*60,L54,J54,K54,"")</f>
        <v>1903.3924791869056</v>
      </c>
      <c r="N54">
        <f t="shared" si="18"/>
        <v>5.2537771948493869E-4</v>
      </c>
    </row>
    <row r="55" spans="1:14" x14ac:dyDescent="0.3">
      <c r="A55">
        <f t="shared" si="5"/>
        <v>3719</v>
      </c>
      <c r="B55">
        <v>48</v>
      </c>
      <c r="C55">
        <f t="shared" si="15"/>
        <v>1.6507217845793343E-4</v>
      </c>
      <c r="D55">
        <f t="shared" si="11"/>
        <v>1.6507217845793343E-4</v>
      </c>
      <c r="E55" t="s">
        <v>30</v>
      </c>
      <c r="F55" t="s">
        <v>19</v>
      </c>
      <c r="G55">
        <v>1</v>
      </c>
      <c r="H55">
        <f t="shared" si="16"/>
        <v>120</v>
      </c>
      <c r="J55">
        <v>2050</v>
      </c>
      <c r="K55" t="s">
        <v>31</v>
      </c>
      <c r="L55">
        <f t="shared" si="17"/>
        <v>122.5</v>
      </c>
      <c r="M55" cm="1">
        <f t="array" ref="M55">STOWA2024_NDJF_T(B55*60,L55,J55,K55,"")</f>
        <v>2775.4222073566416</v>
      </c>
      <c r="N55">
        <f t="shared" si="18"/>
        <v>3.6030554102700526E-4</v>
      </c>
    </row>
    <row r="56" spans="1:14" x14ac:dyDescent="0.3">
      <c r="A56">
        <f t="shared" si="5"/>
        <v>3720</v>
      </c>
      <c r="B56">
        <v>48</v>
      </c>
      <c r="C56">
        <f t="shared" si="15"/>
        <v>1.1127353277335864E-4</v>
      </c>
      <c r="D56">
        <f t="shared" si="11"/>
        <v>1.1127353277335864E-4</v>
      </c>
      <c r="E56" t="s">
        <v>30</v>
      </c>
      <c r="F56" t="s">
        <v>19</v>
      </c>
      <c r="G56">
        <v>1</v>
      </c>
      <c r="H56">
        <f t="shared" si="16"/>
        <v>125</v>
      </c>
      <c r="J56">
        <v>2050</v>
      </c>
      <c r="K56" t="s">
        <v>31</v>
      </c>
      <c r="L56">
        <f t="shared" si="17"/>
        <v>127.5</v>
      </c>
      <c r="M56" cm="1">
        <f t="array" ref="M56">STOWA2024_NDJF_T(B56*60,L56,J56,K56,"")</f>
        <v>4015.548069553653</v>
      </c>
      <c r="N56">
        <f t="shared" si="18"/>
        <v>2.4903200825364662E-4</v>
      </c>
    </row>
    <row r="57" spans="1:14" x14ac:dyDescent="0.3">
      <c r="A57">
        <f t="shared" si="5"/>
        <v>3721</v>
      </c>
      <c r="B57">
        <v>48</v>
      </c>
      <c r="C57">
        <f t="shared" si="15"/>
        <v>7.5615558911964467E-5</v>
      </c>
      <c r="D57">
        <f t="shared" si="11"/>
        <v>7.5615558911964467E-5</v>
      </c>
      <c r="E57" t="s">
        <v>30</v>
      </c>
      <c r="F57" t="s">
        <v>19</v>
      </c>
      <c r="G57">
        <v>1</v>
      </c>
      <c r="H57">
        <f t="shared" si="16"/>
        <v>130</v>
      </c>
      <c r="J57">
        <v>2050</v>
      </c>
      <c r="K57" t="s">
        <v>31</v>
      </c>
      <c r="L57">
        <f t="shared" si="17"/>
        <v>132.5</v>
      </c>
      <c r="M57" cm="1">
        <f t="array" ref="M57">STOWA2024_NDJF_T(B57*60,L57,J57,K57,"")</f>
        <v>5766.4656599542159</v>
      </c>
      <c r="N57">
        <f t="shared" si="18"/>
        <v>1.7341644934168216E-4</v>
      </c>
    </row>
    <row r="58" spans="1:14" x14ac:dyDescent="0.3">
      <c r="A58">
        <f t="shared" si="5"/>
        <v>3722</v>
      </c>
      <c r="B58">
        <v>48</v>
      </c>
      <c r="C58">
        <f t="shared" si="15"/>
        <v>5.1783920473035252E-5</v>
      </c>
      <c r="D58">
        <f t="shared" si="11"/>
        <v>5.1783920473035252E-5</v>
      </c>
      <c r="E58" t="s">
        <v>30</v>
      </c>
      <c r="F58" t="s">
        <v>19</v>
      </c>
      <c r="G58">
        <v>1</v>
      </c>
      <c r="H58">
        <f t="shared" si="16"/>
        <v>135</v>
      </c>
      <c r="J58">
        <v>2050</v>
      </c>
      <c r="K58" t="s">
        <v>31</v>
      </c>
      <c r="L58">
        <f t="shared" si="17"/>
        <v>137.5</v>
      </c>
      <c r="M58" cm="1">
        <f t="array" ref="M58">STOWA2024_NDJF_T(B58*60,L58,J58,K58,"")</f>
        <v>8221.4849045843439</v>
      </c>
      <c r="N58">
        <f t="shared" si="18"/>
        <v>1.2163252886864691E-4</v>
      </c>
    </row>
    <row r="59" spans="1:14" x14ac:dyDescent="0.3">
      <c r="A59">
        <f t="shared" si="5"/>
        <v>3723</v>
      </c>
      <c r="B59">
        <v>48</v>
      </c>
      <c r="C59">
        <f t="shared" si="15"/>
        <v>3.5729365265197723E-5</v>
      </c>
      <c r="D59">
        <f t="shared" si="11"/>
        <v>3.5729365265197723E-5</v>
      </c>
      <c r="E59" t="s">
        <v>30</v>
      </c>
      <c r="F59" t="s">
        <v>19</v>
      </c>
      <c r="G59">
        <v>1</v>
      </c>
      <c r="H59">
        <f t="shared" si="16"/>
        <v>140</v>
      </c>
      <c r="J59">
        <v>2050</v>
      </c>
      <c r="K59" t="s">
        <v>31</v>
      </c>
      <c r="L59">
        <f t="shared" si="17"/>
        <v>142.5</v>
      </c>
      <c r="M59" cm="1">
        <f t="array" ref="M59">STOWA2024_NDJF_T(B59*60,L59,J59,K59,"")</f>
        <v>11641.01481310111</v>
      </c>
      <c r="N59">
        <f t="shared" si="18"/>
        <v>8.5903163603449182E-5</v>
      </c>
    </row>
    <row r="60" spans="1:14" x14ac:dyDescent="0.3">
      <c r="A60">
        <f t="shared" si="5"/>
        <v>3724</v>
      </c>
      <c r="B60">
        <v>48</v>
      </c>
      <c r="C60">
        <f t="shared" si="15"/>
        <v>2.4829864265123189E-5</v>
      </c>
      <c r="D60">
        <f t="shared" si="11"/>
        <v>2.4829864265123189E-5</v>
      </c>
      <c r="E60" t="s">
        <v>30</v>
      </c>
      <c r="F60" t="s">
        <v>19</v>
      </c>
      <c r="G60">
        <v>1</v>
      </c>
      <c r="H60">
        <f t="shared" si="16"/>
        <v>145</v>
      </c>
      <c r="J60">
        <v>2050</v>
      </c>
      <c r="K60" t="s">
        <v>31</v>
      </c>
      <c r="L60">
        <f t="shared" si="17"/>
        <v>147.5</v>
      </c>
      <c r="M60" cm="1">
        <f t="array" ref="M60">STOWA2024_NDJF_T(B60*60,L60,J60,K60,"")</f>
        <v>16373.767437392384</v>
      </c>
      <c r="N60">
        <f t="shared" si="18"/>
        <v>6.1073299338325993E-5</v>
      </c>
    </row>
    <row r="61" spans="1:14" x14ac:dyDescent="0.3">
      <c r="A61">
        <f t="shared" si="5"/>
        <v>3725</v>
      </c>
      <c r="B61">
        <v>48</v>
      </c>
      <c r="C61">
        <f t="shared" si="15"/>
        <v>1.7374112944164085E-5</v>
      </c>
      <c r="D61">
        <f t="shared" si="11"/>
        <v>1.7374112944164085E-5</v>
      </c>
      <c r="E61" t="s">
        <v>30</v>
      </c>
      <c r="F61" t="s">
        <v>19</v>
      </c>
      <c r="G61">
        <v>1</v>
      </c>
      <c r="H61">
        <f t="shared" si="16"/>
        <v>150</v>
      </c>
      <c r="J61">
        <v>2050</v>
      </c>
      <c r="K61" t="s">
        <v>31</v>
      </c>
      <c r="L61">
        <f t="shared" si="17"/>
        <v>152.5</v>
      </c>
      <c r="M61" cm="1">
        <f t="array" ref="M61">STOWA2024_NDJF_T(B61*60,L61,J61,K61,"")</f>
        <v>22883.721243231139</v>
      </c>
      <c r="N61">
        <f t="shared" si="18"/>
        <v>4.3699186394161908E-5</v>
      </c>
    </row>
    <row r="62" spans="1:14" x14ac:dyDescent="0.3">
      <c r="A62">
        <f t="shared" si="5"/>
        <v>3726</v>
      </c>
      <c r="B62">
        <v>48</v>
      </c>
      <c r="C62">
        <f t="shared" si="15"/>
        <v>1.223834694020996E-5</v>
      </c>
      <c r="D62">
        <f t="shared" si="11"/>
        <v>1.223834694020996E-5</v>
      </c>
      <c r="E62" t="s">
        <v>30</v>
      </c>
      <c r="F62" t="s">
        <v>19</v>
      </c>
      <c r="G62">
        <v>1</v>
      </c>
      <c r="H62">
        <f t="shared" si="16"/>
        <v>155</v>
      </c>
      <c r="J62">
        <v>2050</v>
      </c>
      <c r="K62" t="s">
        <v>31</v>
      </c>
      <c r="L62">
        <f t="shared" si="17"/>
        <v>157.5</v>
      </c>
      <c r="M62" cm="1">
        <f t="array" ref="M62">STOWA2024_NDJF_T(B62*60,L62,J62,K62,"")</f>
        <v>31785.547282158906</v>
      </c>
      <c r="N62">
        <f t="shared" si="18"/>
        <v>3.1460839453951948E-5</v>
      </c>
    </row>
    <row r="63" spans="1:14" x14ac:dyDescent="0.3">
      <c r="A63">
        <f t="shared" si="5"/>
        <v>3727</v>
      </c>
      <c r="B63">
        <v>48</v>
      </c>
      <c r="C63" s="1">
        <f>N62</f>
        <v>3.1460839453951948E-5</v>
      </c>
      <c r="D63">
        <f t="shared" si="11"/>
        <v>3.1460839453951948E-5</v>
      </c>
      <c r="E63" t="s">
        <v>30</v>
      </c>
      <c r="F63" t="s">
        <v>19</v>
      </c>
      <c r="G63">
        <v>1</v>
      </c>
      <c r="H63">
        <f t="shared" si="16"/>
        <v>160</v>
      </c>
      <c r="J63">
        <v>2050</v>
      </c>
      <c r="K63" t="s">
        <v>31</v>
      </c>
      <c r="L63">
        <f>AVERAGE(H63:H64)</f>
        <v>85</v>
      </c>
      <c r="M63" cm="1">
        <f t="array" ref="M63">STOWA2024_NDJF_T(B63*60,L63,J63,K63,"")</f>
        <v>132.1669109168644</v>
      </c>
      <c r="N63">
        <f>1/M63</f>
        <v>7.5661903048412759E-3</v>
      </c>
    </row>
    <row r="64" spans="1:14" x14ac:dyDescent="0.3">
      <c r="A64">
        <f t="shared" si="5"/>
        <v>3728</v>
      </c>
      <c r="B64">
        <v>96</v>
      </c>
      <c r="C64" s="1">
        <f>365.25*24/B64 - N64</f>
        <v>69.404757792885107</v>
      </c>
      <c r="D64">
        <f>C64</f>
        <v>69.404757792885107</v>
      </c>
      <c r="E64" t="s">
        <v>30</v>
      </c>
      <c r="F64" t="s">
        <v>19</v>
      </c>
      <c r="G64">
        <v>1</v>
      </c>
      <c r="H64">
        <v>10</v>
      </c>
      <c r="J64">
        <v>2050</v>
      </c>
      <c r="K64" t="s">
        <v>31</v>
      </c>
      <c r="L64">
        <f>AVERAGE(H64:H66)</f>
        <v>15</v>
      </c>
      <c r="M64" cm="1">
        <f t="array" ref="M64">STOWA2024_NDJF_T(B64*60,L64,J64,K64,"")</f>
        <v>4.5645963447353034E-2</v>
      </c>
      <c r="N64">
        <f>1/M64</f>
        <v>21.9077422071149</v>
      </c>
    </row>
    <row r="65" spans="1:14" x14ac:dyDescent="0.3">
      <c r="A65">
        <f t="shared" si="5"/>
        <v>3729</v>
      </c>
      <c r="B65">
        <v>96</v>
      </c>
      <c r="C65">
        <f t="shared" ref="C65:C69" si="19">N64-N65</f>
        <v>4.4904069884072157</v>
      </c>
      <c r="D65">
        <f t="shared" ref="D65:D94" si="20">C65</f>
        <v>4.4904069884072157</v>
      </c>
      <c r="E65" t="s">
        <v>30</v>
      </c>
      <c r="F65" t="s">
        <v>19</v>
      </c>
      <c r="G65">
        <v>1</v>
      </c>
      <c r="H65">
        <f t="shared" ref="H65:H69" si="21">H64+5</f>
        <v>15</v>
      </c>
      <c r="J65">
        <v>2050</v>
      </c>
      <c r="K65" t="s">
        <v>31</v>
      </c>
      <c r="L65">
        <f t="shared" ref="L65:L69" si="22">AVERAGE(H65:H66)</f>
        <v>17.5</v>
      </c>
      <c r="M65" cm="1">
        <f t="array" ref="M65">STOWA2024_NDJF_T(B65*60,L65,J65,K65,"")</f>
        <v>5.7414064059920937E-2</v>
      </c>
      <c r="N65">
        <f t="shared" ref="N65:N69" si="23">1/M65</f>
        <v>17.417335218707684</v>
      </c>
    </row>
    <row r="66" spans="1:14" x14ac:dyDescent="0.3">
      <c r="A66">
        <f t="shared" si="5"/>
        <v>3730</v>
      </c>
      <c r="B66">
        <v>96</v>
      </c>
      <c r="C66">
        <f t="shared" si="19"/>
        <v>6.3704339002536461</v>
      </c>
      <c r="D66">
        <f t="shared" si="20"/>
        <v>6.3704339002536461</v>
      </c>
      <c r="E66" t="s">
        <v>30</v>
      </c>
      <c r="F66" t="s">
        <v>19</v>
      </c>
      <c r="G66">
        <v>1</v>
      </c>
      <c r="H66">
        <f t="shared" si="21"/>
        <v>20</v>
      </c>
      <c r="J66">
        <v>2050</v>
      </c>
      <c r="K66" t="s">
        <v>31</v>
      </c>
      <c r="L66">
        <f t="shared" si="22"/>
        <v>22.5</v>
      </c>
      <c r="M66" cm="1">
        <f t="array" ref="M66">STOWA2024_NDJF_T(B66*60,L66,J66,K66,"")</f>
        <v>9.0523122382697746E-2</v>
      </c>
      <c r="N66">
        <f t="shared" si="23"/>
        <v>11.046901318454038</v>
      </c>
    </row>
    <row r="67" spans="1:14" x14ac:dyDescent="0.3">
      <c r="A67">
        <f t="shared" si="5"/>
        <v>3731</v>
      </c>
      <c r="B67">
        <v>96</v>
      </c>
      <c r="C67">
        <f t="shared" si="19"/>
        <v>4.0086909182363364</v>
      </c>
      <c r="D67">
        <f t="shared" si="20"/>
        <v>4.0086909182363364</v>
      </c>
      <c r="E67" t="s">
        <v>30</v>
      </c>
      <c r="F67" t="s">
        <v>19</v>
      </c>
      <c r="G67">
        <v>1</v>
      </c>
      <c r="H67">
        <f t="shared" si="21"/>
        <v>25</v>
      </c>
      <c r="J67">
        <v>2050</v>
      </c>
      <c r="K67" t="s">
        <v>31</v>
      </c>
      <c r="L67">
        <f t="shared" si="22"/>
        <v>27.5</v>
      </c>
      <c r="M67" cm="1">
        <f t="array" ref="M67">STOWA2024_NDJF_T(B67*60,L67,J67,K67,"")</f>
        <v>0.1420815723225706</v>
      </c>
      <c r="N67">
        <f t="shared" si="23"/>
        <v>7.0382104002177019</v>
      </c>
    </row>
    <row r="68" spans="1:14" x14ac:dyDescent="0.3">
      <c r="A68">
        <f t="shared" ref="A68:A131" si="24">A67+1</f>
        <v>3732</v>
      </c>
      <c r="B68">
        <v>96</v>
      </c>
      <c r="C68">
        <f t="shared" si="19"/>
        <v>2.5341531784647078</v>
      </c>
      <c r="D68">
        <f t="shared" si="20"/>
        <v>2.5341531784647078</v>
      </c>
      <c r="E68" t="s">
        <v>30</v>
      </c>
      <c r="F68" t="s">
        <v>19</v>
      </c>
      <c r="G68">
        <v>1</v>
      </c>
      <c r="H68">
        <f t="shared" si="21"/>
        <v>30</v>
      </c>
      <c r="J68">
        <v>2050</v>
      </c>
      <c r="K68" t="s">
        <v>31</v>
      </c>
      <c r="L68">
        <f t="shared" si="22"/>
        <v>32.5</v>
      </c>
      <c r="M68" cm="1">
        <f t="array" ref="M68">STOWA2024_NDJF_T(B68*60,L68,J68,K68,"")</f>
        <v>0.22202204607222922</v>
      </c>
      <c r="N68">
        <f t="shared" si="23"/>
        <v>4.5040572217529942</v>
      </c>
    </row>
    <row r="69" spans="1:14" x14ac:dyDescent="0.3">
      <c r="A69">
        <f t="shared" si="24"/>
        <v>3733</v>
      </c>
      <c r="B69">
        <v>96</v>
      </c>
      <c r="C69">
        <f t="shared" si="19"/>
        <v>1.6091520425880828</v>
      </c>
      <c r="D69">
        <f t="shared" si="20"/>
        <v>1.6091520425880828</v>
      </c>
      <c r="E69" t="s">
        <v>30</v>
      </c>
      <c r="F69" t="s">
        <v>19</v>
      </c>
      <c r="G69">
        <v>1</v>
      </c>
      <c r="H69">
        <f t="shared" si="21"/>
        <v>35</v>
      </c>
      <c r="J69">
        <v>2050</v>
      </c>
      <c r="K69" t="s">
        <v>31</v>
      </c>
      <c r="L69">
        <f t="shared" si="22"/>
        <v>37.5</v>
      </c>
      <c r="M69" cm="1">
        <f t="array" ref="M69">STOWA2024_NDJF_T(B69*60,L69,J69,K69,"")</f>
        <v>0.34543445747278961</v>
      </c>
      <c r="N69">
        <f t="shared" si="23"/>
        <v>2.8949051791649114</v>
      </c>
    </row>
    <row r="70" spans="1:14" x14ac:dyDescent="0.3">
      <c r="A70">
        <f t="shared" si="24"/>
        <v>3734</v>
      </c>
      <c r="B70">
        <v>96</v>
      </c>
      <c r="C70">
        <f>N69-N70</f>
        <v>1.0263167612645205</v>
      </c>
      <c r="D70">
        <f t="shared" si="20"/>
        <v>1.0263167612645205</v>
      </c>
      <c r="E70" t="s">
        <v>30</v>
      </c>
      <c r="F70" t="s">
        <v>19</v>
      </c>
      <c r="G70">
        <v>1</v>
      </c>
      <c r="H70">
        <f>H69+5</f>
        <v>40</v>
      </c>
      <c r="J70">
        <v>2050</v>
      </c>
      <c r="K70" t="s">
        <v>31</v>
      </c>
      <c r="L70">
        <f>AVERAGE(H70:H71)</f>
        <v>42.5</v>
      </c>
      <c r="M70" cm="1">
        <f t="array" ref="M70">STOWA2024_NDJF_T(B70*60,L70,J70,K70,"")</f>
        <v>0.53516332993417237</v>
      </c>
      <c r="N70">
        <f>1/M70</f>
        <v>1.8685884179003909</v>
      </c>
    </row>
    <row r="71" spans="1:14" x14ac:dyDescent="0.3">
      <c r="A71">
        <f t="shared" si="24"/>
        <v>3735</v>
      </c>
      <c r="B71">
        <v>96</v>
      </c>
      <c r="C71">
        <f t="shared" ref="C71:C93" si="25">N70-N71</f>
        <v>0.65741627932199687</v>
      </c>
      <c r="D71">
        <f t="shared" si="20"/>
        <v>0.65741627932199687</v>
      </c>
      <c r="E71" t="s">
        <v>30</v>
      </c>
      <c r="F71" t="s">
        <v>19</v>
      </c>
      <c r="G71">
        <v>1</v>
      </c>
      <c r="H71">
        <f t="shared" ref="H71:H94" si="26">H70+5</f>
        <v>45</v>
      </c>
      <c r="J71">
        <v>2050</v>
      </c>
      <c r="K71" t="s">
        <v>31</v>
      </c>
      <c r="L71">
        <f t="shared" ref="L71:L93" si="27">AVERAGE(H71:H72)</f>
        <v>47.5</v>
      </c>
      <c r="M71" cm="1">
        <f t="array" ref="M71">STOWA2024_NDJF_T(B71*60,L71,J71,K71,"")</f>
        <v>0.82564646935632457</v>
      </c>
      <c r="N71">
        <f t="shared" ref="N71:N93" si="28">1/M71</f>
        <v>1.211172138578394</v>
      </c>
    </row>
    <row r="72" spans="1:14" x14ac:dyDescent="0.3">
      <c r="A72">
        <f t="shared" si="24"/>
        <v>3736</v>
      </c>
      <c r="B72">
        <v>96</v>
      </c>
      <c r="C72">
        <f t="shared" si="25"/>
        <v>0.42282428891274304</v>
      </c>
      <c r="D72">
        <f t="shared" si="20"/>
        <v>0.42282428891274304</v>
      </c>
      <c r="E72" t="s">
        <v>30</v>
      </c>
      <c r="F72" t="s">
        <v>19</v>
      </c>
      <c r="G72">
        <v>1</v>
      </c>
      <c r="H72">
        <f t="shared" si="26"/>
        <v>50</v>
      </c>
      <c r="J72">
        <v>2050</v>
      </c>
      <c r="K72" t="s">
        <v>31</v>
      </c>
      <c r="L72">
        <f t="shared" si="27"/>
        <v>52.5</v>
      </c>
      <c r="M72" cm="1">
        <f t="array" ref="M72">STOWA2024_NDJF_T(B72*60,L72,J72,K72,"")</f>
        <v>1.2684755852687537</v>
      </c>
      <c r="N72">
        <f t="shared" si="28"/>
        <v>0.78834784966565097</v>
      </c>
    </row>
    <row r="73" spans="1:14" x14ac:dyDescent="0.3">
      <c r="A73">
        <f t="shared" si="24"/>
        <v>3737</v>
      </c>
      <c r="B73">
        <v>96</v>
      </c>
      <c r="C73">
        <f t="shared" si="25"/>
        <v>0.27319045171122436</v>
      </c>
      <c r="D73">
        <f t="shared" si="20"/>
        <v>0.27319045171122436</v>
      </c>
      <c r="E73" t="s">
        <v>30</v>
      </c>
      <c r="F73" t="s">
        <v>19</v>
      </c>
      <c r="G73">
        <v>1</v>
      </c>
      <c r="H73">
        <f t="shared" si="26"/>
        <v>55</v>
      </c>
      <c r="J73">
        <v>2050</v>
      </c>
      <c r="K73" t="s">
        <v>31</v>
      </c>
      <c r="L73">
        <f t="shared" si="27"/>
        <v>57.5</v>
      </c>
      <c r="M73" cm="1">
        <f t="array" ref="M73">STOWA2024_NDJF_T(B73*60,L73,J73,K73,"")</f>
        <v>1.9411543034629293</v>
      </c>
      <c r="N73">
        <f t="shared" si="28"/>
        <v>0.51515739795442661</v>
      </c>
    </row>
    <row r="74" spans="1:14" x14ac:dyDescent="0.3">
      <c r="A74">
        <f t="shared" si="24"/>
        <v>3738</v>
      </c>
      <c r="B74">
        <v>96</v>
      </c>
      <c r="C74">
        <f t="shared" si="25"/>
        <v>0.1771887379349702</v>
      </c>
      <c r="D74">
        <f t="shared" si="20"/>
        <v>0.1771887379349702</v>
      </c>
      <c r="E74" t="s">
        <v>30</v>
      </c>
      <c r="F74" t="s">
        <v>19</v>
      </c>
      <c r="G74">
        <v>1</v>
      </c>
      <c r="H74">
        <f t="shared" si="26"/>
        <v>60</v>
      </c>
      <c r="J74">
        <v>2050</v>
      </c>
      <c r="K74" t="s">
        <v>31</v>
      </c>
      <c r="L74">
        <f t="shared" si="27"/>
        <v>62.5</v>
      </c>
      <c r="M74" cm="1">
        <f t="array" ref="M74">STOWA2024_NDJF_T(B74*60,L74,J74,K74,"")</f>
        <v>2.9588542320534432</v>
      </c>
      <c r="N74">
        <f t="shared" si="28"/>
        <v>0.33796866001945641</v>
      </c>
    </row>
    <row r="75" spans="1:14" x14ac:dyDescent="0.3">
      <c r="A75">
        <f t="shared" si="24"/>
        <v>3739</v>
      </c>
      <c r="B75">
        <v>96</v>
      </c>
      <c r="C75">
        <f t="shared" si="25"/>
        <v>0.11538561485234486</v>
      </c>
      <c r="D75">
        <f t="shared" si="20"/>
        <v>0.11538561485234486</v>
      </c>
      <c r="E75" t="s">
        <v>30</v>
      </c>
      <c r="F75" t="s">
        <v>19</v>
      </c>
      <c r="G75">
        <v>1</v>
      </c>
      <c r="H75">
        <f t="shared" si="26"/>
        <v>65</v>
      </c>
      <c r="J75">
        <v>2050</v>
      </c>
      <c r="K75" t="s">
        <v>31</v>
      </c>
      <c r="L75">
        <f t="shared" si="27"/>
        <v>67.5</v>
      </c>
      <c r="M75" cm="1">
        <f t="array" ref="M75">STOWA2024_NDJF_T(B75*60,L75,J75,K75,"")</f>
        <v>4.4927051799889659</v>
      </c>
      <c r="N75">
        <f t="shared" si="28"/>
        <v>0.22258304516711155</v>
      </c>
    </row>
    <row r="76" spans="1:14" x14ac:dyDescent="0.3">
      <c r="A76">
        <f t="shared" si="24"/>
        <v>3740</v>
      </c>
      <c r="B76">
        <v>96</v>
      </c>
      <c r="C76">
        <f t="shared" si="25"/>
        <v>7.5433854285587243E-2</v>
      </c>
      <c r="D76">
        <f t="shared" si="20"/>
        <v>7.5433854285587243E-2</v>
      </c>
      <c r="E76" t="s">
        <v>30</v>
      </c>
      <c r="F76" t="s">
        <v>19</v>
      </c>
      <c r="G76">
        <v>1</v>
      </c>
      <c r="H76">
        <f t="shared" si="26"/>
        <v>70</v>
      </c>
      <c r="J76">
        <v>2050</v>
      </c>
      <c r="K76" t="s">
        <v>31</v>
      </c>
      <c r="L76">
        <f t="shared" si="27"/>
        <v>72.5</v>
      </c>
      <c r="M76" cm="1">
        <f t="array" ref="M76">STOWA2024_NDJF_T(B76*60,L76,J76,K76,"")</f>
        <v>6.7958239797943563</v>
      </c>
      <c r="N76">
        <f t="shared" si="28"/>
        <v>0.14714919088152431</v>
      </c>
    </row>
    <row r="77" spans="1:14" x14ac:dyDescent="0.3">
      <c r="A77">
        <f t="shared" si="24"/>
        <v>3741</v>
      </c>
      <c r="B77">
        <v>96</v>
      </c>
      <c r="C77">
        <f t="shared" si="25"/>
        <v>4.9505368724528487E-2</v>
      </c>
      <c r="D77">
        <f t="shared" si="20"/>
        <v>4.9505368724528487E-2</v>
      </c>
      <c r="E77" t="s">
        <v>30</v>
      </c>
      <c r="F77" t="s">
        <v>19</v>
      </c>
      <c r="G77">
        <v>1</v>
      </c>
      <c r="H77">
        <f t="shared" si="26"/>
        <v>75</v>
      </c>
      <c r="J77">
        <v>2050</v>
      </c>
      <c r="K77" t="s">
        <v>31</v>
      </c>
      <c r="L77">
        <f t="shared" si="27"/>
        <v>77.5</v>
      </c>
      <c r="M77" cm="1">
        <f t="array" ref="M77">STOWA2024_NDJF_T(B77*60,L77,J77,K77,"")</f>
        <v>10.241303319652504</v>
      </c>
      <c r="N77">
        <f t="shared" si="28"/>
        <v>9.7643822156995824E-2</v>
      </c>
    </row>
    <row r="78" spans="1:14" x14ac:dyDescent="0.3">
      <c r="A78">
        <f t="shared" si="24"/>
        <v>3742</v>
      </c>
      <c r="B78">
        <v>96</v>
      </c>
      <c r="C78">
        <f t="shared" si="25"/>
        <v>3.2611708137811973E-2</v>
      </c>
      <c r="D78">
        <f t="shared" si="20"/>
        <v>3.2611708137811973E-2</v>
      </c>
      <c r="E78" t="s">
        <v>30</v>
      </c>
      <c r="F78" t="s">
        <v>19</v>
      </c>
      <c r="G78">
        <v>1</v>
      </c>
      <c r="H78">
        <f t="shared" si="26"/>
        <v>80</v>
      </c>
      <c r="J78">
        <v>2050</v>
      </c>
      <c r="K78" t="s">
        <v>31</v>
      </c>
      <c r="L78">
        <f t="shared" si="27"/>
        <v>82.5</v>
      </c>
      <c r="M78" cm="1">
        <f t="array" ref="M78">STOWA2024_NDJF_T(B78*60,L78,J78,K78,"")</f>
        <v>15.377018186814743</v>
      </c>
      <c r="N78">
        <f t="shared" si="28"/>
        <v>6.5032114019183851E-2</v>
      </c>
    </row>
    <row r="79" spans="1:14" x14ac:dyDescent="0.3">
      <c r="A79">
        <f t="shared" si="24"/>
        <v>3743</v>
      </c>
      <c r="B79">
        <v>96</v>
      </c>
      <c r="C79">
        <f t="shared" si="25"/>
        <v>2.1563587821536424E-2</v>
      </c>
      <c r="D79">
        <f t="shared" si="20"/>
        <v>2.1563587821536424E-2</v>
      </c>
      <c r="E79" t="s">
        <v>30</v>
      </c>
      <c r="F79" t="s">
        <v>19</v>
      </c>
      <c r="G79">
        <v>1</v>
      </c>
      <c r="H79">
        <f t="shared" si="26"/>
        <v>85</v>
      </c>
      <c r="J79">
        <v>2050</v>
      </c>
      <c r="K79" t="s">
        <v>31</v>
      </c>
      <c r="L79">
        <f t="shared" si="27"/>
        <v>87.5</v>
      </c>
      <c r="M79" cm="1">
        <f t="array" ref="M79">STOWA2024_NDJF_T(B79*60,L79,J79,K79,"")</f>
        <v>23.00515079469433</v>
      </c>
      <c r="N79">
        <f t="shared" si="28"/>
        <v>4.3468526197647427E-2</v>
      </c>
    </row>
    <row r="80" spans="1:14" x14ac:dyDescent="0.3">
      <c r="A80">
        <f t="shared" si="24"/>
        <v>3744</v>
      </c>
      <c r="B80">
        <v>96</v>
      </c>
      <c r="C80">
        <f t="shared" si="25"/>
        <v>1.4310730300124093E-2</v>
      </c>
      <c r="D80">
        <f t="shared" si="20"/>
        <v>1.4310730300124093E-2</v>
      </c>
      <c r="E80" t="s">
        <v>30</v>
      </c>
      <c r="F80" t="s">
        <v>19</v>
      </c>
      <c r="G80">
        <v>1</v>
      </c>
      <c r="H80">
        <f t="shared" si="26"/>
        <v>90</v>
      </c>
      <c r="J80">
        <v>2050</v>
      </c>
      <c r="K80" t="s">
        <v>31</v>
      </c>
      <c r="L80">
        <f t="shared" si="27"/>
        <v>92.5</v>
      </c>
      <c r="M80" cm="1">
        <f t="array" ref="M80">STOWA2024_NDJF_T(B80*60,L80,J80,K80,"")</f>
        <v>34.296145137806526</v>
      </c>
      <c r="N80">
        <f t="shared" si="28"/>
        <v>2.9157795897523334E-2</v>
      </c>
    </row>
    <row r="81" spans="1:14" x14ac:dyDescent="0.3">
      <c r="A81">
        <f t="shared" si="24"/>
        <v>3745</v>
      </c>
      <c r="B81">
        <v>96</v>
      </c>
      <c r="C81">
        <f t="shared" si="25"/>
        <v>9.5310584236039733E-3</v>
      </c>
      <c r="D81">
        <f t="shared" si="20"/>
        <v>9.5310584236039733E-3</v>
      </c>
      <c r="E81" t="s">
        <v>30</v>
      </c>
      <c r="F81" t="s">
        <v>19</v>
      </c>
      <c r="G81">
        <v>1</v>
      </c>
      <c r="H81">
        <f t="shared" si="26"/>
        <v>95</v>
      </c>
      <c r="J81">
        <v>2050</v>
      </c>
      <c r="K81" t="s">
        <v>31</v>
      </c>
      <c r="L81">
        <f t="shared" si="27"/>
        <v>97.5</v>
      </c>
      <c r="M81" cm="1">
        <f t="array" ref="M81">STOWA2024_NDJF_T(B81*60,L81,J81,K81,"")</f>
        <v>50.950903140617847</v>
      </c>
      <c r="N81">
        <f t="shared" si="28"/>
        <v>1.962673747391936E-2</v>
      </c>
    </row>
    <row r="82" spans="1:14" x14ac:dyDescent="0.3">
      <c r="A82">
        <f t="shared" si="24"/>
        <v>3746</v>
      </c>
      <c r="B82">
        <v>96</v>
      </c>
      <c r="C82">
        <f t="shared" si="25"/>
        <v>6.3703452368789257E-3</v>
      </c>
      <c r="D82">
        <f t="shared" si="20"/>
        <v>6.3703452368789257E-3</v>
      </c>
      <c r="E82" t="s">
        <v>30</v>
      </c>
      <c r="F82" t="s">
        <v>19</v>
      </c>
      <c r="G82">
        <v>1</v>
      </c>
      <c r="H82">
        <f t="shared" si="26"/>
        <v>100</v>
      </c>
      <c r="J82">
        <v>2050</v>
      </c>
      <c r="K82" t="s">
        <v>31</v>
      </c>
      <c r="L82">
        <f t="shared" si="27"/>
        <v>102.5</v>
      </c>
      <c r="M82" cm="1">
        <f t="array" ref="M82">STOWA2024_NDJF_T(B82*60,L82,J82,K82,"")</f>
        <v>75.43530563359792</v>
      </c>
      <c r="N82">
        <f t="shared" si="28"/>
        <v>1.3256392237040435E-2</v>
      </c>
    </row>
    <row r="83" spans="1:14" x14ac:dyDescent="0.3">
      <c r="A83">
        <f t="shared" si="24"/>
        <v>3747</v>
      </c>
      <c r="B83">
        <v>96</v>
      </c>
      <c r="C83">
        <f t="shared" si="25"/>
        <v>4.272572681987755E-3</v>
      </c>
      <c r="D83">
        <f t="shared" si="20"/>
        <v>4.272572681987755E-3</v>
      </c>
      <c r="E83" t="s">
        <v>30</v>
      </c>
      <c r="F83" t="s">
        <v>19</v>
      </c>
      <c r="G83">
        <v>1</v>
      </c>
      <c r="H83">
        <f t="shared" si="26"/>
        <v>105</v>
      </c>
      <c r="J83">
        <v>2050</v>
      </c>
      <c r="K83" t="s">
        <v>31</v>
      </c>
      <c r="L83">
        <f t="shared" si="27"/>
        <v>107.5</v>
      </c>
      <c r="M83" cm="1">
        <f t="array" ref="M83">STOWA2024_NDJF_T(B83*60,L83,J83,K83,"")</f>
        <v>111.31122946893785</v>
      </c>
      <c r="N83">
        <f t="shared" si="28"/>
        <v>8.9838195550526797E-3</v>
      </c>
    </row>
    <row r="84" spans="1:14" x14ac:dyDescent="0.3">
      <c r="A84">
        <f t="shared" si="24"/>
        <v>3748</v>
      </c>
      <c r="B84">
        <v>96</v>
      </c>
      <c r="C84">
        <f t="shared" si="25"/>
        <v>2.8753781379886635E-3</v>
      </c>
      <c r="D84">
        <f t="shared" si="20"/>
        <v>2.8753781379886635E-3</v>
      </c>
      <c r="E84" t="s">
        <v>30</v>
      </c>
      <c r="F84" t="s">
        <v>19</v>
      </c>
      <c r="G84">
        <v>1</v>
      </c>
      <c r="H84">
        <f t="shared" si="26"/>
        <v>110</v>
      </c>
      <c r="J84">
        <v>2050</v>
      </c>
      <c r="K84" t="s">
        <v>31</v>
      </c>
      <c r="L84">
        <f t="shared" si="27"/>
        <v>112.5</v>
      </c>
      <c r="M84" cm="1">
        <f t="array" ref="M84">STOWA2024_NDJF_T(B84*60,L84,J84,K84,"")</f>
        <v>163.7078809017446</v>
      </c>
      <c r="N84">
        <f t="shared" si="28"/>
        <v>6.1084414170640162E-3</v>
      </c>
    </row>
    <row r="85" spans="1:14" x14ac:dyDescent="0.3">
      <c r="A85">
        <f t="shared" si="24"/>
        <v>3749</v>
      </c>
      <c r="B85">
        <v>96</v>
      </c>
      <c r="C85">
        <f t="shared" si="25"/>
        <v>1.9415764910795941E-3</v>
      </c>
      <c r="D85">
        <f t="shared" si="20"/>
        <v>1.9415764910795941E-3</v>
      </c>
      <c r="E85" t="s">
        <v>30</v>
      </c>
      <c r="F85" t="s">
        <v>19</v>
      </c>
      <c r="G85">
        <v>1</v>
      </c>
      <c r="H85">
        <f t="shared" si="26"/>
        <v>115</v>
      </c>
      <c r="J85">
        <v>2050</v>
      </c>
      <c r="K85" t="s">
        <v>31</v>
      </c>
      <c r="L85">
        <f t="shared" si="27"/>
        <v>117.5</v>
      </c>
      <c r="M85" cm="1">
        <f t="array" ref="M85">STOWA2024_NDJF_T(B85*60,L85,J85,K85,"")</f>
        <v>239.98858080664803</v>
      </c>
      <c r="N85">
        <f t="shared" si="28"/>
        <v>4.1668649259844221E-3</v>
      </c>
    </row>
    <row r="86" spans="1:14" x14ac:dyDescent="0.3">
      <c r="A86">
        <f t="shared" si="24"/>
        <v>3750</v>
      </c>
      <c r="B86">
        <v>96</v>
      </c>
      <c r="C86">
        <f t="shared" si="25"/>
        <v>1.3153572310136705E-3</v>
      </c>
      <c r="D86">
        <f t="shared" si="20"/>
        <v>1.3153572310136705E-3</v>
      </c>
      <c r="E86" t="s">
        <v>30</v>
      </c>
      <c r="F86" t="s">
        <v>19</v>
      </c>
      <c r="G86">
        <v>1</v>
      </c>
      <c r="H86">
        <f t="shared" si="26"/>
        <v>120</v>
      </c>
      <c r="J86">
        <v>2050</v>
      </c>
      <c r="K86" t="s">
        <v>31</v>
      </c>
      <c r="L86">
        <f t="shared" si="27"/>
        <v>122.5</v>
      </c>
      <c r="M86" cm="1">
        <f t="array" ref="M86">STOWA2024_NDJF_T(B86*60,L86,J86,K86,"")</f>
        <v>350.69167155456586</v>
      </c>
      <c r="N86">
        <f t="shared" si="28"/>
        <v>2.8515076949707516E-3</v>
      </c>
    </row>
    <row r="87" spans="1:14" x14ac:dyDescent="0.3">
      <c r="A87">
        <f t="shared" si="24"/>
        <v>3751</v>
      </c>
      <c r="B87">
        <v>96</v>
      </c>
      <c r="C87">
        <f t="shared" si="25"/>
        <v>8.9400273971554627E-4</v>
      </c>
      <c r="D87">
        <f t="shared" si="20"/>
        <v>8.9400273971554627E-4</v>
      </c>
      <c r="E87" t="s">
        <v>30</v>
      </c>
      <c r="F87" t="s">
        <v>19</v>
      </c>
      <c r="G87">
        <v>1</v>
      </c>
      <c r="H87">
        <f t="shared" si="26"/>
        <v>125</v>
      </c>
      <c r="J87">
        <v>2050</v>
      </c>
      <c r="K87" t="s">
        <v>31</v>
      </c>
      <c r="L87">
        <f t="shared" si="27"/>
        <v>127.5</v>
      </c>
      <c r="M87" cm="1">
        <f t="array" ref="M87">STOWA2024_NDJF_T(B87*60,L87,J87,K87,"")</f>
        <v>510.85439008231134</v>
      </c>
      <c r="N87">
        <f t="shared" si="28"/>
        <v>1.9575049552552053E-3</v>
      </c>
    </row>
    <row r="88" spans="1:14" x14ac:dyDescent="0.3">
      <c r="A88">
        <f t="shared" si="24"/>
        <v>3752</v>
      </c>
      <c r="B88">
        <v>96</v>
      </c>
      <c r="C88">
        <f t="shared" si="25"/>
        <v>6.0955183687013488E-4</v>
      </c>
      <c r="D88">
        <f t="shared" si="20"/>
        <v>6.0955183687013488E-4</v>
      </c>
      <c r="E88" t="s">
        <v>30</v>
      </c>
      <c r="F88" t="s">
        <v>19</v>
      </c>
      <c r="G88">
        <v>1</v>
      </c>
      <c r="H88">
        <f t="shared" si="26"/>
        <v>130</v>
      </c>
      <c r="J88">
        <v>2050</v>
      </c>
      <c r="K88" t="s">
        <v>31</v>
      </c>
      <c r="L88">
        <f t="shared" si="27"/>
        <v>132.5</v>
      </c>
      <c r="M88" cm="1">
        <f t="array" ref="M88">STOWA2024_NDJF_T(B88*60,L88,J88,K88,"")</f>
        <v>741.86556369116204</v>
      </c>
      <c r="N88">
        <f t="shared" si="28"/>
        <v>1.3479531183850705E-3</v>
      </c>
    </row>
    <row r="89" spans="1:14" x14ac:dyDescent="0.3">
      <c r="A89">
        <f t="shared" si="24"/>
        <v>3753</v>
      </c>
      <c r="B89">
        <v>96</v>
      </c>
      <c r="C89">
        <f t="shared" si="25"/>
        <v>4.1692494918680483E-4</v>
      </c>
      <c r="D89">
        <f t="shared" si="20"/>
        <v>4.1692494918680483E-4</v>
      </c>
      <c r="E89" t="s">
        <v>30</v>
      </c>
      <c r="F89" t="s">
        <v>19</v>
      </c>
      <c r="G89">
        <v>1</v>
      </c>
      <c r="H89">
        <f t="shared" si="26"/>
        <v>135</v>
      </c>
      <c r="J89">
        <v>2050</v>
      </c>
      <c r="K89" t="s">
        <v>31</v>
      </c>
      <c r="L89">
        <f t="shared" si="27"/>
        <v>137.5</v>
      </c>
      <c r="M89" cm="1">
        <f t="array" ref="M89">STOWA2024_NDJF_T(B89*60,L89,J89,K89,"")</f>
        <v>1074.0813576684022</v>
      </c>
      <c r="N89">
        <f t="shared" si="28"/>
        <v>9.3102816919826562E-4</v>
      </c>
    </row>
    <row r="90" spans="1:14" x14ac:dyDescent="0.3">
      <c r="A90">
        <f t="shared" si="24"/>
        <v>3754</v>
      </c>
      <c r="B90">
        <v>96</v>
      </c>
      <c r="C90">
        <f t="shared" si="25"/>
        <v>2.8604467895879278E-4</v>
      </c>
      <c r="D90">
        <f t="shared" si="20"/>
        <v>2.8604467895879278E-4</v>
      </c>
      <c r="E90" t="s">
        <v>30</v>
      </c>
      <c r="F90" t="s">
        <v>19</v>
      </c>
      <c r="G90">
        <v>1</v>
      </c>
      <c r="H90">
        <f t="shared" si="26"/>
        <v>140</v>
      </c>
      <c r="J90">
        <v>2050</v>
      </c>
      <c r="K90" t="s">
        <v>31</v>
      </c>
      <c r="L90">
        <f t="shared" si="27"/>
        <v>142.5</v>
      </c>
      <c r="M90" cm="1">
        <f t="array" ref="M90">STOWA2024_NDJF_T(B90*60,L90,J90,K90,"")</f>
        <v>1550.4272824544933</v>
      </c>
      <c r="N90">
        <f t="shared" si="28"/>
        <v>6.4498349023947284E-4</v>
      </c>
    </row>
    <row r="91" spans="1:14" x14ac:dyDescent="0.3">
      <c r="A91">
        <f t="shared" si="24"/>
        <v>3755</v>
      </c>
      <c r="B91">
        <v>96</v>
      </c>
      <c r="C91">
        <f t="shared" si="25"/>
        <v>1.9684331473401564E-4</v>
      </c>
      <c r="D91">
        <f t="shared" si="20"/>
        <v>1.9684331473401564E-4</v>
      </c>
      <c r="E91" t="s">
        <v>30</v>
      </c>
      <c r="F91" t="s">
        <v>19</v>
      </c>
      <c r="G91">
        <v>1</v>
      </c>
      <c r="H91">
        <f t="shared" si="26"/>
        <v>145</v>
      </c>
      <c r="J91">
        <v>2050</v>
      </c>
      <c r="K91" t="s">
        <v>31</v>
      </c>
      <c r="L91">
        <f t="shared" si="27"/>
        <v>147.5</v>
      </c>
      <c r="M91" cm="1">
        <f t="array" ref="M91">STOWA2024_NDJF_T(B91*60,L91,J91,K91,"")</f>
        <v>2231.4446565119947</v>
      </c>
      <c r="N91">
        <f t="shared" si="28"/>
        <v>4.481401755054572E-4</v>
      </c>
    </row>
    <row r="92" spans="1:14" x14ac:dyDescent="0.3">
      <c r="A92">
        <f t="shared" si="24"/>
        <v>3756</v>
      </c>
      <c r="B92">
        <v>96</v>
      </c>
      <c r="C92">
        <f t="shared" si="25"/>
        <v>1.3586810246129605E-4</v>
      </c>
      <c r="D92">
        <f t="shared" si="20"/>
        <v>1.3586810246129605E-4</v>
      </c>
      <c r="E92" t="s">
        <v>30</v>
      </c>
      <c r="F92" t="s">
        <v>19</v>
      </c>
      <c r="G92">
        <v>1</v>
      </c>
      <c r="H92">
        <f t="shared" si="26"/>
        <v>150</v>
      </c>
      <c r="J92">
        <v>2050</v>
      </c>
      <c r="K92" t="s">
        <v>31</v>
      </c>
      <c r="L92">
        <f t="shared" si="27"/>
        <v>152.5</v>
      </c>
      <c r="M92" cm="1">
        <f t="array" ref="M92">STOWA2024_NDJF_T(B92*60,L92,J92,K92,"")</f>
        <v>3202.3356755907566</v>
      </c>
      <c r="N92">
        <f t="shared" si="28"/>
        <v>3.1227207304416115E-4</v>
      </c>
    </row>
    <row r="93" spans="1:14" x14ac:dyDescent="0.3">
      <c r="A93">
        <f t="shared" si="24"/>
        <v>3757</v>
      </c>
      <c r="B93">
        <v>96</v>
      </c>
      <c r="C93">
        <f t="shared" si="25"/>
        <v>9.4054711007057502E-5</v>
      </c>
      <c r="D93">
        <f t="shared" si="20"/>
        <v>9.4054711007057502E-5</v>
      </c>
      <c r="E93" t="s">
        <v>30</v>
      </c>
      <c r="F93" t="s">
        <v>19</v>
      </c>
      <c r="G93">
        <v>1</v>
      </c>
      <c r="H93">
        <f t="shared" si="26"/>
        <v>155</v>
      </c>
      <c r="J93">
        <v>2050</v>
      </c>
      <c r="K93" t="s">
        <v>31</v>
      </c>
      <c r="L93">
        <f t="shared" si="27"/>
        <v>157.5</v>
      </c>
      <c r="M93" cm="1">
        <f t="array" ref="M93">STOWA2024_NDJF_T(B93*60,L93,J93,K93,"")</f>
        <v>4582.5867871593518</v>
      </c>
      <c r="N93">
        <f t="shared" si="28"/>
        <v>2.1821736203710365E-4</v>
      </c>
    </row>
    <row r="94" spans="1:14" x14ac:dyDescent="0.3">
      <c r="A94">
        <f t="shared" si="24"/>
        <v>3758</v>
      </c>
      <c r="B94">
        <v>96</v>
      </c>
      <c r="C94" s="1">
        <f>N93</f>
        <v>2.1821736203710365E-4</v>
      </c>
      <c r="D94">
        <f t="shared" si="20"/>
        <v>2.1821736203710365E-4</v>
      </c>
      <c r="E94" t="s">
        <v>30</v>
      </c>
      <c r="F94" t="s">
        <v>19</v>
      </c>
      <c r="G94">
        <v>1</v>
      </c>
      <c r="H94">
        <f t="shared" si="26"/>
        <v>160</v>
      </c>
      <c r="J94">
        <v>2050</v>
      </c>
      <c r="K94" t="s">
        <v>31</v>
      </c>
      <c r="L94">
        <f>AVERAGE(H94:H95)</f>
        <v>85</v>
      </c>
      <c r="M94" cm="1">
        <f t="array" ref="M94">STOWA2024_NDJF_T(B94*60,L94,J94,K94,"")</f>
        <v>18.816652635478903</v>
      </c>
      <c r="N94">
        <f>1/M94</f>
        <v>5.3144415182246309E-2</v>
      </c>
    </row>
    <row r="95" spans="1:14" x14ac:dyDescent="0.3">
      <c r="A95">
        <f t="shared" si="24"/>
        <v>3759</v>
      </c>
      <c r="B95">
        <v>192</v>
      </c>
      <c r="C95" s="1">
        <f>365.25*24/B95 - N95</f>
        <v>23.161523115183883</v>
      </c>
      <c r="D95">
        <f>C95</f>
        <v>23.161523115183883</v>
      </c>
      <c r="E95" t="s">
        <v>30</v>
      </c>
      <c r="F95" t="s">
        <v>19</v>
      </c>
      <c r="G95">
        <v>1</v>
      </c>
      <c r="H95">
        <v>10</v>
      </c>
      <c r="J95">
        <v>2050</v>
      </c>
      <c r="K95" t="s">
        <v>31</v>
      </c>
      <c r="L95">
        <f>AVERAGE(H95:H97)</f>
        <v>15</v>
      </c>
      <c r="M95" cm="1">
        <f t="array" ref="M95">STOWA2024_NDJF_T(B95*60,L95,J95,K95,"")</f>
        <v>4.4454862916117353E-2</v>
      </c>
      <c r="N95">
        <f>1/M95</f>
        <v>22.494726884816117</v>
      </c>
    </row>
    <row r="96" spans="1:14" x14ac:dyDescent="0.3">
      <c r="A96">
        <f t="shared" si="24"/>
        <v>3760</v>
      </c>
      <c r="B96">
        <v>192</v>
      </c>
      <c r="C96">
        <f t="shared" ref="C96:C100" si="29">N95-N96</f>
        <v>2.8248628311347019</v>
      </c>
      <c r="D96">
        <f t="shared" ref="D96:D125" si="30">C96</f>
        <v>2.8248628311347019</v>
      </c>
      <c r="E96" t="s">
        <v>30</v>
      </c>
      <c r="F96" t="s">
        <v>19</v>
      </c>
      <c r="G96">
        <v>1</v>
      </c>
      <c r="H96">
        <f t="shared" ref="H96:H100" si="31">H95+5</f>
        <v>15</v>
      </c>
      <c r="J96">
        <v>2050</v>
      </c>
      <c r="K96" t="s">
        <v>31</v>
      </c>
      <c r="L96">
        <f t="shared" ref="L96:L100" si="32">AVERAGE(H96:H97)</f>
        <v>17.5</v>
      </c>
      <c r="M96" cm="1">
        <f t="array" ref="M96">STOWA2024_NDJF_T(B96*60,L96,J96,K96,"")</f>
        <v>5.0839192242045E-2</v>
      </c>
      <c r="N96">
        <f t="shared" ref="N96:N100" si="33">1/M96</f>
        <v>19.669864053681415</v>
      </c>
    </row>
    <row r="97" spans="1:14" x14ac:dyDescent="0.3">
      <c r="A97">
        <f t="shared" si="24"/>
        <v>3761</v>
      </c>
      <c r="B97">
        <v>192</v>
      </c>
      <c r="C97">
        <f t="shared" si="29"/>
        <v>4.6677412314016262</v>
      </c>
      <c r="D97">
        <f t="shared" si="30"/>
        <v>4.6677412314016262</v>
      </c>
      <c r="E97" t="s">
        <v>30</v>
      </c>
      <c r="F97" t="s">
        <v>19</v>
      </c>
      <c r="G97">
        <v>1</v>
      </c>
      <c r="H97">
        <f t="shared" si="31"/>
        <v>20</v>
      </c>
      <c r="J97">
        <v>2050</v>
      </c>
      <c r="K97" t="s">
        <v>31</v>
      </c>
      <c r="L97">
        <f t="shared" si="32"/>
        <v>22.5</v>
      </c>
      <c r="M97" cm="1">
        <f t="array" ref="M97">STOWA2024_NDJF_T(B97*60,L97,J97,K97,"")</f>
        <v>6.6657233236011831E-2</v>
      </c>
      <c r="N97">
        <f t="shared" si="33"/>
        <v>15.002122822279789</v>
      </c>
    </row>
    <row r="98" spans="1:14" x14ac:dyDescent="0.3">
      <c r="A98">
        <f t="shared" si="24"/>
        <v>3762</v>
      </c>
      <c r="B98">
        <v>192</v>
      </c>
      <c r="C98">
        <f t="shared" si="29"/>
        <v>3.5991438487402121</v>
      </c>
      <c r="D98">
        <f t="shared" si="30"/>
        <v>3.5991438487402121</v>
      </c>
      <c r="E98" t="s">
        <v>30</v>
      </c>
      <c r="F98" t="s">
        <v>19</v>
      </c>
      <c r="G98">
        <v>1</v>
      </c>
      <c r="H98">
        <f t="shared" si="31"/>
        <v>25</v>
      </c>
      <c r="J98">
        <v>2050</v>
      </c>
      <c r="K98" t="s">
        <v>31</v>
      </c>
      <c r="L98">
        <f t="shared" si="32"/>
        <v>27.5</v>
      </c>
      <c r="M98" cm="1">
        <f t="array" ref="M98">STOWA2024_NDJF_T(B98*60,L98,J98,K98,"")</f>
        <v>8.7696381999868928E-2</v>
      </c>
      <c r="N98">
        <f t="shared" si="33"/>
        <v>11.402978973539577</v>
      </c>
    </row>
    <row r="99" spans="1:14" x14ac:dyDescent="0.3">
      <c r="A99">
        <f t="shared" si="24"/>
        <v>3763</v>
      </c>
      <c r="B99">
        <v>192</v>
      </c>
      <c r="C99">
        <f t="shared" si="29"/>
        <v>2.7660146441279778</v>
      </c>
      <c r="D99">
        <f t="shared" si="30"/>
        <v>2.7660146441279778</v>
      </c>
      <c r="E99" t="s">
        <v>30</v>
      </c>
      <c r="F99" t="s">
        <v>19</v>
      </c>
      <c r="G99">
        <v>1</v>
      </c>
      <c r="H99">
        <f t="shared" si="31"/>
        <v>30</v>
      </c>
      <c r="J99">
        <v>2050</v>
      </c>
      <c r="K99" t="s">
        <v>31</v>
      </c>
      <c r="L99">
        <f t="shared" si="32"/>
        <v>32.5</v>
      </c>
      <c r="M99" cm="1">
        <f t="array" ref="M99">STOWA2024_NDJF_T(B99*60,L99,J99,K99,"")</f>
        <v>0.11578142063116821</v>
      </c>
      <c r="N99">
        <f t="shared" si="33"/>
        <v>8.6369643294115992</v>
      </c>
    </row>
    <row r="100" spans="1:14" x14ac:dyDescent="0.3">
      <c r="A100">
        <f t="shared" si="24"/>
        <v>3764</v>
      </c>
      <c r="B100">
        <v>192</v>
      </c>
      <c r="C100">
        <f t="shared" si="29"/>
        <v>2.1185449729684001</v>
      </c>
      <c r="D100">
        <f t="shared" si="30"/>
        <v>2.1185449729684001</v>
      </c>
      <c r="E100" t="s">
        <v>30</v>
      </c>
      <c r="F100" t="s">
        <v>19</v>
      </c>
      <c r="G100">
        <v>1</v>
      </c>
      <c r="H100">
        <f t="shared" si="31"/>
        <v>35</v>
      </c>
      <c r="J100">
        <v>2050</v>
      </c>
      <c r="K100" t="s">
        <v>31</v>
      </c>
      <c r="L100">
        <f t="shared" si="32"/>
        <v>37.5</v>
      </c>
      <c r="M100" cm="1">
        <f t="array" ref="M100">STOWA2024_NDJF_T(B100*60,L100,J100,K100,"")</f>
        <v>0.15341142465949811</v>
      </c>
      <c r="N100">
        <f t="shared" si="33"/>
        <v>6.5184193564431991</v>
      </c>
    </row>
    <row r="101" spans="1:14" x14ac:dyDescent="0.3">
      <c r="A101">
        <f t="shared" si="24"/>
        <v>3765</v>
      </c>
      <c r="B101">
        <v>192</v>
      </c>
      <c r="C101">
        <f>N100-N101</f>
        <v>1.6170091200300263</v>
      </c>
      <c r="D101">
        <f t="shared" si="30"/>
        <v>1.6170091200300263</v>
      </c>
      <c r="E101" t="s">
        <v>30</v>
      </c>
      <c r="F101" t="s">
        <v>19</v>
      </c>
      <c r="G101">
        <v>1</v>
      </c>
      <c r="H101">
        <f>H100+5</f>
        <v>40</v>
      </c>
      <c r="J101">
        <v>2050</v>
      </c>
      <c r="K101" t="s">
        <v>31</v>
      </c>
      <c r="L101">
        <f>AVERAGE(H101:H102)</f>
        <v>42.5</v>
      </c>
      <c r="M101" cm="1">
        <f t="array" ref="M101">STOWA2024_NDJF_T(B101*60,L101,J101,K101,"")</f>
        <v>0.20402291417496099</v>
      </c>
      <c r="N101">
        <f>1/M101</f>
        <v>4.9014102364131729</v>
      </c>
    </row>
    <row r="102" spans="1:14" x14ac:dyDescent="0.3">
      <c r="A102">
        <f t="shared" si="24"/>
        <v>3766</v>
      </c>
      <c r="B102">
        <v>192</v>
      </c>
      <c r="C102">
        <f t="shared" ref="C102:C124" si="34">N101-N102</f>
        <v>1.2298142755068486</v>
      </c>
      <c r="D102">
        <f t="shared" si="30"/>
        <v>1.2298142755068486</v>
      </c>
      <c r="E102" t="s">
        <v>30</v>
      </c>
      <c r="F102" t="s">
        <v>19</v>
      </c>
      <c r="G102">
        <v>1</v>
      </c>
      <c r="H102">
        <f t="shared" ref="H102:H125" si="35">H101+5</f>
        <v>45</v>
      </c>
      <c r="J102">
        <v>2050</v>
      </c>
      <c r="K102" t="s">
        <v>31</v>
      </c>
      <c r="L102">
        <f t="shared" ref="L102:L124" si="36">AVERAGE(H102:H103)</f>
        <v>47.5</v>
      </c>
      <c r="M102" cm="1">
        <f t="array" ref="M102">STOWA2024_NDJF_T(B102*60,L102,J102,K102,"")</f>
        <v>0.27236112324111844</v>
      </c>
      <c r="N102">
        <f t="shared" ref="N102:N124" si="37">1/M102</f>
        <v>3.6715959609063242</v>
      </c>
    </row>
    <row r="103" spans="1:14" x14ac:dyDescent="0.3">
      <c r="A103">
        <f t="shared" si="24"/>
        <v>3767</v>
      </c>
      <c r="B103">
        <v>192</v>
      </c>
      <c r="C103">
        <f t="shared" si="34"/>
        <v>0.93193862344705281</v>
      </c>
      <c r="D103">
        <f t="shared" si="30"/>
        <v>0.93193862344705281</v>
      </c>
      <c r="E103" t="s">
        <v>30</v>
      </c>
      <c r="F103" t="s">
        <v>19</v>
      </c>
      <c r="G103">
        <v>1</v>
      </c>
      <c r="H103">
        <f t="shared" si="35"/>
        <v>50</v>
      </c>
      <c r="J103">
        <v>2050</v>
      </c>
      <c r="K103" t="s">
        <v>31</v>
      </c>
      <c r="L103">
        <f t="shared" si="36"/>
        <v>52.5</v>
      </c>
      <c r="M103" cm="1">
        <f t="array" ref="M103">STOWA2024_NDJF_T(B103*60,L103,J103,K103,"")</f>
        <v>0.36500915144643203</v>
      </c>
      <c r="N103">
        <f t="shared" si="37"/>
        <v>2.7396573374592714</v>
      </c>
    </row>
    <row r="104" spans="1:14" x14ac:dyDescent="0.3">
      <c r="A104">
        <f t="shared" si="24"/>
        <v>3768</v>
      </c>
      <c r="B104">
        <v>192</v>
      </c>
      <c r="C104">
        <f t="shared" si="34"/>
        <v>0.7035388168642398</v>
      </c>
      <c r="D104">
        <f t="shared" si="30"/>
        <v>0.7035388168642398</v>
      </c>
      <c r="E104" t="s">
        <v>30</v>
      </c>
      <c r="F104" t="s">
        <v>19</v>
      </c>
      <c r="G104">
        <v>1</v>
      </c>
      <c r="H104">
        <f t="shared" si="35"/>
        <v>55</v>
      </c>
      <c r="J104">
        <v>2050</v>
      </c>
      <c r="K104" t="s">
        <v>31</v>
      </c>
      <c r="L104">
        <f t="shared" si="36"/>
        <v>57.5</v>
      </c>
      <c r="M104" cm="1">
        <f t="array" ref="M104">STOWA2024_NDJF_T(B104*60,L104,J104,K104,"")</f>
        <v>0.49113054563629321</v>
      </c>
      <c r="N104">
        <f t="shared" si="37"/>
        <v>2.0361185205950316</v>
      </c>
    </row>
    <row r="105" spans="1:14" x14ac:dyDescent="0.3">
      <c r="A105">
        <f t="shared" si="24"/>
        <v>3769</v>
      </c>
      <c r="B105">
        <v>192</v>
      </c>
      <c r="C105">
        <f t="shared" si="34"/>
        <v>0.52907697864138137</v>
      </c>
      <c r="D105">
        <f t="shared" si="30"/>
        <v>0.52907697864138137</v>
      </c>
      <c r="E105" t="s">
        <v>30</v>
      </c>
      <c r="F105" t="s">
        <v>19</v>
      </c>
      <c r="G105">
        <v>1</v>
      </c>
      <c r="H105">
        <f t="shared" si="35"/>
        <v>60</v>
      </c>
      <c r="J105">
        <v>2050</v>
      </c>
      <c r="K105" t="s">
        <v>31</v>
      </c>
      <c r="L105">
        <f t="shared" si="36"/>
        <v>62.5</v>
      </c>
      <c r="M105" cm="1">
        <f t="array" ref="M105">STOWA2024_NDJF_T(B105*60,L105,J105,K105,"")</f>
        <v>0.6635517151727961</v>
      </c>
      <c r="N105">
        <f t="shared" si="37"/>
        <v>1.5070415419536503</v>
      </c>
    </row>
    <row r="106" spans="1:14" x14ac:dyDescent="0.3">
      <c r="A106">
        <f t="shared" si="24"/>
        <v>3770</v>
      </c>
      <c r="B106">
        <v>192</v>
      </c>
      <c r="C106">
        <f t="shared" si="34"/>
        <v>0.3962960203197905</v>
      </c>
      <c r="D106">
        <f t="shared" si="30"/>
        <v>0.3962960203197905</v>
      </c>
      <c r="E106" t="s">
        <v>30</v>
      </c>
      <c r="F106" t="s">
        <v>19</v>
      </c>
      <c r="G106">
        <v>1</v>
      </c>
      <c r="H106">
        <f t="shared" si="35"/>
        <v>65</v>
      </c>
      <c r="J106">
        <v>2050</v>
      </c>
      <c r="K106" t="s">
        <v>31</v>
      </c>
      <c r="L106">
        <f t="shared" si="36"/>
        <v>67.5</v>
      </c>
      <c r="M106" cm="1">
        <f t="array" ref="M106">STOWA2024_NDJF_T(B106*60,L106,J106,K106,"")</f>
        <v>0.90029622494362371</v>
      </c>
      <c r="N106">
        <f t="shared" si="37"/>
        <v>1.1107455216338598</v>
      </c>
    </row>
    <row r="107" spans="1:14" x14ac:dyDescent="0.3">
      <c r="A107">
        <f t="shared" si="24"/>
        <v>3771</v>
      </c>
      <c r="B107">
        <v>192</v>
      </c>
      <c r="C107">
        <f t="shared" si="34"/>
        <v>0.29557604151338335</v>
      </c>
      <c r="D107">
        <f t="shared" si="30"/>
        <v>0.29557604151338335</v>
      </c>
      <c r="E107" t="s">
        <v>30</v>
      </c>
      <c r="F107" t="s">
        <v>19</v>
      </c>
      <c r="G107">
        <v>1</v>
      </c>
      <c r="H107">
        <f t="shared" si="35"/>
        <v>70</v>
      </c>
      <c r="J107">
        <v>2050</v>
      </c>
      <c r="K107" t="s">
        <v>31</v>
      </c>
      <c r="L107">
        <f t="shared" si="36"/>
        <v>72.5</v>
      </c>
      <c r="M107" cm="1">
        <f t="array" ref="M107">STOWA2024_NDJF_T(B107*60,L107,J107,K107,"")</f>
        <v>1.226738763394585</v>
      </c>
      <c r="N107">
        <f t="shared" si="37"/>
        <v>0.81516948012047641</v>
      </c>
    </row>
    <row r="108" spans="1:14" x14ac:dyDescent="0.3">
      <c r="A108">
        <f t="shared" si="24"/>
        <v>3772</v>
      </c>
      <c r="B108">
        <v>192</v>
      </c>
      <c r="C108">
        <f t="shared" si="34"/>
        <v>0.21962295396345399</v>
      </c>
      <c r="D108">
        <f t="shared" si="30"/>
        <v>0.21962295396345399</v>
      </c>
      <c r="E108" t="s">
        <v>30</v>
      </c>
      <c r="F108" t="s">
        <v>19</v>
      </c>
      <c r="G108">
        <v>1</v>
      </c>
      <c r="H108">
        <f t="shared" si="35"/>
        <v>75</v>
      </c>
      <c r="J108">
        <v>2050</v>
      </c>
      <c r="K108" t="s">
        <v>31</v>
      </c>
      <c r="L108">
        <f t="shared" si="36"/>
        <v>77.5</v>
      </c>
      <c r="M108" cm="1">
        <f t="array" ref="M108">STOWA2024_NDJF_T(B108*60,L108,J108,K108,"")</f>
        <v>1.6791299354105189</v>
      </c>
      <c r="N108">
        <f t="shared" si="37"/>
        <v>0.59554652615702242</v>
      </c>
    </row>
    <row r="109" spans="1:14" x14ac:dyDescent="0.3">
      <c r="A109">
        <f t="shared" si="24"/>
        <v>3773</v>
      </c>
      <c r="B109">
        <v>192</v>
      </c>
      <c r="C109">
        <f t="shared" si="34"/>
        <v>0.16245404779046174</v>
      </c>
      <c r="D109">
        <f t="shared" si="30"/>
        <v>0.16245404779046174</v>
      </c>
      <c r="E109" t="s">
        <v>30</v>
      </c>
      <c r="F109" t="s">
        <v>19</v>
      </c>
      <c r="G109">
        <v>1</v>
      </c>
      <c r="H109">
        <f t="shared" si="35"/>
        <v>80</v>
      </c>
      <c r="J109">
        <v>2050</v>
      </c>
      <c r="K109" t="s">
        <v>31</v>
      </c>
      <c r="L109">
        <f t="shared" si="36"/>
        <v>82.5</v>
      </c>
      <c r="M109" cm="1">
        <f t="array" ref="M109">STOWA2024_NDJF_T(B109*60,L109,J109,K109,"")</f>
        <v>2.3089756806019159</v>
      </c>
      <c r="N109">
        <f t="shared" si="37"/>
        <v>0.43309247836656067</v>
      </c>
    </row>
    <row r="110" spans="1:14" x14ac:dyDescent="0.3">
      <c r="A110">
        <f t="shared" si="24"/>
        <v>3774</v>
      </c>
      <c r="B110">
        <v>192</v>
      </c>
      <c r="C110">
        <f t="shared" si="34"/>
        <v>0.11962604700277552</v>
      </c>
      <c r="D110">
        <f t="shared" si="30"/>
        <v>0.11962604700277552</v>
      </c>
      <c r="E110" t="s">
        <v>30</v>
      </c>
      <c r="F110" t="s">
        <v>19</v>
      </c>
      <c r="G110">
        <v>1</v>
      </c>
      <c r="H110">
        <f t="shared" si="35"/>
        <v>85</v>
      </c>
      <c r="J110">
        <v>2050</v>
      </c>
      <c r="K110" t="s">
        <v>31</v>
      </c>
      <c r="L110">
        <f t="shared" si="36"/>
        <v>87.5</v>
      </c>
      <c r="M110" cm="1">
        <f t="array" ref="M110">STOWA2024_NDJF_T(B110*60,L110,J110,K110,"")</f>
        <v>3.190134253448901</v>
      </c>
      <c r="N110">
        <f t="shared" si="37"/>
        <v>0.31346643136378516</v>
      </c>
    </row>
    <row r="111" spans="1:14" x14ac:dyDescent="0.3">
      <c r="A111">
        <f t="shared" si="24"/>
        <v>3775</v>
      </c>
      <c r="B111">
        <v>192</v>
      </c>
      <c r="C111">
        <f t="shared" si="34"/>
        <v>8.7688259752220221E-2</v>
      </c>
      <c r="D111">
        <f t="shared" si="30"/>
        <v>8.7688259752220221E-2</v>
      </c>
      <c r="E111" t="s">
        <v>30</v>
      </c>
      <c r="F111" t="s">
        <v>19</v>
      </c>
      <c r="G111">
        <v>1</v>
      </c>
      <c r="H111">
        <f t="shared" si="35"/>
        <v>90</v>
      </c>
      <c r="J111">
        <v>2050</v>
      </c>
      <c r="K111" t="s">
        <v>31</v>
      </c>
      <c r="L111">
        <f t="shared" si="36"/>
        <v>92.5</v>
      </c>
      <c r="M111" cm="1">
        <f t="array" ref="M111">STOWA2024_NDJF_T(B111*60,L111,J111,K111,"")</f>
        <v>4.4291261323544946</v>
      </c>
      <c r="N111">
        <f t="shared" si="37"/>
        <v>0.22577817161156494</v>
      </c>
    </row>
    <row r="112" spans="1:14" x14ac:dyDescent="0.3">
      <c r="A112">
        <f t="shared" si="24"/>
        <v>3776</v>
      </c>
      <c r="B112">
        <v>192</v>
      </c>
      <c r="C112">
        <f t="shared" si="34"/>
        <v>6.3974346817026434E-2</v>
      </c>
      <c r="D112">
        <f t="shared" si="30"/>
        <v>6.3974346817026434E-2</v>
      </c>
      <c r="E112" t="s">
        <v>30</v>
      </c>
      <c r="F112" t="s">
        <v>19</v>
      </c>
      <c r="G112">
        <v>1</v>
      </c>
      <c r="H112">
        <f t="shared" si="35"/>
        <v>95</v>
      </c>
      <c r="J112">
        <v>2050</v>
      </c>
      <c r="K112" t="s">
        <v>31</v>
      </c>
      <c r="L112">
        <f t="shared" si="36"/>
        <v>97.5</v>
      </c>
      <c r="M112" cm="1">
        <f t="array" ref="M112">STOWA2024_NDJF_T(B112*60,L112,J112,K112,"")</f>
        <v>6.1803236188626478</v>
      </c>
      <c r="N112">
        <f t="shared" si="37"/>
        <v>0.1618038247945385</v>
      </c>
    </row>
    <row r="113" spans="1:14" x14ac:dyDescent="0.3">
      <c r="A113">
        <f t="shared" si="24"/>
        <v>3777</v>
      </c>
      <c r="B113">
        <v>192</v>
      </c>
      <c r="C113">
        <f t="shared" si="34"/>
        <v>4.6447780607306047E-2</v>
      </c>
      <c r="D113">
        <f t="shared" si="30"/>
        <v>4.6447780607306047E-2</v>
      </c>
      <c r="E113" t="s">
        <v>30</v>
      </c>
      <c r="F113" t="s">
        <v>19</v>
      </c>
      <c r="G113">
        <v>1</v>
      </c>
      <c r="H113">
        <f t="shared" si="35"/>
        <v>100</v>
      </c>
      <c r="J113">
        <v>2050</v>
      </c>
      <c r="K113" t="s">
        <v>31</v>
      </c>
      <c r="L113">
        <f t="shared" si="36"/>
        <v>102.5</v>
      </c>
      <c r="M113" cm="1">
        <f t="array" ref="M113">STOWA2024_NDJF_T(B113*60,L113,J113,K113,"")</f>
        <v>8.6688132125692245</v>
      </c>
      <c r="N113">
        <f t="shared" si="37"/>
        <v>0.11535604418723246</v>
      </c>
    </row>
    <row r="114" spans="1:14" x14ac:dyDescent="0.3">
      <c r="A114">
        <f t="shared" si="24"/>
        <v>3778</v>
      </c>
      <c r="B114">
        <v>192</v>
      </c>
      <c r="C114">
        <f t="shared" si="34"/>
        <v>3.35524762681461E-2</v>
      </c>
      <c r="D114">
        <f t="shared" si="30"/>
        <v>3.35524762681461E-2</v>
      </c>
      <c r="E114" t="s">
        <v>30</v>
      </c>
      <c r="F114" t="s">
        <v>19</v>
      </c>
      <c r="G114">
        <v>1</v>
      </c>
      <c r="H114">
        <f t="shared" si="35"/>
        <v>105</v>
      </c>
      <c r="J114">
        <v>2050</v>
      </c>
      <c r="K114" t="s">
        <v>31</v>
      </c>
      <c r="L114">
        <f t="shared" si="36"/>
        <v>107.5</v>
      </c>
      <c r="M114" cm="1">
        <f t="array" ref="M114">STOWA2024_NDJF_T(B114*60,L114,J114,K114,"")</f>
        <v>12.224405676157319</v>
      </c>
      <c r="N114">
        <f t="shared" si="37"/>
        <v>8.1803567919086356E-2</v>
      </c>
    </row>
    <row r="115" spans="1:14" x14ac:dyDescent="0.3">
      <c r="A115">
        <f t="shared" si="24"/>
        <v>3779</v>
      </c>
      <c r="B115">
        <v>192</v>
      </c>
      <c r="C115">
        <f t="shared" si="34"/>
        <v>2.4113182939483523E-2</v>
      </c>
      <c r="D115">
        <f t="shared" si="30"/>
        <v>2.4113182939483523E-2</v>
      </c>
      <c r="E115" t="s">
        <v>30</v>
      </c>
      <c r="F115" t="s">
        <v>19</v>
      </c>
      <c r="G115">
        <v>1</v>
      </c>
      <c r="H115">
        <f t="shared" si="35"/>
        <v>110</v>
      </c>
      <c r="J115">
        <v>2050</v>
      </c>
      <c r="K115" t="s">
        <v>31</v>
      </c>
      <c r="L115">
        <f t="shared" si="36"/>
        <v>112.5</v>
      </c>
      <c r="M115" cm="1">
        <f t="array" ref="M115">STOWA2024_NDJF_T(B115*60,L115,J115,K115,"")</f>
        <v>17.333911020936377</v>
      </c>
      <c r="N115">
        <f t="shared" si="37"/>
        <v>5.7690384979602834E-2</v>
      </c>
    </row>
    <row r="116" spans="1:14" x14ac:dyDescent="0.3">
      <c r="A116">
        <f t="shared" si="24"/>
        <v>3780</v>
      </c>
      <c r="B116">
        <v>192</v>
      </c>
      <c r="C116">
        <f t="shared" si="34"/>
        <v>1.7236353836655484E-2</v>
      </c>
      <c r="D116">
        <f t="shared" si="30"/>
        <v>1.7236353836655484E-2</v>
      </c>
      <c r="E116" t="s">
        <v>30</v>
      </c>
      <c r="F116" t="s">
        <v>19</v>
      </c>
      <c r="G116">
        <v>1</v>
      </c>
      <c r="H116">
        <f t="shared" si="35"/>
        <v>115</v>
      </c>
      <c r="J116">
        <v>2050</v>
      </c>
      <c r="K116" t="s">
        <v>31</v>
      </c>
      <c r="L116">
        <f t="shared" si="36"/>
        <v>117.5</v>
      </c>
      <c r="M116" cm="1">
        <f t="array" ref="M116">STOWA2024_NDJF_T(B116*60,L116,J116,K116,"")</f>
        <v>24.719415389443515</v>
      </c>
      <c r="N116">
        <f t="shared" si="37"/>
        <v>4.045403114294735E-2</v>
      </c>
    </row>
    <row r="117" spans="1:14" x14ac:dyDescent="0.3">
      <c r="A117">
        <f t="shared" si="24"/>
        <v>3781</v>
      </c>
      <c r="B117">
        <v>192</v>
      </c>
      <c r="C117">
        <f t="shared" si="34"/>
        <v>1.2253381250369767E-2</v>
      </c>
      <c r="D117">
        <f t="shared" si="30"/>
        <v>1.2253381250369767E-2</v>
      </c>
      <c r="E117" t="s">
        <v>30</v>
      </c>
      <c r="F117" t="s">
        <v>19</v>
      </c>
      <c r="G117">
        <v>1</v>
      </c>
      <c r="H117">
        <f t="shared" si="35"/>
        <v>120</v>
      </c>
      <c r="J117">
        <v>2050</v>
      </c>
      <c r="K117" t="s">
        <v>31</v>
      </c>
      <c r="L117">
        <f t="shared" si="36"/>
        <v>122.5</v>
      </c>
      <c r="M117" cm="1">
        <f t="array" ref="M117">STOWA2024_NDJF_T(B117*60,L117,J117,K117,"")</f>
        <v>35.460175698404747</v>
      </c>
      <c r="N117">
        <f t="shared" si="37"/>
        <v>2.8200649892577583E-2</v>
      </c>
    </row>
    <row r="118" spans="1:14" x14ac:dyDescent="0.3">
      <c r="A118">
        <f t="shared" si="24"/>
        <v>3782</v>
      </c>
      <c r="B118">
        <v>192</v>
      </c>
      <c r="C118">
        <f t="shared" si="34"/>
        <v>8.6612106417866645E-3</v>
      </c>
      <c r="D118">
        <f t="shared" si="30"/>
        <v>8.6612106417866645E-3</v>
      </c>
      <c r="E118" t="s">
        <v>30</v>
      </c>
      <c r="F118" t="s">
        <v>19</v>
      </c>
      <c r="G118">
        <v>1</v>
      </c>
      <c r="H118">
        <f t="shared" si="35"/>
        <v>125</v>
      </c>
      <c r="J118">
        <v>2050</v>
      </c>
      <c r="K118" t="s">
        <v>31</v>
      </c>
      <c r="L118">
        <f t="shared" si="36"/>
        <v>127.5</v>
      </c>
      <c r="M118" cm="1">
        <f t="array" ref="M118">STOWA2024_NDJF_T(B118*60,L118,J118,K118,"")</f>
        <v>51.178541367788846</v>
      </c>
      <c r="N118">
        <f t="shared" si="37"/>
        <v>1.9539439250790918E-2</v>
      </c>
    </row>
    <row r="119" spans="1:14" x14ac:dyDescent="0.3">
      <c r="A119">
        <f t="shared" si="24"/>
        <v>3783</v>
      </c>
      <c r="B119">
        <v>192</v>
      </c>
      <c r="C119">
        <f t="shared" si="34"/>
        <v>6.0861053343875191E-3</v>
      </c>
      <c r="D119">
        <f t="shared" si="30"/>
        <v>6.0861053343875191E-3</v>
      </c>
      <c r="E119" t="s">
        <v>30</v>
      </c>
      <c r="F119" t="s">
        <v>19</v>
      </c>
      <c r="G119">
        <v>1</v>
      </c>
      <c r="H119">
        <f t="shared" si="35"/>
        <v>130</v>
      </c>
      <c r="J119">
        <v>2050</v>
      </c>
      <c r="K119" t="s">
        <v>31</v>
      </c>
      <c r="L119">
        <f t="shared" si="36"/>
        <v>132.5</v>
      </c>
      <c r="M119" cm="1">
        <f t="array" ref="M119">STOWA2024_NDJF_T(B119*60,L119,J119,K119,"")</f>
        <v>74.331017591165164</v>
      </c>
      <c r="N119">
        <f t="shared" si="37"/>
        <v>1.3453333916403399E-2</v>
      </c>
    </row>
    <row r="120" spans="1:14" x14ac:dyDescent="0.3">
      <c r="A120">
        <f t="shared" si="24"/>
        <v>3784</v>
      </c>
      <c r="B120">
        <v>192</v>
      </c>
      <c r="C120">
        <f t="shared" si="34"/>
        <v>4.2506548707801611E-3</v>
      </c>
      <c r="D120">
        <f t="shared" si="30"/>
        <v>4.2506548707801611E-3</v>
      </c>
      <c r="E120" t="s">
        <v>30</v>
      </c>
      <c r="F120" t="s">
        <v>19</v>
      </c>
      <c r="G120">
        <v>1</v>
      </c>
      <c r="H120">
        <f t="shared" si="35"/>
        <v>135</v>
      </c>
      <c r="J120">
        <v>2050</v>
      </c>
      <c r="K120" t="s">
        <v>31</v>
      </c>
      <c r="L120">
        <f t="shared" si="36"/>
        <v>137.5</v>
      </c>
      <c r="M120" cm="1">
        <f t="array" ref="M120">STOWA2024_NDJF_T(B120*60,L120,J120,K120,"")</f>
        <v>108.66400914803135</v>
      </c>
      <c r="N120">
        <f t="shared" si="37"/>
        <v>9.2026790456232379E-3</v>
      </c>
    </row>
    <row r="121" spans="1:14" x14ac:dyDescent="0.3">
      <c r="A121">
        <f t="shared" si="24"/>
        <v>3785</v>
      </c>
      <c r="B121">
        <v>192</v>
      </c>
      <c r="C121">
        <f t="shared" si="34"/>
        <v>2.9499445291094563E-3</v>
      </c>
      <c r="D121">
        <f t="shared" si="30"/>
        <v>2.9499445291094563E-3</v>
      </c>
      <c r="E121" t="s">
        <v>30</v>
      </c>
      <c r="F121" t="s">
        <v>19</v>
      </c>
      <c r="G121">
        <v>1</v>
      </c>
      <c r="H121">
        <f t="shared" si="35"/>
        <v>140</v>
      </c>
      <c r="J121">
        <v>2050</v>
      </c>
      <c r="K121" t="s">
        <v>31</v>
      </c>
      <c r="L121">
        <f t="shared" si="36"/>
        <v>142.5</v>
      </c>
      <c r="M121" cm="1">
        <f t="array" ref="M121">STOWA2024_NDJF_T(B121*60,L121,J121,K121,"")</f>
        <v>159.93002699202253</v>
      </c>
      <c r="N121">
        <f t="shared" si="37"/>
        <v>6.2527345165137816E-3</v>
      </c>
    </row>
    <row r="122" spans="1:14" x14ac:dyDescent="0.3">
      <c r="A122">
        <f t="shared" si="24"/>
        <v>3786</v>
      </c>
      <c r="B122">
        <v>192</v>
      </c>
      <c r="C122">
        <f t="shared" si="34"/>
        <v>2.0339675539589527E-3</v>
      </c>
      <c r="D122">
        <f t="shared" si="30"/>
        <v>2.0339675539589527E-3</v>
      </c>
      <c r="E122" t="s">
        <v>30</v>
      </c>
      <c r="F122" t="s">
        <v>19</v>
      </c>
      <c r="G122">
        <v>1</v>
      </c>
      <c r="H122">
        <f t="shared" si="35"/>
        <v>145</v>
      </c>
      <c r="J122">
        <v>2050</v>
      </c>
      <c r="K122" t="s">
        <v>31</v>
      </c>
      <c r="L122">
        <f t="shared" si="36"/>
        <v>147.5</v>
      </c>
      <c r="M122" cm="1">
        <f t="array" ref="M122">STOWA2024_NDJF_T(B122*60,L122,J122,K122,"")</f>
        <v>237.03608397331655</v>
      </c>
      <c r="N122">
        <f t="shared" si="37"/>
        <v>4.2187669625548289E-3</v>
      </c>
    </row>
    <row r="123" spans="1:14" x14ac:dyDescent="0.3">
      <c r="A123">
        <f t="shared" si="24"/>
        <v>3787</v>
      </c>
      <c r="B123">
        <v>192</v>
      </c>
      <c r="C123">
        <f t="shared" si="34"/>
        <v>1.3929004927983159E-3</v>
      </c>
      <c r="D123">
        <f t="shared" si="30"/>
        <v>1.3929004927983159E-3</v>
      </c>
      <c r="E123" t="s">
        <v>30</v>
      </c>
      <c r="F123" t="s">
        <v>19</v>
      </c>
      <c r="G123">
        <v>1</v>
      </c>
      <c r="H123">
        <f t="shared" si="35"/>
        <v>150</v>
      </c>
      <c r="J123">
        <v>2050</v>
      </c>
      <c r="K123" t="s">
        <v>31</v>
      </c>
      <c r="L123">
        <f t="shared" si="36"/>
        <v>152.5</v>
      </c>
      <c r="M123" cm="1">
        <f t="array" ref="M123">STOWA2024_NDJF_T(B123*60,L123,J123,K123,"")</f>
        <v>353.87376250873018</v>
      </c>
      <c r="N123">
        <f t="shared" si="37"/>
        <v>2.825866469756513E-3</v>
      </c>
    </row>
    <row r="124" spans="1:14" x14ac:dyDescent="0.3">
      <c r="A124">
        <f t="shared" si="24"/>
        <v>3788</v>
      </c>
      <c r="B124">
        <v>192</v>
      </c>
      <c r="C124">
        <f t="shared" si="34"/>
        <v>9.4720956524557026E-4</v>
      </c>
      <c r="D124">
        <f t="shared" si="30"/>
        <v>9.4720956524557026E-4</v>
      </c>
      <c r="E124" t="s">
        <v>30</v>
      </c>
      <c r="F124" t="s">
        <v>19</v>
      </c>
      <c r="G124">
        <v>1</v>
      </c>
      <c r="H124">
        <f t="shared" si="35"/>
        <v>155</v>
      </c>
      <c r="J124">
        <v>2050</v>
      </c>
      <c r="K124" t="s">
        <v>31</v>
      </c>
      <c r="L124">
        <f t="shared" si="36"/>
        <v>157.5</v>
      </c>
      <c r="M124" cm="1">
        <f t="array" ref="M124">STOWA2024_NDJF_T(B124*60,L124,J124,K124,"")</f>
        <v>532.29517193844549</v>
      </c>
      <c r="N124">
        <f t="shared" si="37"/>
        <v>1.8786569045109427E-3</v>
      </c>
    </row>
    <row r="125" spans="1:14" x14ac:dyDescent="0.3">
      <c r="A125">
        <f t="shared" si="24"/>
        <v>3789</v>
      </c>
      <c r="B125">
        <v>192</v>
      </c>
      <c r="C125" s="1">
        <f>N124</f>
        <v>1.8786569045109427E-3</v>
      </c>
      <c r="D125">
        <f t="shared" si="30"/>
        <v>1.8786569045109427E-3</v>
      </c>
      <c r="E125" t="s">
        <v>30</v>
      </c>
      <c r="F125" t="s">
        <v>19</v>
      </c>
      <c r="G125">
        <v>1</v>
      </c>
      <c r="H125">
        <f t="shared" si="35"/>
        <v>160</v>
      </c>
      <c r="J125">
        <v>2050</v>
      </c>
      <c r="K125" t="s">
        <v>31</v>
      </c>
      <c r="L125">
        <f>AVERAGE(H125:H126)</f>
        <v>85</v>
      </c>
      <c r="M125" cm="1">
        <f t="array" ref="M125">STOWA2024_NDJF_T(B125*60,L125,J125,K125,"")</f>
        <v>2.7124070368067312</v>
      </c>
      <c r="N125">
        <f>1/M125</f>
        <v>0.36867622979524572</v>
      </c>
    </row>
    <row r="126" spans="1:14" x14ac:dyDescent="0.3">
      <c r="A126">
        <f t="shared" si="24"/>
        <v>3790</v>
      </c>
      <c r="B126">
        <v>216</v>
      </c>
      <c r="C126" s="1">
        <f>365.25*24/B126 - N126</f>
        <v>18.809602230653173</v>
      </c>
      <c r="D126">
        <f>C126</f>
        <v>18.809602230653173</v>
      </c>
      <c r="E126" t="s">
        <v>30</v>
      </c>
      <c r="F126" t="s">
        <v>19</v>
      </c>
      <c r="G126">
        <v>1</v>
      </c>
      <c r="H126">
        <v>10</v>
      </c>
      <c r="J126">
        <v>2050</v>
      </c>
      <c r="K126" t="s">
        <v>31</v>
      </c>
      <c r="L126">
        <f>AVERAGE(H126:H128)</f>
        <v>15</v>
      </c>
      <c r="M126" cm="1">
        <f t="array" ref="M126">STOWA2024_NDJF_T(B126*60,L126,J126,K126,"")</f>
        <v>4.5926901332813304E-2</v>
      </c>
      <c r="N126">
        <f>1/M126</f>
        <v>21.773731102680163</v>
      </c>
    </row>
    <row r="127" spans="1:14" x14ac:dyDescent="0.3">
      <c r="A127">
        <f t="shared" si="24"/>
        <v>3791</v>
      </c>
      <c r="B127">
        <v>216</v>
      </c>
      <c r="C127">
        <f t="shared" ref="C127:C131" si="38">N126-N127</f>
        <v>2.4692040601701351</v>
      </c>
      <c r="D127">
        <f t="shared" ref="D127:D156" si="39">C127</f>
        <v>2.4692040601701351</v>
      </c>
      <c r="E127" t="s">
        <v>30</v>
      </c>
      <c r="F127" t="s">
        <v>19</v>
      </c>
      <c r="G127">
        <v>1</v>
      </c>
      <c r="H127">
        <f t="shared" ref="H127:H131" si="40">H126+5</f>
        <v>15</v>
      </c>
      <c r="J127">
        <v>2050</v>
      </c>
      <c r="K127" t="s">
        <v>31</v>
      </c>
      <c r="L127">
        <f t="shared" ref="L127:L131" si="41">AVERAGE(H127:H128)</f>
        <v>17.5</v>
      </c>
      <c r="M127" cm="1">
        <f t="array" ref="M127">STOWA2024_NDJF_T(B127*60,L127,J127,K127,"")</f>
        <v>5.1801320892137084E-2</v>
      </c>
      <c r="N127">
        <f t="shared" ref="N127:N131" si="42">1/M127</f>
        <v>19.304527042510028</v>
      </c>
    </row>
    <row r="128" spans="1:14" x14ac:dyDescent="0.3">
      <c r="A128">
        <f t="shared" si="24"/>
        <v>3792</v>
      </c>
      <c r="B128">
        <v>216</v>
      </c>
      <c r="C128">
        <f t="shared" si="38"/>
        <v>4.1719778378215384</v>
      </c>
      <c r="D128">
        <f t="shared" si="39"/>
        <v>4.1719778378215384</v>
      </c>
      <c r="E128" t="s">
        <v>30</v>
      </c>
      <c r="F128" t="s">
        <v>19</v>
      </c>
      <c r="G128">
        <v>1</v>
      </c>
      <c r="H128">
        <f t="shared" si="40"/>
        <v>20</v>
      </c>
      <c r="J128">
        <v>2050</v>
      </c>
      <c r="K128" t="s">
        <v>31</v>
      </c>
      <c r="L128">
        <f t="shared" si="41"/>
        <v>22.5</v>
      </c>
      <c r="M128" cm="1">
        <f t="array" ref="M128">STOWA2024_NDJF_T(B128*60,L128,J128,K128,"")</f>
        <v>6.6082719208352014E-2</v>
      </c>
      <c r="N128">
        <f t="shared" si="42"/>
        <v>15.132549204688489</v>
      </c>
    </row>
    <row r="129" spans="1:14" x14ac:dyDescent="0.3">
      <c r="A129">
        <f t="shared" si="24"/>
        <v>3793</v>
      </c>
      <c r="B129">
        <v>216</v>
      </c>
      <c r="C129">
        <f t="shared" si="38"/>
        <v>3.3152911297797178</v>
      </c>
      <c r="D129">
        <f t="shared" si="39"/>
        <v>3.3152911297797178</v>
      </c>
      <c r="E129" t="s">
        <v>30</v>
      </c>
      <c r="F129" t="s">
        <v>19</v>
      </c>
      <c r="G129">
        <v>1</v>
      </c>
      <c r="H129">
        <f t="shared" si="40"/>
        <v>25</v>
      </c>
      <c r="J129">
        <v>2050</v>
      </c>
      <c r="K129" t="s">
        <v>31</v>
      </c>
      <c r="L129">
        <f t="shared" si="41"/>
        <v>27.5</v>
      </c>
      <c r="M129" cm="1">
        <f t="array" ref="M129">STOWA2024_NDJF_T(B129*60,L129,J129,K129,"")</f>
        <v>8.4621998915575009E-2</v>
      </c>
      <c r="N129">
        <f t="shared" si="42"/>
        <v>11.817258074908771</v>
      </c>
    </row>
    <row r="130" spans="1:14" x14ac:dyDescent="0.3">
      <c r="A130">
        <f t="shared" si="24"/>
        <v>3794</v>
      </c>
      <c r="B130">
        <v>216</v>
      </c>
      <c r="C130">
        <f t="shared" si="38"/>
        <v>2.6250641402406085</v>
      </c>
      <c r="D130">
        <f t="shared" si="39"/>
        <v>2.6250641402406085</v>
      </c>
      <c r="E130" t="s">
        <v>30</v>
      </c>
      <c r="F130" t="s">
        <v>19</v>
      </c>
      <c r="G130">
        <v>1</v>
      </c>
      <c r="H130">
        <f t="shared" si="40"/>
        <v>30</v>
      </c>
      <c r="J130">
        <v>2050</v>
      </c>
      <c r="K130" t="s">
        <v>31</v>
      </c>
      <c r="L130">
        <f t="shared" si="41"/>
        <v>32.5</v>
      </c>
      <c r="M130" cm="1">
        <f t="array" ref="M130">STOWA2024_NDJF_T(B130*60,L130,J130,K130,"")</f>
        <v>0.10878795716314485</v>
      </c>
      <c r="N130">
        <f t="shared" si="42"/>
        <v>9.1921939346681629</v>
      </c>
    </row>
    <row r="131" spans="1:14" x14ac:dyDescent="0.3">
      <c r="A131">
        <f t="shared" si="24"/>
        <v>3795</v>
      </c>
      <c r="B131">
        <v>216</v>
      </c>
      <c r="C131">
        <f t="shared" si="38"/>
        <v>2.0707337438808278</v>
      </c>
      <c r="D131">
        <f t="shared" si="39"/>
        <v>2.0707337438808278</v>
      </c>
      <c r="E131" t="s">
        <v>30</v>
      </c>
      <c r="F131" t="s">
        <v>19</v>
      </c>
      <c r="G131">
        <v>1</v>
      </c>
      <c r="H131">
        <f t="shared" si="40"/>
        <v>35</v>
      </c>
      <c r="J131">
        <v>2050</v>
      </c>
      <c r="K131" t="s">
        <v>31</v>
      </c>
      <c r="L131">
        <f t="shared" si="41"/>
        <v>37.5</v>
      </c>
      <c r="M131" cm="1">
        <f t="array" ref="M131">STOWA2024_NDJF_T(B131*60,L131,J131,K131,"")</f>
        <v>0.14042064031947385</v>
      </c>
      <c r="N131">
        <f t="shared" si="42"/>
        <v>7.1214601907873352</v>
      </c>
    </row>
    <row r="132" spans="1:14" x14ac:dyDescent="0.3">
      <c r="A132">
        <f t="shared" ref="A132:A156" si="43">A131+1</f>
        <v>3796</v>
      </c>
      <c r="B132">
        <v>216</v>
      </c>
      <c r="C132">
        <f>N131-N132</f>
        <v>1.6272197627621532</v>
      </c>
      <c r="D132">
        <f t="shared" si="39"/>
        <v>1.6272197627621532</v>
      </c>
      <c r="E132" t="s">
        <v>30</v>
      </c>
      <c r="F132" t="s">
        <v>19</v>
      </c>
      <c r="G132">
        <v>1</v>
      </c>
      <c r="H132">
        <f>H131+5</f>
        <v>40</v>
      </c>
      <c r="J132">
        <v>2050</v>
      </c>
      <c r="K132" t="s">
        <v>31</v>
      </c>
      <c r="L132">
        <f>AVERAGE(H132:H133)</f>
        <v>42.5</v>
      </c>
      <c r="M132" cm="1">
        <f t="array" ref="M132">STOWA2024_NDJF_T(B132*60,L132,J132,K132,"")</f>
        <v>0.18200878048568295</v>
      </c>
      <c r="N132">
        <f>1/M132</f>
        <v>5.494240428025182</v>
      </c>
    </row>
    <row r="133" spans="1:14" x14ac:dyDescent="0.3">
      <c r="A133">
        <f t="shared" si="43"/>
        <v>3797</v>
      </c>
      <c r="B133">
        <v>216</v>
      </c>
      <c r="C133">
        <f t="shared" ref="C133:C155" si="44">N132-N133</f>
        <v>1.2736348274668963</v>
      </c>
      <c r="D133">
        <f t="shared" si="39"/>
        <v>1.2736348274668963</v>
      </c>
      <c r="E133" t="s">
        <v>30</v>
      </c>
      <c r="F133" t="s">
        <v>19</v>
      </c>
      <c r="G133">
        <v>1</v>
      </c>
      <c r="H133">
        <f t="shared" ref="H133:H156" si="45">H132+5</f>
        <v>45</v>
      </c>
      <c r="J133">
        <v>2050</v>
      </c>
      <c r="K133" t="s">
        <v>31</v>
      </c>
      <c r="L133">
        <f t="shared" ref="L133:L155" si="46">AVERAGE(H133:H134)</f>
        <v>47.5</v>
      </c>
      <c r="M133" cm="1">
        <f t="array" ref="M133">STOWA2024_NDJF_T(B133*60,L133,J133,K133,"")</f>
        <v>0.23693282306873775</v>
      </c>
      <c r="N133">
        <f t="shared" ref="N133:N155" si="47">1/M133</f>
        <v>4.2206056005582857</v>
      </c>
    </row>
    <row r="134" spans="1:14" x14ac:dyDescent="0.3">
      <c r="A134">
        <f t="shared" si="43"/>
        <v>3798</v>
      </c>
      <c r="B134">
        <v>216</v>
      </c>
      <c r="C134">
        <f t="shared" si="44"/>
        <v>0.99282542076809044</v>
      </c>
      <c r="D134">
        <f t="shared" si="39"/>
        <v>0.99282542076809044</v>
      </c>
      <c r="E134" t="s">
        <v>30</v>
      </c>
      <c r="F134" t="s">
        <v>19</v>
      </c>
      <c r="G134">
        <v>1</v>
      </c>
      <c r="H134">
        <f t="shared" si="45"/>
        <v>50</v>
      </c>
      <c r="J134">
        <v>2050</v>
      </c>
      <c r="K134" t="s">
        <v>31</v>
      </c>
      <c r="L134">
        <f t="shared" si="46"/>
        <v>52.5</v>
      </c>
      <c r="M134" cm="1">
        <f t="array" ref="M134">STOWA2024_NDJF_T(B134*60,L134,J134,K134,"")</f>
        <v>0.30981044070510394</v>
      </c>
      <c r="N134">
        <f t="shared" si="47"/>
        <v>3.2277801797901953</v>
      </c>
    </row>
    <row r="135" spans="1:14" x14ac:dyDescent="0.3">
      <c r="A135">
        <f t="shared" si="43"/>
        <v>3799</v>
      </c>
      <c r="B135">
        <v>216</v>
      </c>
      <c r="C135">
        <f t="shared" si="44"/>
        <v>0.7706068605690013</v>
      </c>
      <c r="D135">
        <f t="shared" si="39"/>
        <v>0.7706068605690013</v>
      </c>
      <c r="E135" t="s">
        <v>30</v>
      </c>
      <c r="F135" t="s">
        <v>19</v>
      </c>
      <c r="G135">
        <v>1</v>
      </c>
      <c r="H135">
        <f t="shared" si="45"/>
        <v>55</v>
      </c>
      <c r="J135">
        <v>2050</v>
      </c>
      <c r="K135" t="s">
        <v>31</v>
      </c>
      <c r="L135">
        <f t="shared" si="46"/>
        <v>57.5</v>
      </c>
      <c r="M135" cm="1">
        <f t="array" ref="M135">STOWA2024_NDJF_T(B135*60,L135,J135,K135,"")</f>
        <v>0.40697169881241912</v>
      </c>
      <c r="N135">
        <f t="shared" si="47"/>
        <v>2.457173319221194</v>
      </c>
    </row>
    <row r="136" spans="1:14" x14ac:dyDescent="0.3">
      <c r="A136">
        <f t="shared" si="43"/>
        <v>3800</v>
      </c>
      <c r="B136">
        <v>216</v>
      </c>
      <c r="C136">
        <f t="shared" si="44"/>
        <v>0.59555640765982076</v>
      </c>
      <c r="D136">
        <f t="shared" si="39"/>
        <v>0.59555640765982076</v>
      </c>
      <c r="E136" t="s">
        <v>30</v>
      </c>
      <c r="F136" t="s">
        <v>19</v>
      </c>
      <c r="G136">
        <v>1</v>
      </c>
      <c r="H136">
        <f t="shared" si="45"/>
        <v>60</v>
      </c>
      <c r="J136">
        <v>2050</v>
      </c>
      <c r="K136" t="s">
        <v>31</v>
      </c>
      <c r="L136">
        <f t="shared" si="46"/>
        <v>62.5</v>
      </c>
      <c r="M136" cm="1">
        <f t="array" ref="M136">STOWA2024_NDJF_T(B136*60,L136,J136,K136,"")</f>
        <v>0.53716744502566915</v>
      </c>
      <c r="N136">
        <f t="shared" si="47"/>
        <v>1.8616169115613732</v>
      </c>
    </row>
    <row r="137" spans="1:14" x14ac:dyDescent="0.3">
      <c r="A137">
        <f t="shared" si="43"/>
        <v>3801</v>
      </c>
      <c r="B137">
        <v>216</v>
      </c>
      <c r="C137">
        <f t="shared" si="44"/>
        <v>0.45814686784398173</v>
      </c>
      <c r="D137">
        <f t="shared" si="39"/>
        <v>0.45814686784398173</v>
      </c>
      <c r="E137" t="s">
        <v>30</v>
      </c>
      <c r="F137" t="s">
        <v>19</v>
      </c>
      <c r="G137">
        <v>1</v>
      </c>
      <c r="H137">
        <f t="shared" si="45"/>
        <v>65</v>
      </c>
      <c r="J137">
        <v>2050</v>
      </c>
      <c r="K137" t="s">
        <v>31</v>
      </c>
      <c r="L137">
        <f t="shared" si="46"/>
        <v>67.5</v>
      </c>
      <c r="M137" cm="1">
        <f t="array" ref="M137">STOWA2024_NDJF_T(B137*60,L137,J137,K137,"")</f>
        <v>0.71251966116162013</v>
      </c>
      <c r="N137">
        <f t="shared" si="47"/>
        <v>1.4034700437173915</v>
      </c>
    </row>
    <row r="138" spans="1:14" x14ac:dyDescent="0.3">
      <c r="A138">
        <f t="shared" si="43"/>
        <v>3802</v>
      </c>
      <c r="B138">
        <v>216</v>
      </c>
      <c r="C138">
        <f t="shared" si="44"/>
        <v>0.35079765490560311</v>
      </c>
      <c r="D138">
        <f t="shared" si="39"/>
        <v>0.35079765490560311</v>
      </c>
      <c r="E138" t="s">
        <v>30</v>
      </c>
      <c r="F138" t="s">
        <v>19</v>
      </c>
      <c r="G138">
        <v>1</v>
      </c>
      <c r="H138">
        <f t="shared" si="45"/>
        <v>70</v>
      </c>
      <c r="J138">
        <v>2050</v>
      </c>
      <c r="K138" t="s">
        <v>31</v>
      </c>
      <c r="L138">
        <f t="shared" si="46"/>
        <v>72.5</v>
      </c>
      <c r="M138" cm="1">
        <f t="array" ref="M138">STOWA2024_NDJF_T(B138*60,L138,J138,K138,"")</f>
        <v>0.94996317052521662</v>
      </c>
      <c r="N138">
        <f t="shared" si="47"/>
        <v>1.0526723888117884</v>
      </c>
    </row>
    <row r="139" spans="1:14" x14ac:dyDescent="0.3">
      <c r="A139">
        <f t="shared" si="43"/>
        <v>3803</v>
      </c>
      <c r="B139">
        <v>216</v>
      </c>
      <c r="C139">
        <f t="shared" si="44"/>
        <v>0.26724143714971216</v>
      </c>
      <c r="D139">
        <f t="shared" si="39"/>
        <v>0.26724143714971216</v>
      </c>
      <c r="E139" t="s">
        <v>30</v>
      </c>
      <c r="F139" t="s">
        <v>19</v>
      </c>
      <c r="G139">
        <v>1</v>
      </c>
      <c r="H139">
        <f t="shared" si="45"/>
        <v>75</v>
      </c>
      <c r="J139">
        <v>2050</v>
      </c>
      <c r="K139" t="s">
        <v>31</v>
      </c>
      <c r="L139">
        <f t="shared" si="46"/>
        <v>77.5</v>
      </c>
      <c r="M139" cm="1">
        <f t="array" ref="M139">STOWA2024_NDJF_T(B139*60,L139,J139,K139,"")</f>
        <v>1.2731863926216138</v>
      </c>
      <c r="N139">
        <f t="shared" si="47"/>
        <v>0.78543095166207622</v>
      </c>
    </row>
    <row r="140" spans="1:14" x14ac:dyDescent="0.3">
      <c r="A140">
        <f t="shared" si="43"/>
        <v>3804</v>
      </c>
      <c r="B140">
        <v>216</v>
      </c>
      <c r="C140">
        <f t="shared" si="44"/>
        <v>0.20265071143313806</v>
      </c>
      <c r="D140">
        <f t="shared" si="39"/>
        <v>0.20265071143313806</v>
      </c>
      <c r="E140" t="s">
        <v>30</v>
      </c>
      <c r="F140" t="s">
        <v>19</v>
      </c>
      <c r="G140">
        <v>1</v>
      </c>
      <c r="H140">
        <f t="shared" si="45"/>
        <v>80</v>
      </c>
      <c r="J140">
        <v>2050</v>
      </c>
      <c r="K140" t="s">
        <v>31</v>
      </c>
      <c r="L140">
        <f t="shared" si="46"/>
        <v>82.5</v>
      </c>
      <c r="M140" cm="1">
        <f t="array" ref="M140">STOWA2024_NDJF_T(B140*60,L140,J140,K140,"")</f>
        <v>1.7159126733726631</v>
      </c>
      <c r="N140">
        <f t="shared" si="47"/>
        <v>0.58278024022893815</v>
      </c>
    </row>
    <row r="141" spans="1:14" x14ac:dyDescent="0.3">
      <c r="A141">
        <f t="shared" si="43"/>
        <v>3805</v>
      </c>
      <c r="B141">
        <v>216</v>
      </c>
      <c r="C141">
        <f t="shared" si="44"/>
        <v>0.15283367033112932</v>
      </c>
      <c r="D141">
        <f t="shared" si="39"/>
        <v>0.15283367033112932</v>
      </c>
      <c r="E141" t="s">
        <v>30</v>
      </c>
      <c r="F141" t="s">
        <v>19</v>
      </c>
      <c r="G141">
        <v>1</v>
      </c>
      <c r="H141">
        <f t="shared" si="45"/>
        <v>85</v>
      </c>
      <c r="J141">
        <v>2050</v>
      </c>
      <c r="K141" t="s">
        <v>31</v>
      </c>
      <c r="L141">
        <f t="shared" si="46"/>
        <v>87.5</v>
      </c>
      <c r="M141" cm="1">
        <f t="array" ref="M141">STOWA2024_NDJF_T(B141*60,L141,J141,K141,"")</f>
        <v>2.3258703988211451</v>
      </c>
      <c r="N141">
        <f t="shared" si="47"/>
        <v>0.42994656989780883</v>
      </c>
    </row>
    <row r="142" spans="1:14" x14ac:dyDescent="0.3">
      <c r="A142">
        <f t="shared" si="43"/>
        <v>3806</v>
      </c>
      <c r="B142">
        <v>216</v>
      </c>
      <c r="C142">
        <f t="shared" si="44"/>
        <v>0.11463030278791675</v>
      </c>
      <c r="D142">
        <f t="shared" si="39"/>
        <v>0.11463030278791675</v>
      </c>
      <c r="E142" t="s">
        <v>30</v>
      </c>
      <c r="F142" t="s">
        <v>19</v>
      </c>
      <c r="G142">
        <v>1</v>
      </c>
      <c r="H142">
        <f t="shared" si="45"/>
        <v>90</v>
      </c>
      <c r="J142">
        <v>2050</v>
      </c>
      <c r="K142" t="s">
        <v>31</v>
      </c>
      <c r="L142">
        <f t="shared" si="46"/>
        <v>92.5</v>
      </c>
      <c r="M142" cm="1">
        <f t="array" ref="M142">STOWA2024_NDJF_T(B142*60,L142,J142,K142,"")</f>
        <v>3.1714189983464638</v>
      </c>
      <c r="N142">
        <f t="shared" si="47"/>
        <v>0.31531626710989208</v>
      </c>
    </row>
    <row r="143" spans="1:14" x14ac:dyDescent="0.3">
      <c r="A143">
        <f t="shared" si="43"/>
        <v>3807</v>
      </c>
      <c r="B143">
        <v>216</v>
      </c>
      <c r="C143">
        <f t="shared" si="44"/>
        <v>8.5492542167124208E-2</v>
      </c>
      <c r="D143">
        <f t="shared" si="39"/>
        <v>8.5492542167124208E-2</v>
      </c>
      <c r="E143" t="s">
        <v>30</v>
      </c>
      <c r="F143" t="s">
        <v>19</v>
      </c>
      <c r="G143">
        <v>1</v>
      </c>
      <c r="H143">
        <f t="shared" si="45"/>
        <v>95</v>
      </c>
      <c r="J143">
        <v>2050</v>
      </c>
      <c r="K143" t="s">
        <v>31</v>
      </c>
      <c r="L143">
        <f t="shared" si="46"/>
        <v>97.5</v>
      </c>
      <c r="M143" cm="1">
        <f t="array" ref="M143">STOWA2024_NDJF_T(B143*60,L143,J143,K143,"")</f>
        <v>4.3511608744877242</v>
      </c>
      <c r="N143">
        <f t="shared" si="47"/>
        <v>0.22982372494276787</v>
      </c>
    </row>
    <row r="144" spans="1:14" x14ac:dyDescent="0.3">
      <c r="A144">
        <f t="shared" si="43"/>
        <v>3808</v>
      </c>
      <c r="B144">
        <v>216</v>
      </c>
      <c r="C144">
        <f t="shared" si="44"/>
        <v>6.3387537338236655E-2</v>
      </c>
      <c r="D144">
        <f t="shared" si="39"/>
        <v>6.3387537338236655E-2</v>
      </c>
      <c r="E144" t="s">
        <v>30</v>
      </c>
      <c r="F144" t="s">
        <v>19</v>
      </c>
      <c r="G144">
        <v>1</v>
      </c>
      <c r="H144">
        <f t="shared" si="45"/>
        <v>100</v>
      </c>
      <c r="J144">
        <v>2050</v>
      </c>
      <c r="K144" t="s">
        <v>31</v>
      </c>
      <c r="L144">
        <f t="shared" si="46"/>
        <v>102.5</v>
      </c>
      <c r="M144" cm="1">
        <f t="array" ref="M144">STOWA2024_NDJF_T(B144*60,L144,J144,K144,"")</f>
        <v>6.008308736175203</v>
      </c>
      <c r="N144">
        <f t="shared" si="47"/>
        <v>0.16643618760453122</v>
      </c>
    </row>
    <row r="145" spans="1:14" x14ac:dyDescent="0.3">
      <c r="A145">
        <f t="shared" si="43"/>
        <v>3809</v>
      </c>
      <c r="B145">
        <v>216</v>
      </c>
      <c r="C145">
        <f t="shared" si="44"/>
        <v>4.6708106904037969E-2</v>
      </c>
      <c r="D145">
        <f t="shared" si="39"/>
        <v>4.6708106904037969E-2</v>
      </c>
      <c r="E145" t="s">
        <v>30</v>
      </c>
      <c r="F145" t="s">
        <v>19</v>
      </c>
      <c r="G145">
        <v>1</v>
      </c>
      <c r="H145">
        <f t="shared" si="45"/>
        <v>105</v>
      </c>
      <c r="J145">
        <v>2050</v>
      </c>
      <c r="K145" t="s">
        <v>31</v>
      </c>
      <c r="L145">
        <f t="shared" si="46"/>
        <v>107.5</v>
      </c>
      <c r="M145" cm="1">
        <f t="array" ref="M145">STOWA2024_NDJF_T(B145*60,L145,J145,K145,"")</f>
        <v>8.3522595046149455</v>
      </c>
      <c r="N145">
        <f t="shared" si="47"/>
        <v>0.11972808070049325</v>
      </c>
    </row>
    <row r="146" spans="1:14" x14ac:dyDescent="0.3">
      <c r="A146">
        <f t="shared" si="43"/>
        <v>3810</v>
      </c>
      <c r="B146">
        <v>216</v>
      </c>
      <c r="C146">
        <f t="shared" si="44"/>
        <v>3.4199756640140591E-2</v>
      </c>
      <c r="D146">
        <f t="shared" si="39"/>
        <v>3.4199756640140591E-2</v>
      </c>
      <c r="E146" t="s">
        <v>30</v>
      </c>
      <c r="F146" t="s">
        <v>19</v>
      </c>
      <c r="G146">
        <v>1</v>
      </c>
      <c r="H146">
        <f t="shared" si="45"/>
        <v>110</v>
      </c>
      <c r="J146">
        <v>2050</v>
      </c>
      <c r="K146" t="s">
        <v>31</v>
      </c>
      <c r="L146">
        <f t="shared" si="46"/>
        <v>112.5</v>
      </c>
      <c r="M146" cm="1">
        <f t="array" ref="M146">STOWA2024_NDJF_T(B146*60,L146,J146,K146,"")</f>
        <v>11.692033147923659</v>
      </c>
      <c r="N146">
        <f t="shared" si="47"/>
        <v>8.5528324060352656E-2</v>
      </c>
    </row>
    <row r="147" spans="1:14" x14ac:dyDescent="0.3">
      <c r="A147">
        <f t="shared" si="43"/>
        <v>3811</v>
      </c>
      <c r="B147">
        <v>216</v>
      </c>
      <c r="C147">
        <f t="shared" si="44"/>
        <v>2.4874017399300979E-2</v>
      </c>
      <c r="D147">
        <f t="shared" si="39"/>
        <v>2.4874017399300979E-2</v>
      </c>
      <c r="E147" t="s">
        <v>30</v>
      </c>
      <c r="F147" t="s">
        <v>19</v>
      </c>
      <c r="G147">
        <v>1</v>
      </c>
      <c r="H147">
        <f t="shared" si="45"/>
        <v>115</v>
      </c>
      <c r="J147">
        <v>2050</v>
      </c>
      <c r="K147" t="s">
        <v>31</v>
      </c>
      <c r="L147">
        <f t="shared" si="46"/>
        <v>117.5</v>
      </c>
      <c r="M147" cm="1">
        <f t="array" ref="M147">STOWA2024_NDJF_T(B147*60,L147,J147,K147,"")</f>
        <v>16.486875459449216</v>
      </c>
      <c r="N147">
        <f t="shared" si="47"/>
        <v>6.0654306661051677E-2</v>
      </c>
    </row>
    <row r="148" spans="1:14" x14ac:dyDescent="0.3">
      <c r="A148">
        <f t="shared" si="43"/>
        <v>3812</v>
      </c>
      <c r="B148">
        <v>216</v>
      </c>
      <c r="C148">
        <f t="shared" si="44"/>
        <v>1.7965790366607524E-2</v>
      </c>
      <c r="D148">
        <f t="shared" si="39"/>
        <v>1.7965790366607524E-2</v>
      </c>
      <c r="E148" t="s">
        <v>30</v>
      </c>
      <c r="F148" t="s">
        <v>19</v>
      </c>
      <c r="G148">
        <v>1</v>
      </c>
      <c r="H148">
        <f t="shared" si="45"/>
        <v>120</v>
      </c>
      <c r="J148">
        <v>2050</v>
      </c>
      <c r="K148" t="s">
        <v>31</v>
      </c>
      <c r="L148">
        <f t="shared" si="46"/>
        <v>122.5</v>
      </c>
      <c r="M148" cm="1">
        <f t="array" ref="M148">STOWA2024_NDJF_T(B148*60,L148,J148,K148,"")</f>
        <v>23.425503784261263</v>
      </c>
      <c r="N148">
        <f t="shared" si="47"/>
        <v>4.2688516294444152E-2</v>
      </c>
    </row>
    <row r="149" spans="1:14" x14ac:dyDescent="0.3">
      <c r="A149">
        <f t="shared" si="43"/>
        <v>3813</v>
      </c>
      <c r="B149">
        <v>216</v>
      </c>
      <c r="C149">
        <f t="shared" si="44"/>
        <v>1.2882168752819452E-2</v>
      </c>
      <c r="D149">
        <f t="shared" si="39"/>
        <v>1.2882168752819452E-2</v>
      </c>
      <c r="E149" t="s">
        <v>30</v>
      </c>
      <c r="F149" t="s">
        <v>19</v>
      </c>
      <c r="G149">
        <v>1</v>
      </c>
      <c r="H149">
        <f t="shared" si="45"/>
        <v>125</v>
      </c>
      <c r="J149">
        <v>2050</v>
      </c>
      <c r="K149" t="s">
        <v>31</v>
      </c>
      <c r="L149">
        <f t="shared" si="46"/>
        <v>127.5</v>
      </c>
      <c r="M149" cm="1">
        <f t="array" ref="M149">STOWA2024_NDJF_T(B149*60,L149,J149,K149,"")</f>
        <v>33.54990069157234</v>
      </c>
      <c r="N149">
        <f t="shared" si="47"/>
        <v>2.98063475416247E-2</v>
      </c>
    </row>
    <row r="150" spans="1:14" x14ac:dyDescent="0.3">
      <c r="A150">
        <f t="shared" si="43"/>
        <v>3814</v>
      </c>
      <c r="B150">
        <v>216</v>
      </c>
      <c r="C150">
        <f t="shared" si="44"/>
        <v>9.1671888403398669E-3</v>
      </c>
      <c r="D150">
        <f t="shared" si="39"/>
        <v>9.1671888403398669E-3</v>
      </c>
      <c r="E150" t="s">
        <v>30</v>
      </c>
      <c r="F150" t="s">
        <v>19</v>
      </c>
      <c r="G150">
        <v>1</v>
      </c>
      <c r="H150">
        <f t="shared" si="45"/>
        <v>130</v>
      </c>
      <c r="J150">
        <v>2050</v>
      </c>
      <c r="K150" t="s">
        <v>31</v>
      </c>
      <c r="L150">
        <f t="shared" si="46"/>
        <v>132.5</v>
      </c>
      <c r="M150" cm="1">
        <f t="array" ref="M150">STOWA2024_NDJF_T(B150*60,L150,J150,K150,"")</f>
        <v>48.451587318709251</v>
      </c>
      <c r="N150">
        <f t="shared" si="47"/>
        <v>2.0639158701284833E-2</v>
      </c>
    </row>
    <row r="151" spans="1:14" x14ac:dyDescent="0.3">
      <c r="A151">
        <f t="shared" si="43"/>
        <v>3815</v>
      </c>
      <c r="B151">
        <v>216</v>
      </c>
      <c r="C151">
        <f t="shared" si="44"/>
        <v>6.4716821234151612E-3</v>
      </c>
      <c r="D151">
        <f t="shared" si="39"/>
        <v>6.4716821234151612E-3</v>
      </c>
      <c r="E151" t="s">
        <v>30</v>
      </c>
      <c r="F151" t="s">
        <v>19</v>
      </c>
      <c r="G151">
        <v>1</v>
      </c>
      <c r="H151">
        <f t="shared" si="45"/>
        <v>135</v>
      </c>
      <c r="J151">
        <v>2050</v>
      </c>
      <c r="K151" t="s">
        <v>31</v>
      </c>
      <c r="L151">
        <f t="shared" si="46"/>
        <v>137.5</v>
      </c>
      <c r="M151" cm="1">
        <f t="array" ref="M151">STOWA2024_NDJF_T(B151*60,L151,J151,K151,"")</f>
        <v>70.584199981106835</v>
      </c>
      <c r="N151">
        <f t="shared" si="47"/>
        <v>1.4167476577869672E-2</v>
      </c>
    </row>
    <row r="152" spans="1:14" x14ac:dyDescent="0.3">
      <c r="A152">
        <f t="shared" si="43"/>
        <v>3816</v>
      </c>
      <c r="B152">
        <v>216</v>
      </c>
      <c r="C152">
        <f t="shared" si="44"/>
        <v>4.530816233061407E-3</v>
      </c>
      <c r="D152">
        <f t="shared" si="39"/>
        <v>4.530816233061407E-3</v>
      </c>
      <c r="E152" t="s">
        <v>30</v>
      </c>
      <c r="F152" t="s">
        <v>19</v>
      </c>
      <c r="G152">
        <v>1</v>
      </c>
      <c r="H152">
        <f t="shared" si="45"/>
        <v>140</v>
      </c>
      <c r="J152">
        <v>2050</v>
      </c>
      <c r="K152" t="s">
        <v>31</v>
      </c>
      <c r="L152">
        <f t="shared" si="46"/>
        <v>142.5</v>
      </c>
      <c r="M152" cm="1">
        <f t="array" ref="M152">STOWA2024_NDJF_T(B152*60,L152,J152,K152,"")</f>
        <v>103.77038976358115</v>
      </c>
      <c r="N152">
        <f t="shared" si="47"/>
        <v>9.6366603448082653E-3</v>
      </c>
    </row>
    <row r="153" spans="1:14" x14ac:dyDescent="0.3">
      <c r="A153">
        <f t="shared" si="43"/>
        <v>3817</v>
      </c>
      <c r="B153">
        <v>216</v>
      </c>
      <c r="C153">
        <f t="shared" si="44"/>
        <v>3.1444279969799491E-3</v>
      </c>
      <c r="D153">
        <f t="shared" si="39"/>
        <v>3.1444279969799491E-3</v>
      </c>
      <c r="E153" t="s">
        <v>30</v>
      </c>
      <c r="F153" t="s">
        <v>19</v>
      </c>
      <c r="G153">
        <v>1</v>
      </c>
      <c r="H153">
        <f t="shared" si="45"/>
        <v>145</v>
      </c>
      <c r="J153">
        <v>2050</v>
      </c>
      <c r="K153" t="s">
        <v>31</v>
      </c>
      <c r="L153">
        <f t="shared" si="46"/>
        <v>147.5</v>
      </c>
      <c r="M153" cm="1">
        <f t="array" ref="M153">STOWA2024_NDJF_T(B153*60,L153,J153,K153,"")</f>
        <v>154.0302235693251</v>
      </c>
      <c r="N153">
        <f t="shared" si="47"/>
        <v>6.4922323478283162E-3</v>
      </c>
    </row>
    <row r="154" spans="1:14" x14ac:dyDescent="0.3">
      <c r="A154">
        <f t="shared" si="43"/>
        <v>3818</v>
      </c>
      <c r="B154">
        <v>216</v>
      </c>
      <c r="C154">
        <f t="shared" si="44"/>
        <v>2.1622592562720398E-3</v>
      </c>
      <c r="D154">
        <f t="shared" si="39"/>
        <v>2.1622592562720398E-3</v>
      </c>
      <c r="E154" t="s">
        <v>30</v>
      </c>
      <c r="F154" t="s">
        <v>19</v>
      </c>
      <c r="G154">
        <v>1</v>
      </c>
      <c r="H154">
        <f t="shared" si="45"/>
        <v>150</v>
      </c>
      <c r="J154">
        <v>2050</v>
      </c>
      <c r="K154" t="s">
        <v>31</v>
      </c>
      <c r="L154">
        <f t="shared" si="46"/>
        <v>152.5</v>
      </c>
      <c r="M154" cm="1">
        <f t="array" ref="M154">STOWA2024_NDJF_T(B154*60,L154,J154,K154,"")</f>
        <v>230.94831742720612</v>
      </c>
      <c r="N154">
        <f t="shared" si="47"/>
        <v>4.3299730915562764E-3</v>
      </c>
    </row>
    <row r="155" spans="1:14" x14ac:dyDescent="0.3">
      <c r="A155">
        <f t="shared" si="43"/>
        <v>3819</v>
      </c>
      <c r="B155">
        <v>216</v>
      </c>
      <c r="C155">
        <f t="shared" si="44"/>
        <v>1.4725752415255138E-3</v>
      </c>
      <c r="D155">
        <f t="shared" si="39"/>
        <v>1.4725752415255138E-3</v>
      </c>
      <c r="E155" t="s">
        <v>30</v>
      </c>
      <c r="F155" t="s">
        <v>19</v>
      </c>
      <c r="G155">
        <v>1</v>
      </c>
      <c r="H155">
        <f t="shared" si="45"/>
        <v>155</v>
      </c>
      <c r="J155">
        <v>2050</v>
      </c>
      <c r="K155" t="s">
        <v>31</v>
      </c>
      <c r="L155">
        <f t="shared" si="46"/>
        <v>157.5</v>
      </c>
      <c r="M155" cm="1">
        <f t="array" ref="M155">STOWA2024_NDJF_T(B155*60,L155,J155,K155,"")</f>
        <v>349.96876615877414</v>
      </c>
      <c r="N155">
        <f t="shared" si="47"/>
        <v>2.8573978500307626E-3</v>
      </c>
    </row>
    <row r="156" spans="1:14" x14ac:dyDescent="0.3">
      <c r="A156">
        <f t="shared" si="43"/>
        <v>3820</v>
      </c>
      <c r="B156">
        <v>216</v>
      </c>
      <c r="C156" s="1">
        <f>N155</f>
        <v>2.8573978500307626E-3</v>
      </c>
      <c r="D156">
        <f t="shared" si="39"/>
        <v>2.8573978500307626E-3</v>
      </c>
      <c r="E156" t="s">
        <v>30</v>
      </c>
      <c r="F156" t="s">
        <v>19</v>
      </c>
      <c r="G156">
        <v>1</v>
      </c>
      <c r="H156">
        <f t="shared" si="45"/>
        <v>160</v>
      </c>
      <c r="J156">
        <v>2050</v>
      </c>
      <c r="K156" t="s">
        <v>31</v>
      </c>
      <c r="L156">
        <f>AVERAGE(H156:H157)</f>
        <v>160</v>
      </c>
      <c r="M156" cm="1">
        <f t="array" ref="M156">STOWA2024_NDJF_T(B156*60,L156,J156,K156,"")</f>
        <v>432.6062169400343</v>
      </c>
      <c r="N156">
        <f>1/M156</f>
        <v>2.311571033521728E-3</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FAEEAB-ED9D-4306-8A1A-685DE16FB2C0}">
  <sheetPr codeName="Blad20">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7.21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'2050H WINTER'!A156+1</f>
        <v>3821</v>
      </c>
      <c r="B2">
        <v>24</v>
      </c>
      <c r="C2" s="1">
        <f>365.25*24/B2 - N2</f>
        <v>349.57560854721828</v>
      </c>
      <c r="D2">
        <f>C2</f>
        <v>349.57560854721828</v>
      </c>
      <c r="E2" t="s">
        <v>32</v>
      </c>
      <c r="F2" t="s">
        <v>21</v>
      </c>
      <c r="G2">
        <v>1</v>
      </c>
      <c r="H2">
        <v>10</v>
      </c>
      <c r="J2">
        <v>2100</v>
      </c>
      <c r="K2" t="s">
        <v>25</v>
      </c>
      <c r="L2">
        <f>AVERAGE(H2:H4)</f>
        <v>15</v>
      </c>
      <c r="M2" cm="1">
        <f t="array" ref="M2">STOWA2024_JAARROND_T(B2*60,L2,J2,K2,"")</f>
        <v>6.3798330098648257E-2</v>
      </c>
      <c r="N2">
        <f>1/M2</f>
        <v>15.674391452781736</v>
      </c>
    </row>
    <row r="3" spans="1:14" x14ac:dyDescent="0.3">
      <c r="A3">
        <f>A2+1</f>
        <v>3822</v>
      </c>
      <c r="B3">
        <v>24</v>
      </c>
      <c r="C3">
        <f t="shared" ref="C3:C7" si="0">N2-N3</f>
        <v>4.7287216798412217</v>
      </c>
      <c r="D3">
        <f t="shared" ref="D3:D32" si="1">C3</f>
        <v>4.7287216798412217</v>
      </c>
      <c r="E3" t="s">
        <v>32</v>
      </c>
      <c r="F3" t="s">
        <v>21</v>
      </c>
      <c r="G3">
        <v>1</v>
      </c>
      <c r="H3">
        <f t="shared" ref="H3:H7" si="2">H2+5</f>
        <v>15</v>
      </c>
      <c r="J3">
        <v>2100</v>
      </c>
      <c r="K3" t="s">
        <v>25</v>
      </c>
      <c r="L3">
        <f t="shared" ref="L3:L7" si="3">AVERAGE(H3:H4)</f>
        <v>17.5</v>
      </c>
      <c r="M3" cm="1">
        <f t="array" ref="M3">STOWA2024_JAARROND_T(B3*60,L3,J3,K3,"")</f>
        <v>9.136032976914428E-2</v>
      </c>
      <c r="N3">
        <f t="shared" ref="N3:N7" si="4">1/M3</f>
        <v>10.945669772940514</v>
      </c>
    </row>
    <row r="4" spans="1:14" x14ac:dyDescent="0.3">
      <c r="A4">
        <f t="shared" ref="A4:A67" si="5">A3+1</f>
        <v>3823</v>
      </c>
      <c r="B4">
        <v>24</v>
      </c>
      <c r="C4">
        <f t="shared" si="0"/>
        <v>5.33889730918533</v>
      </c>
      <c r="D4">
        <f t="shared" si="1"/>
        <v>5.33889730918533</v>
      </c>
      <c r="E4" t="s">
        <v>32</v>
      </c>
      <c r="F4" t="s">
        <v>21</v>
      </c>
      <c r="G4">
        <v>1</v>
      </c>
      <c r="H4">
        <f t="shared" si="2"/>
        <v>20</v>
      </c>
      <c r="J4">
        <v>2100</v>
      </c>
      <c r="K4" t="s">
        <v>25</v>
      </c>
      <c r="L4">
        <f t="shared" si="3"/>
        <v>22.5</v>
      </c>
      <c r="M4" cm="1">
        <f t="array" ref="M4">STOWA2024_JAARROND_T(B4*60,L4,J4,K4,"")</f>
        <v>0.17835573076390573</v>
      </c>
      <c r="N4">
        <f t="shared" si="4"/>
        <v>5.6067724637551839</v>
      </c>
    </row>
    <row r="5" spans="1:14" x14ac:dyDescent="0.3">
      <c r="A5">
        <f t="shared" si="5"/>
        <v>3824</v>
      </c>
      <c r="B5">
        <v>24</v>
      </c>
      <c r="C5">
        <f t="shared" si="0"/>
        <v>2.5680079473267061</v>
      </c>
      <c r="D5">
        <f t="shared" si="1"/>
        <v>2.5680079473267061</v>
      </c>
      <c r="E5" t="s">
        <v>32</v>
      </c>
      <c r="F5" t="s">
        <v>21</v>
      </c>
      <c r="G5">
        <v>1</v>
      </c>
      <c r="H5">
        <f t="shared" si="2"/>
        <v>25</v>
      </c>
      <c r="J5">
        <v>2100</v>
      </c>
      <c r="K5" t="s">
        <v>25</v>
      </c>
      <c r="L5">
        <f t="shared" si="3"/>
        <v>27.5</v>
      </c>
      <c r="M5" cm="1">
        <f t="array" ref="M5">STOWA2024_JAARROND_T(B5*60,L5,J5,K5,"")</f>
        <v>0.32908110996877127</v>
      </c>
      <c r="N5">
        <f t="shared" si="4"/>
        <v>3.0387645164284778</v>
      </c>
    </row>
    <row r="6" spans="1:14" x14ac:dyDescent="0.3">
      <c r="A6">
        <f t="shared" si="5"/>
        <v>3825</v>
      </c>
      <c r="B6">
        <v>24</v>
      </c>
      <c r="C6">
        <f t="shared" si="0"/>
        <v>1.3115274787692071</v>
      </c>
      <c r="D6">
        <f t="shared" si="1"/>
        <v>1.3115274787692071</v>
      </c>
      <c r="E6" t="s">
        <v>32</v>
      </c>
      <c r="F6" t="s">
        <v>21</v>
      </c>
      <c r="G6">
        <v>1</v>
      </c>
      <c r="H6">
        <f t="shared" si="2"/>
        <v>30</v>
      </c>
      <c r="J6">
        <v>2100</v>
      </c>
      <c r="K6" t="s">
        <v>25</v>
      </c>
      <c r="L6">
        <f t="shared" si="3"/>
        <v>32.5</v>
      </c>
      <c r="M6" cm="1">
        <f t="array" ref="M6">STOWA2024_JAARROND_T(B6*60,L6,J6,K6,"")</f>
        <v>0.57895933111484632</v>
      </c>
      <c r="N6">
        <f t="shared" si="4"/>
        <v>1.7272370376592707</v>
      </c>
    </row>
    <row r="7" spans="1:14" x14ac:dyDescent="0.3">
      <c r="A7">
        <f t="shared" si="5"/>
        <v>3826</v>
      </c>
      <c r="B7">
        <v>24</v>
      </c>
      <c r="C7">
        <f t="shared" si="0"/>
        <v>0.70461446548614393</v>
      </c>
      <c r="D7">
        <f t="shared" si="1"/>
        <v>0.70461446548614393</v>
      </c>
      <c r="E7" t="s">
        <v>32</v>
      </c>
      <c r="F7" t="s">
        <v>21</v>
      </c>
      <c r="G7">
        <v>1</v>
      </c>
      <c r="H7">
        <f t="shared" si="2"/>
        <v>35</v>
      </c>
      <c r="J7">
        <v>2100</v>
      </c>
      <c r="K7" t="s">
        <v>25</v>
      </c>
      <c r="L7">
        <f t="shared" si="3"/>
        <v>37.5</v>
      </c>
      <c r="M7" cm="1">
        <f t="array" ref="M7">STOWA2024_JAARROND_T(B7*60,L7,J7,K7,"")</f>
        <v>0.97787788692650046</v>
      </c>
      <c r="N7">
        <f t="shared" si="4"/>
        <v>1.0226225721731268</v>
      </c>
    </row>
    <row r="8" spans="1:14" x14ac:dyDescent="0.3">
      <c r="A8">
        <f t="shared" si="5"/>
        <v>3827</v>
      </c>
      <c r="B8">
        <v>24</v>
      </c>
      <c r="C8">
        <f>N7-N8</f>
        <v>0.39535907260811531</v>
      </c>
      <c r="D8">
        <f t="shared" si="1"/>
        <v>0.39535907260811531</v>
      </c>
      <c r="E8" t="s">
        <v>32</v>
      </c>
      <c r="F8" t="s">
        <v>21</v>
      </c>
      <c r="G8">
        <v>1</v>
      </c>
      <c r="H8">
        <f>H7+5</f>
        <v>40</v>
      </c>
      <c r="J8">
        <v>2100</v>
      </c>
      <c r="K8" t="s">
        <v>25</v>
      </c>
      <c r="L8">
        <f>AVERAGE(H8:H9)</f>
        <v>42.5</v>
      </c>
      <c r="M8" cm="1">
        <f t="array" ref="M8">STOWA2024_JAARROND_T(B8*60,L8,J8,K8,"")</f>
        <v>1.5942263509569268</v>
      </c>
      <c r="N8">
        <f>1/M8</f>
        <v>0.62726349956501148</v>
      </c>
    </row>
    <row r="9" spans="1:14" x14ac:dyDescent="0.3">
      <c r="A9">
        <f t="shared" si="5"/>
        <v>3828</v>
      </c>
      <c r="B9">
        <v>24</v>
      </c>
      <c r="C9">
        <f t="shared" ref="C9:C31" si="6">N8-N9</f>
        <v>0.23051568534323813</v>
      </c>
      <c r="D9">
        <f t="shared" si="1"/>
        <v>0.23051568534323813</v>
      </c>
      <c r="E9" t="s">
        <v>32</v>
      </c>
      <c r="F9" t="s">
        <v>21</v>
      </c>
      <c r="G9">
        <v>1</v>
      </c>
      <c r="H9">
        <f t="shared" ref="H9:H32" si="7">H8+5</f>
        <v>45</v>
      </c>
      <c r="J9">
        <v>2100</v>
      </c>
      <c r="K9" t="s">
        <v>25</v>
      </c>
      <c r="L9">
        <f t="shared" ref="L9:L31" si="8">AVERAGE(H9:H10)</f>
        <v>47.5</v>
      </c>
      <c r="M9" cm="1">
        <f t="array" ref="M9">STOWA2024_JAARROND_T(B9*60,L9,J9,K9,"")</f>
        <v>2.5204927769079575</v>
      </c>
      <c r="N9">
        <f t="shared" ref="N9:N31" si="9">1/M9</f>
        <v>0.39674781422177335</v>
      </c>
    </row>
    <row r="10" spans="1:14" x14ac:dyDescent="0.3">
      <c r="A10">
        <f t="shared" si="5"/>
        <v>3829</v>
      </c>
      <c r="B10">
        <v>24</v>
      </c>
      <c r="C10">
        <f t="shared" si="6"/>
        <v>0.13889708011726593</v>
      </c>
      <c r="D10">
        <f t="shared" si="1"/>
        <v>0.13889708011726593</v>
      </c>
      <c r="E10" t="s">
        <v>32</v>
      </c>
      <c r="F10" t="s">
        <v>21</v>
      </c>
      <c r="G10">
        <v>1</v>
      </c>
      <c r="H10">
        <f t="shared" si="7"/>
        <v>50</v>
      </c>
      <c r="J10">
        <v>2100</v>
      </c>
      <c r="K10" t="s">
        <v>25</v>
      </c>
      <c r="L10">
        <f t="shared" si="8"/>
        <v>52.5</v>
      </c>
      <c r="M10" cm="1">
        <f t="array" ref="M10">STOWA2024_JAARROND_T(B10*60,L10,J10,K10,"")</f>
        <v>3.8782127321564963</v>
      </c>
      <c r="N10">
        <f t="shared" si="9"/>
        <v>0.25785073410450743</v>
      </c>
    </row>
    <row r="11" spans="1:14" x14ac:dyDescent="0.3">
      <c r="A11">
        <f t="shared" si="5"/>
        <v>3830</v>
      </c>
      <c r="B11">
        <v>24</v>
      </c>
      <c r="C11">
        <f t="shared" si="6"/>
        <v>8.6175465473252888E-2</v>
      </c>
      <c r="D11">
        <f t="shared" si="1"/>
        <v>8.6175465473252888E-2</v>
      </c>
      <c r="E11" t="s">
        <v>32</v>
      </c>
      <c r="F11" t="s">
        <v>21</v>
      </c>
      <c r="G11">
        <v>1</v>
      </c>
      <c r="H11">
        <f t="shared" si="7"/>
        <v>55</v>
      </c>
      <c r="J11">
        <v>2100</v>
      </c>
      <c r="K11" t="s">
        <v>25</v>
      </c>
      <c r="L11">
        <f t="shared" si="8"/>
        <v>57.5</v>
      </c>
      <c r="M11" cm="1">
        <f t="array" ref="M11">STOWA2024_JAARROND_T(B11*60,L11,J11,K11,"")</f>
        <v>5.8249508387135496</v>
      </c>
      <c r="N11">
        <f t="shared" si="9"/>
        <v>0.17167526863125454</v>
      </c>
    </row>
    <row r="12" spans="1:14" x14ac:dyDescent="0.3">
      <c r="A12">
        <f t="shared" si="5"/>
        <v>3831</v>
      </c>
      <c r="B12">
        <v>24</v>
      </c>
      <c r="C12">
        <f t="shared" si="6"/>
        <v>5.4885735322308865E-2</v>
      </c>
      <c r="D12">
        <f t="shared" si="1"/>
        <v>5.4885735322308865E-2</v>
      </c>
      <c r="E12" t="s">
        <v>32</v>
      </c>
      <c r="F12" t="s">
        <v>21</v>
      </c>
      <c r="G12">
        <v>1</v>
      </c>
      <c r="H12">
        <f t="shared" si="7"/>
        <v>60</v>
      </c>
      <c r="J12">
        <v>2100</v>
      </c>
      <c r="K12" t="s">
        <v>25</v>
      </c>
      <c r="L12">
        <f t="shared" si="8"/>
        <v>62.5</v>
      </c>
      <c r="M12" cm="1">
        <f t="array" ref="M12">STOWA2024_JAARROND_T(B12*60,L12,J12,K12,"")</f>
        <v>8.5624111310957982</v>
      </c>
      <c r="N12">
        <f t="shared" si="9"/>
        <v>0.11678953330894568</v>
      </c>
    </row>
    <row r="13" spans="1:14" x14ac:dyDescent="0.3">
      <c r="A13">
        <f t="shared" si="5"/>
        <v>3832</v>
      </c>
      <c r="B13">
        <v>24</v>
      </c>
      <c r="C13">
        <f t="shared" si="6"/>
        <v>3.5781819284623012E-2</v>
      </c>
      <c r="D13">
        <f t="shared" si="1"/>
        <v>3.5781819284623012E-2</v>
      </c>
      <c r="E13" t="s">
        <v>32</v>
      </c>
      <c r="F13" t="s">
        <v>21</v>
      </c>
      <c r="G13">
        <v>1</v>
      </c>
      <c r="H13">
        <f t="shared" si="7"/>
        <v>65</v>
      </c>
      <c r="J13">
        <v>2100</v>
      </c>
      <c r="K13" t="s">
        <v>25</v>
      </c>
      <c r="L13">
        <f t="shared" si="8"/>
        <v>67.5</v>
      </c>
      <c r="M13" cm="1">
        <f t="array" ref="M13">STOWA2024_JAARROND_T(B13*60,L13,J13,K13,"")</f>
        <v>12.344503385193029</v>
      </c>
      <c r="N13">
        <f t="shared" si="9"/>
        <v>8.1007714024322663E-2</v>
      </c>
    </row>
    <row r="14" spans="1:14" x14ac:dyDescent="0.3">
      <c r="A14">
        <f t="shared" si="5"/>
        <v>3833</v>
      </c>
      <c r="B14">
        <v>24</v>
      </c>
      <c r="C14">
        <f t="shared" si="6"/>
        <v>2.3825328749124484E-2</v>
      </c>
      <c r="D14">
        <f t="shared" si="1"/>
        <v>2.3825328749124484E-2</v>
      </c>
      <c r="E14" t="s">
        <v>32</v>
      </c>
      <c r="F14" t="s">
        <v>21</v>
      </c>
      <c r="G14">
        <v>1</v>
      </c>
      <c r="H14">
        <f t="shared" si="7"/>
        <v>70</v>
      </c>
      <c r="J14">
        <v>2100</v>
      </c>
      <c r="K14" t="s">
        <v>25</v>
      </c>
      <c r="L14">
        <f t="shared" si="8"/>
        <v>72.5</v>
      </c>
      <c r="M14" cm="1">
        <f t="array" ref="M14">STOWA2024_JAARROND_T(B14*60,L14,J14,K14,"")</f>
        <v>17.48790287756205</v>
      </c>
      <c r="N14">
        <f t="shared" si="9"/>
        <v>5.7182385275198179E-2</v>
      </c>
    </row>
    <row r="15" spans="1:14" x14ac:dyDescent="0.3">
      <c r="A15">
        <f t="shared" si="5"/>
        <v>3834</v>
      </c>
      <c r="B15">
        <v>24</v>
      </c>
      <c r="C15">
        <f t="shared" si="6"/>
        <v>1.6169969643469492E-2</v>
      </c>
      <c r="D15">
        <f t="shared" si="1"/>
        <v>1.6169969643469492E-2</v>
      </c>
      <c r="E15" t="s">
        <v>32</v>
      </c>
      <c r="F15" t="s">
        <v>21</v>
      </c>
      <c r="G15">
        <v>1</v>
      </c>
      <c r="H15">
        <f t="shared" si="7"/>
        <v>75</v>
      </c>
      <c r="J15">
        <v>2100</v>
      </c>
      <c r="K15" t="s">
        <v>25</v>
      </c>
      <c r="L15">
        <f t="shared" si="8"/>
        <v>77.5</v>
      </c>
      <c r="M15" cm="1">
        <f t="array" ref="M15">STOWA2024_JAARROND_T(B15*60,L15,J15,K15,"")</f>
        <v>24.382860277714631</v>
      </c>
      <c r="N15">
        <f t="shared" si="9"/>
        <v>4.1012415631728687E-2</v>
      </c>
    </row>
    <row r="16" spans="1:14" x14ac:dyDescent="0.3">
      <c r="A16">
        <f t="shared" si="5"/>
        <v>3835</v>
      </c>
      <c r="B16">
        <v>24</v>
      </c>
      <c r="C16">
        <f t="shared" si="6"/>
        <v>1.1166506460084578E-2</v>
      </c>
      <c r="D16">
        <f t="shared" si="1"/>
        <v>1.1166506460084578E-2</v>
      </c>
      <c r="E16" t="s">
        <v>32</v>
      </c>
      <c r="F16" t="s">
        <v>21</v>
      </c>
      <c r="G16">
        <v>1</v>
      </c>
      <c r="H16">
        <f t="shared" si="7"/>
        <v>80</v>
      </c>
      <c r="J16">
        <v>2100</v>
      </c>
      <c r="K16" t="s">
        <v>25</v>
      </c>
      <c r="L16">
        <f t="shared" si="8"/>
        <v>82.5</v>
      </c>
      <c r="M16" cm="1">
        <f t="array" ref="M16">STOWA2024_JAARROND_T(B16*60,L16,J16,K16,"")</f>
        <v>33.505429311903029</v>
      </c>
      <c r="N16">
        <f t="shared" si="9"/>
        <v>2.9845909171644109E-2</v>
      </c>
    </row>
    <row r="17" spans="1:14" x14ac:dyDescent="0.3">
      <c r="A17">
        <f t="shared" si="5"/>
        <v>3836</v>
      </c>
      <c r="B17">
        <v>24</v>
      </c>
      <c r="C17">
        <f t="shared" si="6"/>
        <v>7.8352496774175516E-3</v>
      </c>
      <c r="D17">
        <f t="shared" si="1"/>
        <v>7.8352496774175516E-3</v>
      </c>
      <c r="E17" t="s">
        <v>32</v>
      </c>
      <c r="F17" t="s">
        <v>21</v>
      </c>
      <c r="G17">
        <v>1</v>
      </c>
      <c r="H17">
        <f t="shared" si="7"/>
        <v>85</v>
      </c>
      <c r="J17">
        <v>2100</v>
      </c>
      <c r="K17" t="s">
        <v>25</v>
      </c>
      <c r="L17">
        <f t="shared" si="8"/>
        <v>87.5</v>
      </c>
      <c r="M17" cm="1">
        <f t="array" ref="M17">STOWA2024_JAARROND_T(B17*60,L17,J17,K17,"")</f>
        <v>45.4325323719765</v>
      </c>
      <c r="N17">
        <f t="shared" si="9"/>
        <v>2.2010659494226557E-2</v>
      </c>
    </row>
    <row r="18" spans="1:14" x14ac:dyDescent="0.3">
      <c r="A18">
        <f t="shared" si="5"/>
        <v>3837</v>
      </c>
      <c r="B18">
        <v>24</v>
      </c>
      <c r="C18">
        <f t="shared" si="6"/>
        <v>5.5781719858215457E-3</v>
      </c>
      <c r="D18">
        <f t="shared" si="1"/>
        <v>5.5781719858215457E-3</v>
      </c>
      <c r="E18" t="s">
        <v>32</v>
      </c>
      <c r="F18" t="s">
        <v>21</v>
      </c>
      <c r="G18">
        <v>1</v>
      </c>
      <c r="H18">
        <f t="shared" si="7"/>
        <v>90</v>
      </c>
      <c r="J18">
        <v>2100</v>
      </c>
      <c r="K18" t="s">
        <v>25</v>
      </c>
      <c r="L18">
        <f t="shared" si="8"/>
        <v>92.5</v>
      </c>
      <c r="M18" cm="1">
        <f t="array" ref="M18">STOWA2024_JAARROND_T(B18*60,L18,J18,K18,"")</f>
        <v>60.855059192256341</v>
      </c>
      <c r="N18">
        <f t="shared" si="9"/>
        <v>1.6432487508405012E-2</v>
      </c>
    </row>
    <row r="19" spans="1:14" x14ac:dyDescent="0.3">
      <c r="A19">
        <f t="shared" si="5"/>
        <v>3838</v>
      </c>
      <c r="B19">
        <v>24</v>
      </c>
      <c r="C19">
        <f t="shared" si="6"/>
        <v>4.0251025005239079E-3</v>
      </c>
      <c r="D19">
        <f t="shared" si="1"/>
        <v>4.0251025005239079E-3</v>
      </c>
      <c r="E19" t="s">
        <v>32</v>
      </c>
      <c r="F19" t="s">
        <v>21</v>
      </c>
      <c r="G19">
        <v>1</v>
      </c>
      <c r="H19">
        <f t="shared" si="7"/>
        <v>95</v>
      </c>
      <c r="J19">
        <v>2100</v>
      </c>
      <c r="K19" t="s">
        <v>25</v>
      </c>
      <c r="L19">
        <f t="shared" si="8"/>
        <v>97.5</v>
      </c>
      <c r="M19" cm="1">
        <f t="array" ref="M19">STOWA2024_JAARROND_T(B19*60,L19,J19,K19,"")</f>
        <v>80.597160430244202</v>
      </c>
      <c r="N19">
        <f t="shared" si="9"/>
        <v>1.2407385007881104E-2</v>
      </c>
    </row>
    <row r="20" spans="1:14" x14ac:dyDescent="0.3">
      <c r="A20">
        <f t="shared" si="5"/>
        <v>3839</v>
      </c>
      <c r="B20">
        <v>24</v>
      </c>
      <c r="C20">
        <f t="shared" si="6"/>
        <v>2.9407655790765191E-3</v>
      </c>
      <c r="D20">
        <f t="shared" si="1"/>
        <v>2.9407655790765191E-3</v>
      </c>
      <c r="E20" t="s">
        <v>32</v>
      </c>
      <c r="F20" t="s">
        <v>21</v>
      </c>
      <c r="G20">
        <v>1</v>
      </c>
      <c r="H20">
        <f t="shared" si="7"/>
        <v>100</v>
      </c>
      <c r="J20">
        <v>2100</v>
      </c>
      <c r="K20" t="s">
        <v>25</v>
      </c>
      <c r="L20">
        <f t="shared" si="8"/>
        <v>102.5</v>
      </c>
      <c r="M20" cm="1">
        <f t="array" ref="M20">STOWA2024_JAARROND_T(B20*60,L20,J20,K20,"")</f>
        <v>105.63432992322973</v>
      </c>
      <c r="N20">
        <f t="shared" si="9"/>
        <v>9.4666194288045846E-3</v>
      </c>
    </row>
    <row r="21" spans="1:14" x14ac:dyDescent="0.3">
      <c r="A21">
        <f t="shared" si="5"/>
        <v>3840</v>
      </c>
      <c r="B21">
        <v>24</v>
      </c>
      <c r="C21">
        <f t="shared" si="6"/>
        <v>2.1732410255628117E-3</v>
      </c>
      <c r="D21">
        <f t="shared" si="1"/>
        <v>2.1732410255628117E-3</v>
      </c>
      <c r="E21" t="s">
        <v>32</v>
      </c>
      <c r="F21" t="s">
        <v>21</v>
      </c>
      <c r="G21">
        <v>1</v>
      </c>
      <c r="H21">
        <f t="shared" si="7"/>
        <v>105</v>
      </c>
      <c r="J21">
        <v>2100</v>
      </c>
      <c r="K21" t="s">
        <v>25</v>
      </c>
      <c r="L21">
        <f t="shared" si="8"/>
        <v>107.5</v>
      </c>
      <c r="M21" cm="1">
        <f t="array" ref="M21">STOWA2024_JAARROND_T(B21*60,L21,J21,K21,"")</f>
        <v>137.11067007787753</v>
      </c>
      <c r="N21">
        <f t="shared" si="9"/>
        <v>7.293378403241773E-3</v>
      </c>
    </row>
    <row r="22" spans="1:14" x14ac:dyDescent="0.3">
      <c r="A22">
        <f t="shared" si="5"/>
        <v>3841</v>
      </c>
      <c r="B22">
        <v>24</v>
      </c>
      <c r="C22">
        <f t="shared" si="6"/>
        <v>1.6233400656834995E-3</v>
      </c>
      <c r="D22">
        <f t="shared" si="1"/>
        <v>1.6233400656834995E-3</v>
      </c>
      <c r="E22" t="s">
        <v>32</v>
      </c>
      <c r="F22" t="s">
        <v>21</v>
      </c>
      <c r="G22">
        <v>1</v>
      </c>
      <c r="H22">
        <f t="shared" si="7"/>
        <v>110</v>
      </c>
      <c r="J22">
        <v>2100</v>
      </c>
      <c r="K22" t="s">
        <v>25</v>
      </c>
      <c r="L22">
        <f t="shared" si="8"/>
        <v>112.5</v>
      </c>
      <c r="M22" cm="1">
        <f t="array" ref="M22">STOWA2024_JAARROND_T(B22*60,L22,J22,K22,"")</f>
        <v>176.36565054172749</v>
      </c>
      <c r="N22">
        <f t="shared" si="9"/>
        <v>5.6700383375582735E-3</v>
      </c>
    </row>
    <row r="23" spans="1:14" x14ac:dyDescent="0.3">
      <c r="A23">
        <f t="shared" si="5"/>
        <v>3842</v>
      </c>
      <c r="B23">
        <v>24</v>
      </c>
      <c r="C23">
        <f t="shared" si="6"/>
        <v>1.2247090187132549E-3</v>
      </c>
      <c r="D23">
        <f t="shared" si="1"/>
        <v>1.2247090187132549E-3</v>
      </c>
      <c r="E23" t="s">
        <v>32</v>
      </c>
      <c r="F23" t="s">
        <v>21</v>
      </c>
      <c r="G23">
        <v>1</v>
      </c>
      <c r="H23">
        <f t="shared" si="7"/>
        <v>115</v>
      </c>
      <c r="J23">
        <v>2100</v>
      </c>
      <c r="K23" t="s">
        <v>25</v>
      </c>
      <c r="L23">
        <f t="shared" si="8"/>
        <v>117.5</v>
      </c>
      <c r="M23" cm="1">
        <f t="array" ref="M23">STOWA2024_JAARROND_T(B23*60,L23,J23,K23,"")</f>
        <v>224.95521215058574</v>
      </c>
      <c r="N23">
        <f t="shared" si="9"/>
        <v>4.4453293188450186E-3</v>
      </c>
    </row>
    <row r="24" spans="1:14" x14ac:dyDescent="0.3">
      <c r="A24">
        <f t="shared" si="5"/>
        <v>3843</v>
      </c>
      <c r="B24">
        <v>24</v>
      </c>
      <c r="C24">
        <f t="shared" si="6"/>
        <v>9.3259424331686332E-4</v>
      </c>
      <c r="D24">
        <f t="shared" si="1"/>
        <v>9.3259424331686332E-4</v>
      </c>
      <c r="E24" t="s">
        <v>32</v>
      </c>
      <c r="F24" t="s">
        <v>21</v>
      </c>
      <c r="G24">
        <v>1</v>
      </c>
      <c r="H24">
        <f t="shared" si="7"/>
        <v>120</v>
      </c>
      <c r="J24">
        <v>2100</v>
      </c>
      <c r="K24" t="s">
        <v>25</v>
      </c>
      <c r="L24">
        <f t="shared" si="8"/>
        <v>122.5</v>
      </c>
      <c r="M24" cm="1">
        <f t="array" ref="M24">STOWA2024_JAARROND_T(B24*60,L24,J24,K24,"")</f>
        <v>284.67845667229705</v>
      </c>
      <c r="N24">
        <f t="shared" si="9"/>
        <v>3.5127350755281552E-3</v>
      </c>
    </row>
    <row r="25" spans="1:14" x14ac:dyDescent="0.3">
      <c r="A25">
        <f t="shared" si="5"/>
        <v>3844</v>
      </c>
      <c r="B25">
        <v>24</v>
      </c>
      <c r="C25">
        <f t="shared" si="6"/>
        <v>7.1635938884575092E-4</v>
      </c>
      <c r="D25">
        <f t="shared" si="1"/>
        <v>7.1635938884575092E-4</v>
      </c>
      <c r="E25" t="s">
        <v>32</v>
      </c>
      <c r="F25" t="s">
        <v>21</v>
      </c>
      <c r="G25">
        <v>1</v>
      </c>
      <c r="H25">
        <f t="shared" si="7"/>
        <v>125</v>
      </c>
      <c r="J25">
        <v>2100</v>
      </c>
      <c r="K25" t="s">
        <v>25</v>
      </c>
      <c r="L25">
        <f t="shared" si="8"/>
        <v>127.5</v>
      </c>
      <c r="M25" cm="1">
        <f t="array" ref="M25">STOWA2024_JAARROND_T(B25*60,L25,J25,K25,"")</f>
        <v>357.60574116076344</v>
      </c>
      <c r="N25">
        <f t="shared" si="9"/>
        <v>2.7963756866824043E-3</v>
      </c>
    </row>
    <row r="26" spans="1:14" x14ac:dyDescent="0.3">
      <c r="A26">
        <f t="shared" si="5"/>
        <v>3845</v>
      </c>
      <c r="B26">
        <v>24</v>
      </c>
      <c r="C26">
        <f t="shared" si="6"/>
        <v>5.5477080492516906E-4</v>
      </c>
      <c r="D26">
        <f t="shared" si="1"/>
        <v>5.5477080492516906E-4</v>
      </c>
      <c r="E26" t="s">
        <v>32</v>
      </c>
      <c r="F26" t="s">
        <v>21</v>
      </c>
      <c r="G26">
        <v>1</v>
      </c>
      <c r="H26">
        <f t="shared" si="7"/>
        <v>130</v>
      </c>
      <c r="J26">
        <v>2100</v>
      </c>
      <c r="K26" t="s">
        <v>25</v>
      </c>
      <c r="L26">
        <f t="shared" si="8"/>
        <v>132.5</v>
      </c>
      <c r="M26" cm="1">
        <f t="array" ref="M26">STOWA2024_JAARROND_T(B26*60,L26,J26,K26,"")</f>
        <v>446.10894994843227</v>
      </c>
      <c r="N26">
        <f t="shared" si="9"/>
        <v>2.2416048817572353E-3</v>
      </c>
    </row>
    <row r="27" spans="1:14" x14ac:dyDescent="0.3">
      <c r="A27">
        <f t="shared" si="5"/>
        <v>3846</v>
      </c>
      <c r="B27">
        <v>24</v>
      </c>
      <c r="C27">
        <f t="shared" si="6"/>
        <v>4.3294004632379629E-4</v>
      </c>
      <c r="D27">
        <f t="shared" si="1"/>
        <v>4.3294004632379629E-4</v>
      </c>
      <c r="E27" t="s">
        <v>32</v>
      </c>
      <c r="F27" t="s">
        <v>21</v>
      </c>
      <c r="G27">
        <v>1</v>
      </c>
      <c r="H27">
        <f t="shared" si="7"/>
        <v>135</v>
      </c>
      <c r="J27">
        <v>2100</v>
      </c>
      <c r="K27" t="s">
        <v>25</v>
      </c>
      <c r="L27">
        <f t="shared" si="8"/>
        <v>137.5</v>
      </c>
      <c r="M27" cm="1">
        <f t="array" ref="M27">STOWA2024_JAARROND_T(B27*60,L27,J27,K27,"")</f>
        <v>552.89403564942654</v>
      </c>
      <c r="N27">
        <f t="shared" si="9"/>
        <v>1.808664835433439E-3</v>
      </c>
    </row>
    <row r="28" spans="1:14" x14ac:dyDescent="0.3">
      <c r="A28">
        <f t="shared" si="5"/>
        <v>3847</v>
      </c>
      <c r="B28">
        <v>24</v>
      </c>
      <c r="C28">
        <f t="shared" si="6"/>
        <v>3.4030483566411477E-4</v>
      </c>
      <c r="D28">
        <f t="shared" si="1"/>
        <v>3.4030483566411477E-4</v>
      </c>
      <c r="E28" t="s">
        <v>32</v>
      </c>
      <c r="F28" t="s">
        <v>21</v>
      </c>
      <c r="G28">
        <v>1</v>
      </c>
      <c r="H28">
        <f t="shared" si="7"/>
        <v>140</v>
      </c>
      <c r="J28">
        <v>2100</v>
      </c>
      <c r="K28" t="s">
        <v>25</v>
      </c>
      <c r="L28">
        <f t="shared" si="8"/>
        <v>142.5</v>
      </c>
      <c r="M28" cm="1">
        <f t="array" ref="M28">STOWA2024_JAARROND_T(B28*60,L28,J28,K28,"")</f>
        <v>681.03189964116268</v>
      </c>
      <c r="N28">
        <f t="shared" si="9"/>
        <v>1.4683599997693242E-3</v>
      </c>
    </row>
    <row r="29" spans="1:14" x14ac:dyDescent="0.3">
      <c r="A29">
        <f t="shared" si="5"/>
        <v>3848</v>
      </c>
      <c r="B29">
        <v>24</v>
      </c>
      <c r="C29">
        <f t="shared" si="6"/>
        <v>2.6933546284707783E-4</v>
      </c>
      <c r="D29">
        <f t="shared" si="1"/>
        <v>2.6933546284707783E-4</v>
      </c>
      <c r="E29" t="s">
        <v>32</v>
      </c>
      <c r="F29" t="s">
        <v>21</v>
      </c>
      <c r="G29">
        <v>1</v>
      </c>
      <c r="H29">
        <f t="shared" si="7"/>
        <v>145</v>
      </c>
      <c r="J29">
        <v>2100</v>
      </c>
      <c r="K29" t="s">
        <v>25</v>
      </c>
      <c r="L29">
        <f t="shared" si="8"/>
        <v>147.5</v>
      </c>
      <c r="M29" cm="1">
        <f t="array" ref="M29">STOWA2024_JAARROND_T(B29*60,L29,J29,K29,"")</f>
        <v>834.01128934932501</v>
      </c>
      <c r="N29">
        <f t="shared" si="9"/>
        <v>1.1990245369222464E-3</v>
      </c>
    </row>
    <row r="30" spans="1:14" x14ac:dyDescent="0.3">
      <c r="A30">
        <f t="shared" si="5"/>
        <v>3849</v>
      </c>
      <c r="B30">
        <v>24</v>
      </c>
      <c r="C30">
        <f t="shared" si="6"/>
        <v>2.1453631728514085E-4</v>
      </c>
      <c r="D30">
        <f t="shared" si="1"/>
        <v>2.1453631728514085E-4</v>
      </c>
      <c r="E30" t="s">
        <v>32</v>
      </c>
      <c r="F30" t="s">
        <v>21</v>
      </c>
      <c r="G30">
        <v>1</v>
      </c>
      <c r="H30">
        <f t="shared" si="7"/>
        <v>150</v>
      </c>
      <c r="J30">
        <v>2100</v>
      </c>
      <c r="K30" t="s">
        <v>25</v>
      </c>
      <c r="L30">
        <f t="shared" si="8"/>
        <v>152.5</v>
      </c>
      <c r="M30" cm="1">
        <f t="array" ref="M30">STOWA2024_JAARROND_T(B30*60,L30,J30,K30,"")</f>
        <v>1015.7561868730255</v>
      </c>
      <c r="N30">
        <f t="shared" si="9"/>
        <v>9.8448821963710554E-4</v>
      </c>
    </row>
    <row r="31" spans="1:14" x14ac:dyDescent="0.3">
      <c r="A31">
        <f t="shared" si="5"/>
        <v>3850</v>
      </c>
      <c r="B31">
        <v>24</v>
      </c>
      <c r="C31">
        <f t="shared" si="6"/>
        <v>1.7193119416015719E-4</v>
      </c>
      <c r="D31">
        <f t="shared" si="1"/>
        <v>1.7193119416015719E-4</v>
      </c>
      <c r="E31" t="s">
        <v>32</v>
      </c>
      <c r="F31" t="s">
        <v>21</v>
      </c>
      <c r="G31">
        <v>1</v>
      </c>
      <c r="H31">
        <f t="shared" si="7"/>
        <v>155</v>
      </c>
      <c r="J31">
        <v>2100</v>
      </c>
      <c r="K31" t="s">
        <v>25</v>
      </c>
      <c r="L31">
        <f t="shared" si="8"/>
        <v>157.5</v>
      </c>
      <c r="M31" cm="1">
        <f t="array" ref="M31">STOWA2024_JAARROND_T(B31*60,L31,J31,K31,"")</f>
        <v>1230.6828550439618</v>
      </c>
      <c r="N31">
        <f t="shared" si="9"/>
        <v>8.1255702547694834E-4</v>
      </c>
    </row>
    <row r="32" spans="1:14" x14ac:dyDescent="0.3">
      <c r="A32">
        <f t="shared" si="5"/>
        <v>3851</v>
      </c>
      <c r="B32">
        <v>24</v>
      </c>
      <c r="C32" s="1">
        <f>N31</f>
        <v>8.1255702547694834E-4</v>
      </c>
      <c r="D32">
        <f t="shared" si="1"/>
        <v>8.1255702547694834E-4</v>
      </c>
      <c r="E32" t="s">
        <v>32</v>
      </c>
      <c r="F32" t="s">
        <v>21</v>
      </c>
      <c r="G32">
        <v>1</v>
      </c>
      <c r="H32">
        <f t="shared" si="7"/>
        <v>160</v>
      </c>
      <c r="J32">
        <v>2100</v>
      </c>
      <c r="K32" t="s">
        <v>25</v>
      </c>
      <c r="L32">
        <f>AVERAGE(H32:H33)</f>
        <v>85</v>
      </c>
      <c r="M32" cm="1">
        <f t="array" ref="M32">STOWA2024_JAARROND_T(B32*60,L32,J32,K32,"")</f>
        <v>39.07811105967378</v>
      </c>
      <c r="N32">
        <f>1/M32</f>
        <v>2.5589773222993339E-2</v>
      </c>
    </row>
    <row r="33" spans="1:14" x14ac:dyDescent="0.3">
      <c r="A33">
        <f t="shared" si="5"/>
        <v>3852</v>
      </c>
      <c r="B33">
        <v>48</v>
      </c>
      <c r="C33" s="1">
        <f>365.25*24/B33 - N33</f>
        <v>155.53552940303393</v>
      </c>
      <c r="D33">
        <f>C33</f>
        <v>155.53552940303393</v>
      </c>
      <c r="E33" t="s">
        <v>32</v>
      </c>
      <c r="F33" t="s">
        <v>21</v>
      </c>
      <c r="G33">
        <v>1</v>
      </c>
      <c r="H33">
        <v>10</v>
      </c>
      <c r="J33">
        <v>2100</v>
      </c>
      <c r="K33" t="s">
        <v>25</v>
      </c>
      <c r="L33">
        <f>AVERAGE(H33:H35)</f>
        <v>15</v>
      </c>
      <c r="M33" cm="1">
        <f t="array" ref="M33">STOWA2024_JAARROND_T(B33*60,L33,J33,K33,"")</f>
        <v>3.6914711803633288E-2</v>
      </c>
      <c r="N33">
        <f>1/M33</f>
        <v>27.089470596966063</v>
      </c>
    </row>
    <row r="34" spans="1:14" x14ac:dyDescent="0.3">
      <c r="A34">
        <f t="shared" si="5"/>
        <v>3853</v>
      </c>
      <c r="B34">
        <v>48</v>
      </c>
      <c r="C34">
        <f t="shared" ref="C34:C38" si="10">N33-N34</f>
        <v>7.0618048507595965</v>
      </c>
      <c r="D34">
        <f t="shared" ref="D34:D63" si="11">C34</f>
        <v>7.0618048507595965</v>
      </c>
      <c r="E34" t="s">
        <v>32</v>
      </c>
      <c r="F34" t="s">
        <v>21</v>
      </c>
      <c r="G34">
        <v>1</v>
      </c>
      <c r="H34">
        <f t="shared" ref="H34:H38" si="12">H33+5</f>
        <v>15</v>
      </c>
      <c r="J34">
        <v>2100</v>
      </c>
      <c r="K34" t="s">
        <v>25</v>
      </c>
      <c r="L34">
        <f t="shared" ref="L34:L38" si="13">AVERAGE(H34:H35)</f>
        <v>17.5</v>
      </c>
      <c r="M34" cm="1">
        <f t="array" ref="M34">STOWA2024_JAARROND_T(B34*60,L34,J34,K34,"")</f>
        <v>4.9930931176510908E-2</v>
      </c>
      <c r="N34">
        <f t="shared" ref="N34:N38" si="14">1/M34</f>
        <v>20.027665746206466</v>
      </c>
    </row>
    <row r="35" spans="1:14" x14ac:dyDescent="0.3">
      <c r="A35">
        <f t="shared" si="5"/>
        <v>3854</v>
      </c>
      <c r="B35">
        <v>48</v>
      </c>
      <c r="C35">
        <f t="shared" si="10"/>
        <v>8.7889577551663347</v>
      </c>
      <c r="D35">
        <f t="shared" si="11"/>
        <v>8.7889577551663347</v>
      </c>
      <c r="E35" t="s">
        <v>32</v>
      </c>
      <c r="F35" t="s">
        <v>21</v>
      </c>
      <c r="G35">
        <v>1</v>
      </c>
      <c r="H35">
        <f t="shared" si="12"/>
        <v>20</v>
      </c>
      <c r="J35">
        <v>2100</v>
      </c>
      <c r="K35" t="s">
        <v>25</v>
      </c>
      <c r="L35">
        <f t="shared" si="13"/>
        <v>22.5</v>
      </c>
      <c r="M35" cm="1">
        <f t="array" ref="M35">STOWA2024_JAARROND_T(B35*60,L35,J35,K35,"")</f>
        <v>8.8978199344375966E-2</v>
      </c>
      <c r="N35">
        <f t="shared" si="14"/>
        <v>11.238707991040132</v>
      </c>
    </row>
    <row r="36" spans="1:14" x14ac:dyDescent="0.3">
      <c r="A36">
        <f t="shared" si="5"/>
        <v>3855</v>
      </c>
      <c r="B36">
        <v>48</v>
      </c>
      <c r="C36">
        <f t="shared" si="10"/>
        <v>4.7278682083933745</v>
      </c>
      <c r="D36">
        <f t="shared" si="11"/>
        <v>4.7278682083933745</v>
      </c>
      <c r="E36" t="s">
        <v>32</v>
      </c>
      <c r="F36" t="s">
        <v>21</v>
      </c>
      <c r="G36">
        <v>1</v>
      </c>
      <c r="H36">
        <f t="shared" si="12"/>
        <v>25</v>
      </c>
      <c r="J36">
        <v>2100</v>
      </c>
      <c r="K36" t="s">
        <v>25</v>
      </c>
      <c r="L36">
        <f t="shared" si="13"/>
        <v>27.5</v>
      </c>
      <c r="M36" cm="1">
        <f t="array" ref="M36">STOWA2024_JAARROND_T(B36*60,L36,J36,K36,"")</f>
        <v>0.15359001809033682</v>
      </c>
      <c r="N36">
        <f t="shared" si="14"/>
        <v>6.510839782646757</v>
      </c>
    </row>
    <row r="37" spans="1:14" x14ac:dyDescent="0.3">
      <c r="A37">
        <f t="shared" si="5"/>
        <v>3856</v>
      </c>
      <c r="B37">
        <v>48</v>
      </c>
      <c r="C37">
        <f t="shared" si="10"/>
        <v>2.6299893896216489</v>
      </c>
      <c r="D37">
        <f t="shared" si="11"/>
        <v>2.6299893896216489</v>
      </c>
      <c r="E37" t="s">
        <v>32</v>
      </c>
      <c r="F37" t="s">
        <v>21</v>
      </c>
      <c r="G37">
        <v>1</v>
      </c>
      <c r="H37">
        <f t="shared" si="12"/>
        <v>30</v>
      </c>
      <c r="J37">
        <v>2100</v>
      </c>
      <c r="K37" t="s">
        <v>25</v>
      </c>
      <c r="L37">
        <f t="shared" si="13"/>
        <v>32.5</v>
      </c>
      <c r="M37" cm="1">
        <f t="array" ref="M37">STOWA2024_JAARROND_T(B37*60,L37,J37,K37,"")</f>
        <v>0.25767548313567012</v>
      </c>
      <c r="N37">
        <f t="shared" si="14"/>
        <v>3.8808503930251081</v>
      </c>
    </row>
    <row r="38" spans="1:14" x14ac:dyDescent="0.3">
      <c r="A38">
        <f t="shared" si="5"/>
        <v>3857</v>
      </c>
      <c r="B38">
        <v>48</v>
      </c>
      <c r="C38">
        <f t="shared" si="10"/>
        <v>1.5074144697188845</v>
      </c>
      <c r="D38">
        <f t="shared" si="11"/>
        <v>1.5074144697188845</v>
      </c>
      <c r="E38" t="s">
        <v>32</v>
      </c>
      <c r="F38" t="s">
        <v>21</v>
      </c>
      <c r="G38">
        <v>1</v>
      </c>
      <c r="H38">
        <f t="shared" si="12"/>
        <v>35</v>
      </c>
      <c r="J38">
        <v>2100</v>
      </c>
      <c r="K38" t="s">
        <v>25</v>
      </c>
      <c r="L38">
        <f t="shared" si="13"/>
        <v>37.5</v>
      </c>
      <c r="M38" cm="1">
        <f t="array" ref="M38">STOWA2024_JAARROND_T(B38*60,L38,J38,K38,"")</f>
        <v>0.42133010214448446</v>
      </c>
      <c r="N38">
        <f t="shared" si="14"/>
        <v>2.3734359233062237</v>
      </c>
    </row>
    <row r="39" spans="1:14" x14ac:dyDescent="0.3">
      <c r="A39">
        <f t="shared" si="5"/>
        <v>3858</v>
      </c>
      <c r="B39">
        <v>48</v>
      </c>
      <c r="C39">
        <f>N38-N39</f>
        <v>0.88776601832193447</v>
      </c>
      <c r="D39">
        <f t="shared" si="11"/>
        <v>0.88776601832193447</v>
      </c>
      <c r="E39" t="s">
        <v>32</v>
      </c>
      <c r="F39" t="s">
        <v>21</v>
      </c>
      <c r="G39">
        <v>1</v>
      </c>
      <c r="H39">
        <f>H38+5</f>
        <v>40</v>
      </c>
      <c r="J39">
        <v>2100</v>
      </c>
      <c r="K39" t="s">
        <v>25</v>
      </c>
      <c r="L39">
        <f>AVERAGE(H39:H40)</f>
        <v>42.5</v>
      </c>
      <c r="M39" cm="1">
        <f t="array" ref="M39">STOWA2024_JAARROND_T(B39*60,L39,J39,K39,"")</f>
        <v>0.67309702959256945</v>
      </c>
      <c r="N39">
        <f>1/M39</f>
        <v>1.4856699049842892</v>
      </c>
    </row>
    <row r="40" spans="1:14" x14ac:dyDescent="0.3">
      <c r="A40">
        <f t="shared" si="5"/>
        <v>3859</v>
      </c>
      <c r="B40">
        <v>48</v>
      </c>
      <c r="C40">
        <f t="shared" ref="C40:C62" si="15">N39-N40</f>
        <v>0.53572248085282215</v>
      </c>
      <c r="D40">
        <f t="shared" si="11"/>
        <v>0.53572248085282215</v>
      </c>
      <c r="E40" t="s">
        <v>32</v>
      </c>
      <c r="F40" t="s">
        <v>21</v>
      </c>
      <c r="G40">
        <v>1</v>
      </c>
      <c r="H40">
        <f t="shared" ref="H40:H63" si="16">H39+5</f>
        <v>45</v>
      </c>
      <c r="J40">
        <v>2100</v>
      </c>
      <c r="K40" t="s">
        <v>25</v>
      </c>
      <c r="L40">
        <f t="shared" ref="L40:L62" si="17">AVERAGE(H40:H41)</f>
        <v>47.5</v>
      </c>
      <c r="M40" cm="1">
        <f t="array" ref="M40">STOWA2024_JAARROND_T(B40*60,L40,J40,K40,"")</f>
        <v>1.0526898379816081</v>
      </c>
      <c r="N40">
        <f t="shared" ref="N40:N62" si="18">1/M40</f>
        <v>0.94994742413146704</v>
      </c>
    </row>
    <row r="41" spans="1:14" x14ac:dyDescent="0.3">
      <c r="A41">
        <f t="shared" si="5"/>
        <v>3860</v>
      </c>
      <c r="B41">
        <v>48</v>
      </c>
      <c r="C41">
        <f t="shared" si="15"/>
        <v>0.33075888967464784</v>
      </c>
      <c r="D41">
        <f t="shared" si="11"/>
        <v>0.33075888967464784</v>
      </c>
      <c r="E41" t="s">
        <v>32</v>
      </c>
      <c r="F41" t="s">
        <v>21</v>
      </c>
      <c r="G41">
        <v>1</v>
      </c>
      <c r="H41">
        <f t="shared" si="16"/>
        <v>50</v>
      </c>
      <c r="J41">
        <v>2100</v>
      </c>
      <c r="K41" t="s">
        <v>25</v>
      </c>
      <c r="L41">
        <f t="shared" si="17"/>
        <v>52.5</v>
      </c>
      <c r="M41" cm="1">
        <f t="array" ref="M41">STOWA2024_JAARROND_T(B41*60,L41,J41,K41,"")</f>
        <v>1.6150169848949905</v>
      </c>
      <c r="N41">
        <f t="shared" si="18"/>
        <v>0.61918853445681921</v>
      </c>
    </row>
    <row r="42" spans="1:14" x14ac:dyDescent="0.3">
      <c r="A42">
        <f t="shared" si="5"/>
        <v>3861</v>
      </c>
      <c r="B42">
        <v>48</v>
      </c>
      <c r="C42">
        <f t="shared" si="15"/>
        <v>0.20837530682796912</v>
      </c>
      <c r="D42">
        <f t="shared" si="11"/>
        <v>0.20837530682796912</v>
      </c>
      <c r="E42" t="s">
        <v>32</v>
      </c>
      <c r="F42" t="s">
        <v>21</v>
      </c>
      <c r="G42">
        <v>1</v>
      </c>
      <c r="H42">
        <f t="shared" si="16"/>
        <v>55</v>
      </c>
      <c r="J42">
        <v>2100</v>
      </c>
      <c r="K42" t="s">
        <v>25</v>
      </c>
      <c r="L42">
        <f t="shared" si="17"/>
        <v>57.5</v>
      </c>
      <c r="M42" cm="1">
        <f t="array" ref="M42">STOWA2024_JAARROND_T(B42*60,L42,J42,K42,"")</f>
        <v>2.4341962058326216</v>
      </c>
      <c r="N42">
        <f t="shared" si="18"/>
        <v>0.41081322762885009</v>
      </c>
    </row>
    <row r="43" spans="1:14" x14ac:dyDescent="0.3">
      <c r="A43">
        <f t="shared" si="5"/>
        <v>3862</v>
      </c>
      <c r="B43">
        <v>48</v>
      </c>
      <c r="C43">
        <f t="shared" si="15"/>
        <v>0.13377197591878492</v>
      </c>
      <c r="D43">
        <f t="shared" si="11"/>
        <v>0.13377197591878492</v>
      </c>
      <c r="E43" t="s">
        <v>32</v>
      </c>
      <c r="F43" t="s">
        <v>21</v>
      </c>
      <c r="G43">
        <v>1</v>
      </c>
      <c r="H43">
        <f t="shared" si="16"/>
        <v>60</v>
      </c>
      <c r="J43">
        <v>2100</v>
      </c>
      <c r="K43" t="s">
        <v>25</v>
      </c>
      <c r="L43">
        <f t="shared" si="17"/>
        <v>62.5</v>
      </c>
      <c r="M43" cm="1">
        <f t="array" ref="M43">STOWA2024_JAARROND_T(B43*60,L43,J43,K43,"")</f>
        <v>3.6095707546345492</v>
      </c>
      <c r="N43">
        <f t="shared" si="18"/>
        <v>0.27704125171006516</v>
      </c>
    </row>
    <row r="44" spans="1:14" x14ac:dyDescent="0.3">
      <c r="A44">
        <f t="shared" si="5"/>
        <v>3863</v>
      </c>
      <c r="B44">
        <v>48</v>
      </c>
      <c r="C44">
        <f t="shared" si="15"/>
        <v>8.737492352316456E-2</v>
      </c>
      <c r="D44">
        <f t="shared" si="11"/>
        <v>8.737492352316456E-2</v>
      </c>
      <c r="E44" t="s">
        <v>32</v>
      </c>
      <c r="F44" t="s">
        <v>21</v>
      </c>
      <c r="G44">
        <v>1</v>
      </c>
      <c r="H44">
        <f t="shared" si="16"/>
        <v>65</v>
      </c>
      <c r="J44">
        <v>2100</v>
      </c>
      <c r="K44" t="s">
        <v>25</v>
      </c>
      <c r="L44">
        <f t="shared" si="17"/>
        <v>67.5</v>
      </c>
      <c r="M44" cm="1">
        <f t="array" ref="M44">STOWA2024_JAARROND_T(B44*60,L44,J44,K44,"")</f>
        <v>5.2724171420378951</v>
      </c>
      <c r="N44">
        <f t="shared" si="18"/>
        <v>0.1896663281869006</v>
      </c>
    </row>
    <row r="45" spans="1:14" x14ac:dyDescent="0.3">
      <c r="A45">
        <f t="shared" si="5"/>
        <v>3864</v>
      </c>
      <c r="B45">
        <v>48</v>
      </c>
      <c r="C45">
        <f t="shared" si="15"/>
        <v>5.7993823376459946E-2</v>
      </c>
      <c r="D45">
        <f t="shared" si="11"/>
        <v>5.7993823376459946E-2</v>
      </c>
      <c r="E45" t="s">
        <v>32</v>
      </c>
      <c r="F45" t="s">
        <v>21</v>
      </c>
      <c r="G45">
        <v>1</v>
      </c>
      <c r="H45">
        <f t="shared" si="16"/>
        <v>70</v>
      </c>
      <c r="J45">
        <v>2100</v>
      </c>
      <c r="K45" t="s">
        <v>25</v>
      </c>
      <c r="L45">
        <f t="shared" si="17"/>
        <v>72.5</v>
      </c>
      <c r="M45" cm="1">
        <f t="array" ref="M45">STOWA2024_JAARROND_T(B45*60,L45,J45,K45,"")</f>
        <v>7.5945999617735493</v>
      </c>
      <c r="N45">
        <f t="shared" si="18"/>
        <v>0.13167250481044065</v>
      </c>
    </row>
    <row r="46" spans="1:14" x14ac:dyDescent="0.3">
      <c r="A46">
        <f t="shared" si="5"/>
        <v>3865</v>
      </c>
      <c r="B46">
        <v>48</v>
      </c>
      <c r="C46">
        <f t="shared" si="15"/>
        <v>3.9067670208312172E-2</v>
      </c>
      <c r="D46">
        <f t="shared" si="11"/>
        <v>3.9067670208312172E-2</v>
      </c>
      <c r="E46" t="s">
        <v>32</v>
      </c>
      <c r="F46" t="s">
        <v>21</v>
      </c>
      <c r="G46">
        <v>1</v>
      </c>
      <c r="H46">
        <f t="shared" si="16"/>
        <v>75</v>
      </c>
      <c r="J46">
        <v>2100</v>
      </c>
      <c r="K46" t="s">
        <v>25</v>
      </c>
      <c r="L46">
        <f t="shared" si="17"/>
        <v>77.5</v>
      </c>
      <c r="M46" cm="1">
        <f t="array" ref="M46">STOWA2024_JAARROND_T(B46*60,L46,J46,K46,"")</f>
        <v>10.798572280771779</v>
      </c>
      <c r="N46">
        <f t="shared" si="18"/>
        <v>9.2604834602128483E-2</v>
      </c>
    </row>
    <row r="47" spans="1:14" x14ac:dyDescent="0.3">
      <c r="A47">
        <f t="shared" si="5"/>
        <v>3866</v>
      </c>
      <c r="B47">
        <v>48</v>
      </c>
      <c r="C47">
        <f t="shared" si="15"/>
        <v>2.6685866470726752E-2</v>
      </c>
      <c r="D47">
        <f t="shared" si="11"/>
        <v>2.6685866470726752E-2</v>
      </c>
      <c r="E47" t="s">
        <v>32</v>
      </c>
      <c r="F47" t="s">
        <v>21</v>
      </c>
      <c r="G47">
        <v>1</v>
      </c>
      <c r="H47">
        <f t="shared" si="16"/>
        <v>80</v>
      </c>
      <c r="J47">
        <v>2100</v>
      </c>
      <c r="K47" t="s">
        <v>25</v>
      </c>
      <c r="L47">
        <f t="shared" si="17"/>
        <v>82.5</v>
      </c>
      <c r="M47" cm="1">
        <f t="array" ref="M47">STOWA2024_JAARROND_T(B47*60,L47,J47,K47,"")</f>
        <v>15.170140376084428</v>
      </c>
      <c r="N47">
        <f t="shared" si="18"/>
        <v>6.5918968131401731E-2</v>
      </c>
    </row>
    <row r="48" spans="1:14" x14ac:dyDescent="0.3">
      <c r="A48">
        <f t="shared" si="5"/>
        <v>3867</v>
      </c>
      <c r="B48">
        <v>48</v>
      </c>
      <c r="C48">
        <f t="shared" si="15"/>
        <v>1.8463441413134739E-2</v>
      </c>
      <c r="D48">
        <f t="shared" si="11"/>
        <v>1.8463441413134739E-2</v>
      </c>
      <c r="E48" t="s">
        <v>32</v>
      </c>
      <c r="F48" t="s">
        <v>21</v>
      </c>
      <c r="G48">
        <v>1</v>
      </c>
      <c r="H48">
        <f t="shared" si="16"/>
        <v>85</v>
      </c>
      <c r="J48">
        <v>2100</v>
      </c>
      <c r="K48" t="s">
        <v>25</v>
      </c>
      <c r="L48">
        <f t="shared" si="17"/>
        <v>87.5</v>
      </c>
      <c r="M48" cm="1">
        <f t="array" ref="M48">STOWA2024_JAARROND_T(B48*60,L48,J48,K48,"")</f>
        <v>21.072361201189057</v>
      </c>
      <c r="N48">
        <f t="shared" si="18"/>
        <v>4.7455526718266992E-2</v>
      </c>
    </row>
    <row r="49" spans="1:14" x14ac:dyDescent="0.3">
      <c r="A49">
        <f t="shared" si="5"/>
        <v>3868</v>
      </c>
      <c r="B49">
        <v>48</v>
      </c>
      <c r="C49">
        <f t="shared" si="15"/>
        <v>1.2929697201058354E-2</v>
      </c>
      <c r="D49">
        <f t="shared" si="11"/>
        <v>1.2929697201058354E-2</v>
      </c>
      <c r="E49" t="s">
        <v>32</v>
      </c>
      <c r="F49" t="s">
        <v>21</v>
      </c>
      <c r="G49">
        <v>1</v>
      </c>
      <c r="H49">
        <f t="shared" si="16"/>
        <v>90</v>
      </c>
      <c r="J49">
        <v>2100</v>
      </c>
      <c r="K49" t="s">
        <v>25</v>
      </c>
      <c r="L49">
        <f t="shared" si="17"/>
        <v>92.5</v>
      </c>
      <c r="M49" cm="1">
        <f t="array" ref="M49">STOWA2024_JAARROND_T(B49*60,L49,J49,K49,"")</f>
        <v>28.963822563671414</v>
      </c>
      <c r="N49">
        <f t="shared" si="18"/>
        <v>3.4525829517208638E-2</v>
      </c>
    </row>
    <row r="50" spans="1:14" x14ac:dyDescent="0.3">
      <c r="A50">
        <f t="shared" si="5"/>
        <v>3869</v>
      </c>
      <c r="B50">
        <v>48</v>
      </c>
      <c r="C50">
        <f t="shared" si="15"/>
        <v>9.1571722781604997E-3</v>
      </c>
      <c r="D50">
        <f t="shared" si="11"/>
        <v>9.1571722781604997E-3</v>
      </c>
      <c r="E50" t="s">
        <v>32</v>
      </c>
      <c r="F50" t="s">
        <v>21</v>
      </c>
      <c r="G50">
        <v>1</v>
      </c>
      <c r="H50">
        <f t="shared" si="16"/>
        <v>95</v>
      </c>
      <c r="J50">
        <v>2100</v>
      </c>
      <c r="K50" t="s">
        <v>25</v>
      </c>
      <c r="L50">
        <f t="shared" si="17"/>
        <v>97.5</v>
      </c>
      <c r="M50" cm="1">
        <f t="array" ref="M50">STOWA2024_JAARROND_T(B50*60,L50,J50,K50,"")</f>
        <v>39.418720138674601</v>
      </c>
      <c r="N50">
        <f t="shared" si="18"/>
        <v>2.5368657239048138E-2</v>
      </c>
    </row>
    <row r="51" spans="1:14" x14ac:dyDescent="0.3">
      <c r="A51">
        <f t="shared" si="5"/>
        <v>3870</v>
      </c>
      <c r="B51">
        <v>48</v>
      </c>
      <c r="C51">
        <f t="shared" si="15"/>
        <v>6.5543697454119344E-3</v>
      </c>
      <c r="D51">
        <f t="shared" si="11"/>
        <v>6.5543697454119344E-3</v>
      </c>
      <c r="E51" t="s">
        <v>32</v>
      </c>
      <c r="F51" t="s">
        <v>21</v>
      </c>
      <c r="G51">
        <v>1</v>
      </c>
      <c r="H51">
        <f t="shared" si="16"/>
        <v>100</v>
      </c>
      <c r="J51">
        <v>2100</v>
      </c>
      <c r="K51" t="s">
        <v>25</v>
      </c>
      <c r="L51">
        <f t="shared" si="17"/>
        <v>102.5</v>
      </c>
      <c r="M51" cm="1">
        <f t="array" ref="M51">STOWA2024_JAARROND_T(B51*60,L51,J51,K51,"")</f>
        <v>53.151095960356869</v>
      </c>
      <c r="N51">
        <f t="shared" si="18"/>
        <v>1.8814287493636204E-2</v>
      </c>
    </row>
    <row r="52" spans="1:14" x14ac:dyDescent="0.3">
      <c r="A52">
        <f t="shared" si="5"/>
        <v>3871</v>
      </c>
      <c r="B52">
        <v>48</v>
      </c>
      <c r="C52">
        <f t="shared" si="15"/>
        <v>4.7383065277858214E-3</v>
      </c>
      <c r="D52">
        <f t="shared" si="11"/>
        <v>4.7383065277858214E-3</v>
      </c>
      <c r="E52" t="s">
        <v>32</v>
      </c>
      <c r="F52" t="s">
        <v>21</v>
      </c>
      <c r="G52">
        <v>1</v>
      </c>
      <c r="H52">
        <f t="shared" si="16"/>
        <v>105</v>
      </c>
      <c r="J52">
        <v>2100</v>
      </c>
      <c r="K52" t="s">
        <v>25</v>
      </c>
      <c r="L52">
        <f t="shared" si="17"/>
        <v>107.5</v>
      </c>
      <c r="M52" cm="1">
        <f t="array" ref="M52">STOWA2024_JAARROND_T(B52*60,L52,J52,K52,"")</f>
        <v>71.043005984882441</v>
      </c>
      <c r="N52">
        <f t="shared" si="18"/>
        <v>1.4075980965850382E-2</v>
      </c>
    </row>
    <row r="53" spans="1:14" x14ac:dyDescent="0.3">
      <c r="A53">
        <f t="shared" si="5"/>
        <v>3872</v>
      </c>
      <c r="B53">
        <v>48</v>
      </c>
      <c r="C53">
        <f t="shared" si="15"/>
        <v>3.4576278776214352E-3</v>
      </c>
      <c r="D53">
        <f t="shared" si="11"/>
        <v>3.4576278776214352E-3</v>
      </c>
      <c r="E53" t="s">
        <v>32</v>
      </c>
      <c r="F53" t="s">
        <v>21</v>
      </c>
      <c r="G53">
        <v>1</v>
      </c>
      <c r="H53">
        <f t="shared" si="16"/>
        <v>110</v>
      </c>
      <c r="J53">
        <v>2100</v>
      </c>
      <c r="K53" t="s">
        <v>25</v>
      </c>
      <c r="L53">
        <f t="shared" si="17"/>
        <v>112.5</v>
      </c>
      <c r="M53" cm="1">
        <f t="array" ref="M53">STOWA2024_JAARROND_T(B53*60,L53,J53,K53,"")</f>
        <v>94.17656313468774</v>
      </c>
      <c r="N53">
        <f t="shared" si="18"/>
        <v>1.0618353088228947E-2</v>
      </c>
    </row>
    <row r="54" spans="1:14" x14ac:dyDescent="0.3">
      <c r="A54">
        <f t="shared" si="5"/>
        <v>3873</v>
      </c>
      <c r="B54">
        <v>48</v>
      </c>
      <c r="C54">
        <f t="shared" si="15"/>
        <v>2.5456617546724906E-3</v>
      </c>
      <c r="D54">
        <f t="shared" si="11"/>
        <v>2.5456617546724906E-3</v>
      </c>
      <c r="E54" t="s">
        <v>32</v>
      </c>
      <c r="F54" t="s">
        <v>21</v>
      </c>
      <c r="G54">
        <v>1</v>
      </c>
      <c r="H54">
        <f t="shared" si="16"/>
        <v>115</v>
      </c>
      <c r="J54">
        <v>2100</v>
      </c>
      <c r="K54" t="s">
        <v>25</v>
      </c>
      <c r="L54">
        <f t="shared" si="17"/>
        <v>117.5</v>
      </c>
      <c r="M54" cm="1">
        <f t="array" ref="M54">STOWA2024_JAARROND_T(B54*60,L54,J54,K54,"")</f>
        <v>123.87442535343983</v>
      </c>
      <c r="N54">
        <f t="shared" si="18"/>
        <v>8.0726913335564567E-3</v>
      </c>
    </row>
    <row r="55" spans="1:14" x14ac:dyDescent="0.3">
      <c r="A55">
        <f t="shared" si="5"/>
        <v>3874</v>
      </c>
      <c r="B55">
        <v>48</v>
      </c>
      <c r="C55">
        <f t="shared" si="15"/>
        <v>1.8898730754549724E-3</v>
      </c>
      <c r="D55">
        <f t="shared" si="11"/>
        <v>1.8898730754549724E-3</v>
      </c>
      <c r="E55" t="s">
        <v>32</v>
      </c>
      <c r="F55" t="s">
        <v>21</v>
      </c>
      <c r="G55">
        <v>1</v>
      </c>
      <c r="H55">
        <f t="shared" si="16"/>
        <v>120</v>
      </c>
      <c r="J55">
        <v>2100</v>
      </c>
      <c r="K55" t="s">
        <v>25</v>
      </c>
      <c r="L55">
        <f t="shared" si="17"/>
        <v>122.5</v>
      </c>
      <c r="M55" cm="1">
        <f t="array" ref="M55">STOWA2024_JAARROND_T(B55*60,L55,J55,K55,"")</f>
        <v>161.73854029910677</v>
      </c>
      <c r="N55">
        <f t="shared" si="18"/>
        <v>6.1828182581014843E-3</v>
      </c>
    </row>
    <row r="56" spans="1:14" x14ac:dyDescent="0.3">
      <c r="A56">
        <f t="shared" si="5"/>
        <v>3875</v>
      </c>
      <c r="B56">
        <v>48</v>
      </c>
      <c r="C56">
        <f t="shared" si="15"/>
        <v>1.4142575449433053E-3</v>
      </c>
      <c r="D56">
        <f t="shared" si="11"/>
        <v>1.4142575449433053E-3</v>
      </c>
      <c r="E56" t="s">
        <v>32</v>
      </c>
      <c r="F56" t="s">
        <v>21</v>
      </c>
      <c r="G56">
        <v>1</v>
      </c>
      <c r="H56">
        <f t="shared" si="16"/>
        <v>125</v>
      </c>
      <c r="J56">
        <v>2100</v>
      </c>
      <c r="K56" t="s">
        <v>25</v>
      </c>
      <c r="L56">
        <f t="shared" si="17"/>
        <v>127.5</v>
      </c>
      <c r="M56" cm="1">
        <f t="array" ref="M56">STOWA2024_JAARROND_T(B56*60,L56,J56,K56,"")</f>
        <v>209.70688225498301</v>
      </c>
      <c r="N56">
        <f t="shared" si="18"/>
        <v>4.768560713158179E-3</v>
      </c>
    </row>
    <row r="57" spans="1:14" x14ac:dyDescent="0.3">
      <c r="A57">
        <f t="shared" si="5"/>
        <v>3876</v>
      </c>
      <c r="B57">
        <v>48</v>
      </c>
      <c r="C57">
        <f t="shared" si="15"/>
        <v>1.0662583770478314E-3</v>
      </c>
      <c r="D57">
        <f t="shared" si="11"/>
        <v>1.0662583770478314E-3</v>
      </c>
      <c r="E57" t="s">
        <v>32</v>
      </c>
      <c r="F57" t="s">
        <v>21</v>
      </c>
      <c r="G57">
        <v>1</v>
      </c>
      <c r="H57">
        <f t="shared" si="16"/>
        <v>130</v>
      </c>
      <c r="J57">
        <v>2100</v>
      </c>
      <c r="K57" t="s">
        <v>25</v>
      </c>
      <c r="L57">
        <f t="shared" si="17"/>
        <v>132.5</v>
      </c>
      <c r="M57" cm="1">
        <f t="array" ref="M57">STOWA2024_JAARROND_T(B57*60,L57,J57,K57,"")</f>
        <v>270.10219836627488</v>
      </c>
      <c r="N57">
        <f t="shared" si="18"/>
        <v>3.7023023361103477E-3</v>
      </c>
    </row>
    <row r="58" spans="1:14" x14ac:dyDescent="0.3">
      <c r="A58">
        <f t="shared" si="5"/>
        <v>3877</v>
      </c>
      <c r="B58">
        <v>48</v>
      </c>
      <c r="C58">
        <f t="shared" si="15"/>
        <v>8.096854197749072E-4</v>
      </c>
      <c r="D58">
        <f t="shared" si="11"/>
        <v>8.096854197749072E-4</v>
      </c>
      <c r="E58" t="s">
        <v>32</v>
      </c>
      <c r="F58" t="s">
        <v>21</v>
      </c>
      <c r="G58">
        <v>1</v>
      </c>
      <c r="H58">
        <f t="shared" si="16"/>
        <v>135</v>
      </c>
      <c r="J58">
        <v>2100</v>
      </c>
      <c r="K58" t="s">
        <v>25</v>
      </c>
      <c r="L58">
        <f t="shared" si="17"/>
        <v>137.5</v>
      </c>
      <c r="M58" cm="1">
        <f t="array" ref="M58">STOWA2024_JAARROND_T(B58*60,L58,J58,K58,"")</f>
        <v>345.70772035270625</v>
      </c>
      <c r="N58">
        <f t="shared" si="18"/>
        <v>2.8926169163354404E-3</v>
      </c>
    </row>
    <row r="59" spans="1:14" x14ac:dyDescent="0.3">
      <c r="A59">
        <f t="shared" si="5"/>
        <v>3878</v>
      </c>
      <c r="B59">
        <v>48</v>
      </c>
      <c r="C59">
        <f t="shared" si="15"/>
        <v>6.1900207283754503E-4</v>
      </c>
      <c r="D59">
        <f t="shared" si="11"/>
        <v>6.1900207283754503E-4</v>
      </c>
      <c r="E59" t="s">
        <v>32</v>
      </c>
      <c r="F59" t="s">
        <v>21</v>
      </c>
      <c r="G59">
        <v>1</v>
      </c>
      <c r="H59">
        <f t="shared" si="16"/>
        <v>140</v>
      </c>
      <c r="J59">
        <v>2100</v>
      </c>
      <c r="K59" t="s">
        <v>25</v>
      </c>
      <c r="L59">
        <f t="shared" si="17"/>
        <v>142.5</v>
      </c>
      <c r="M59" cm="1">
        <f t="array" ref="M59">STOWA2024_JAARROND_T(B59*60,L59,J59,K59,"")</f>
        <v>439.82823337902158</v>
      </c>
      <c r="N59">
        <f t="shared" si="18"/>
        <v>2.2736148434978954E-3</v>
      </c>
    </row>
    <row r="60" spans="1:14" x14ac:dyDescent="0.3">
      <c r="A60">
        <f t="shared" si="5"/>
        <v>3879</v>
      </c>
      <c r="B60">
        <v>48</v>
      </c>
      <c r="C60">
        <f t="shared" si="15"/>
        <v>4.7630261271271505E-4</v>
      </c>
      <c r="D60">
        <f t="shared" si="11"/>
        <v>4.7630261271271505E-4</v>
      </c>
      <c r="E60" t="s">
        <v>32</v>
      </c>
      <c r="F60" t="s">
        <v>21</v>
      </c>
      <c r="G60">
        <v>1</v>
      </c>
      <c r="H60">
        <f t="shared" si="16"/>
        <v>145</v>
      </c>
      <c r="J60">
        <v>2100</v>
      </c>
      <c r="K60" t="s">
        <v>25</v>
      </c>
      <c r="L60">
        <f t="shared" si="17"/>
        <v>147.5</v>
      </c>
      <c r="M60" cm="1">
        <f t="array" ref="M60">STOWA2024_JAARROND_T(B60*60,L60,J60,K60,"")</f>
        <v>556.38635450844083</v>
      </c>
      <c r="N60">
        <f t="shared" si="18"/>
        <v>1.7973122307851804E-3</v>
      </c>
    </row>
    <row r="61" spans="1:14" x14ac:dyDescent="0.3">
      <c r="A61">
        <f t="shared" si="5"/>
        <v>3880</v>
      </c>
      <c r="B61">
        <v>48</v>
      </c>
      <c r="C61">
        <f t="shared" si="15"/>
        <v>3.6876089735327316E-4</v>
      </c>
      <c r="D61">
        <f t="shared" si="11"/>
        <v>3.6876089735327316E-4</v>
      </c>
      <c r="E61" t="s">
        <v>32</v>
      </c>
      <c r="F61" t="s">
        <v>21</v>
      </c>
      <c r="G61">
        <v>1</v>
      </c>
      <c r="H61">
        <f t="shared" si="16"/>
        <v>150</v>
      </c>
      <c r="J61">
        <v>2100</v>
      </c>
      <c r="K61" t="s">
        <v>25</v>
      </c>
      <c r="L61">
        <f t="shared" si="17"/>
        <v>152.5</v>
      </c>
      <c r="M61" cm="1">
        <f t="array" ref="M61">STOWA2024_JAARROND_T(B61*60,L61,J61,K61,"")</f>
        <v>700.00984675687585</v>
      </c>
      <c r="N61">
        <f t="shared" si="18"/>
        <v>1.4285513334319072E-3</v>
      </c>
    </row>
    <row r="62" spans="1:14" x14ac:dyDescent="0.3">
      <c r="A62">
        <f t="shared" si="5"/>
        <v>3881</v>
      </c>
      <c r="B62">
        <v>48</v>
      </c>
      <c r="C62">
        <f t="shared" si="15"/>
        <v>2.8718068010993077E-4</v>
      </c>
      <c r="D62">
        <f t="shared" si="11"/>
        <v>2.8718068010993077E-4</v>
      </c>
      <c r="E62" t="s">
        <v>32</v>
      </c>
      <c r="F62" t="s">
        <v>21</v>
      </c>
      <c r="G62">
        <v>1</v>
      </c>
      <c r="H62">
        <f t="shared" si="16"/>
        <v>155</v>
      </c>
      <c r="J62">
        <v>2100</v>
      </c>
      <c r="K62" t="s">
        <v>25</v>
      </c>
      <c r="L62">
        <f t="shared" si="17"/>
        <v>157.5</v>
      </c>
      <c r="M62" cm="1">
        <f t="array" ref="M62">STOWA2024_JAARROND_T(B62*60,L62,J62,K62,"")</f>
        <v>876.13957577188887</v>
      </c>
      <c r="N62">
        <f t="shared" si="18"/>
        <v>1.1413706533219764E-3</v>
      </c>
    </row>
    <row r="63" spans="1:14" x14ac:dyDescent="0.3">
      <c r="A63">
        <f t="shared" si="5"/>
        <v>3882</v>
      </c>
      <c r="B63">
        <v>48</v>
      </c>
      <c r="C63" s="1">
        <f>N62</f>
        <v>1.1413706533219764E-3</v>
      </c>
      <c r="D63">
        <f t="shared" si="11"/>
        <v>1.1413706533219764E-3</v>
      </c>
      <c r="E63" t="s">
        <v>32</v>
      </c>
      <c r="F63" t="s">
        <v>21</v>
      </c>
      <c r="G63">
        <v>1</v>
      </c>
      <c r="H63">
        <f t="shared" si="16"/>
        <v>160</v>
      </c>
      <c r="J63">
        <v>2100</v>
      </c>
      <c r="K63" t="s">
        <v>25</v>
      </c>
      <c r="L63">
        <f>AVERAGE(H63:H64)</f>
        <v>85</v>
      </c>
      <c r="M63" cm="1">
        <f t="array" ref="M63">STOWA2024_JAARROND_T(B63*60,L63,J63,K63,"")</f>
        <v>17.903705388939212</v>
      </c>
      <c r="N63">
        <f>1/M63</f>
        <v>5.5854359657738405E-2</v>
      </c>
    </row>
    <row r="64" spans="1:14" x14ac:dyDescent="0.3">
      <c r="A64">
        <f t="shared" si="5"/>
        <v>3883</v>
      </c>
      <c r="B64">
        <v>96</v>
      </c>
      <c r="C64" s="1">
        <f>365.25*24/B64 - N64</f>
        <v>49.559925647435804</v>
      </c>
      <c r="D64">
        <f>C64</f>
        <v>49.559925647435804</v>
      </c>
      <c r="E64" t="s">
        <v>32</v>
      </c>
      <c r="F64" t="s">
        <v>21</v>
      </c>
      <c r="G64">
        <v>1</v>
      </c>
      <c r="H64">
        <v>10</v>
      </c>
      <c r="J64">
        <v>2100</v>
      </c>
      <c r="K64" t="s">
        <v>25</v>
      </c>
      <c r="L64">
        <f>AVERAGE(H64:H66)</f>
        <v>15</v>
      </c>
      <c r="M64" cm="1">
        <f t="array" ref="M64">STOWA2024_JAARROND_T(B64*60,L64,J64,K64,"")</f>
        <v>2.3950618985930528E-2</v>
      </c>
      <c r="N64">
        <f>1/M64</f>
        <v>41.752574352564196</v>
      </c>
    </row>
    <row r="65" spans="1:14" x14ac:dyDescent="0.3">
      <c r="A65">
        <f t="shared" si="5"/>
        <v>3884</v>
      </c>
      <c r="B65">
        <v>96</v>
      </c>
      <c r="C65">
        <f t="shared" ref="C65:C69" si="19">N64-N65</f>
        <v>8.4949442003605782</v>
      </c>
      <c r="D65">
        <f t="shared" ref="D65:D94" si="20">C65</f>
        <v>8.4949442003605782</v>
      </c>
      <c r="E65" t="s">
        <v>32</v>
      </c>
      <c r="F65" t="s">
        <v>21</v>
      </c>
      <c r="G65">
        <v>1</v>
      </c>
      <c r="H65">
        <f t="shared" ref="H65:H69" si="21">H64+5</f>
        <v>15</v>
      </c>
      <c r="J65">
        <v>2100</v>
      </c>
      <c r="K65" t="s">
        <v>25</v>
      </c>
      <c r="L65">
        <f t="shared" ref="L65:L69" si="22">AVERAGE(H65:H66)</f>
        <v>17.5</v>
      </c>
      <c r="M65" cm="1">
        <f t="array" ref="M65">STOWA2024_JAARROND_T(B65*60,L65,J65,K65,"")</f>
        <v>3.0068287951471519E-2</v>
      </c>
      <c r="N65">
        <f t="shared" ref="N65:N69" si="23">1/M65</f>
        <v>33.257630152203618</v>
      </c>
    </row>
    <row r="66" spans="1:14" x14ac:dyDescent="0.3">
      <c r="A66">
        <f t="shared" si="5"/>
        <v>3885</v>
      </c>
      <c r="B66">
        <v>96</v>
      </c>
      <c r="C66">
        <f t="shared" si="19"/>
        <v>11.983385943213101</v>
      </c>
      <c r="D66">
        <f t="shared" si="20"/>
        <v>11.983385943213101</v>
      </c>
      <c r="E66" t="s">
        <v>32</v>
      </c>
      <c r="F66" t="s">
        <v>21</v>
      </c>
      <c r="G66">
        <v>1</v>
      </c>
      <c r="H66">
        <f t="shared" si="21"/>
        <v>20</v>
      </c>
      <c r="J66">
        <v>2100</v>
      </c>
      <c r="K66" t="s">
        <v>25</v>
      </c>
      <c r="L66">
        <f t="shared" si="22"/>
        <v>22.5</v>
      </c>
      <c r="M66" cm="1">
        <f t="array" ref="M66">STOWA2024_JAARROND_T(B66*60,L66,J66,K66,"")</f>
        <v>4.700519511651554E-2</v>
      </c>
      <c r="N66">
        <f t="shared" si="23"/>
        <v>21.274244208990517</v>
      </c>
    </row>
    <row r="67" spans="1:14" x14ac:dyDescent="0.3">
      <c r="A67">
        <f t="shared" si="5"/>
        <v>3886</v>
      </c>
      <c r="B67">
        <v>96</v>
      </c>
      <c r="C67">
        <f t="shared" si="19"/>
        <v>7.5223764631761743</v>
      </c>
      <c r="D67">
        <f t="shared" si="20"/>
        <v>7.5223764631761743</v>
      </c>
      <c r="E67" t="s">
        <v>32</v>
      </c>
      <c r="F67" t="s">
        <v>21</v>
      </c>
      <c r="G67">
        <v>1</v>
      </c>
      <c r="H67">
        <f t="shared" si="21"/>
        <v>25</v>
      </c>
      <c r="J67">
        <v>2100</v>
      </c>
      <c r="K67" t="s">
        <v>25</v>
      </c>
      <c r="L67">
        <f t="shared" si="22"/>
        <v>27.5</v>
      </c>
      <c r="M67" cm="1">
        <f t="array" ref="M67">STOWA2024_JAARROND_T(B67*60,L67,J67,K67,"")</f>
        <v>7.2717395082887562E-2</v>
      </c>
      <c r="N67">
        <f t="shared" si="23"/>
        <v>13.751867745814343</v>
      </c>
    </row>
    <row r="68" spans="1:14" x14ac:dyDescent="0.3">
      <c r="A68">
        <f t="shared" ref="A68:A131" si="24">A67+1</f>
        <v>3887</v>
      </c>
      <c r="B68">
        <v>96</v>
      </c>
      <c r="C68">
        <f t="shared" si="19"/>
        <v>4.7735020362009308</v>
      </c>
      <c r="D68">
        <f t="shared" si="20"/>
        <v>4.7735020362009308</v>
      </c>
      <c r="E68" t="s">
        <v>32</v>
      </c>
      <c r="F68" t="s">
        <v>21</v>
      </c>
      <c r="G68">
        <v>1</v>
      </c>
      <c r="H68">
        <f t="shared" si="21"/>
        <v>30</v>
      </c>
      <c r="J68">
        <v>2100</v>
      </c>
      <c r="K68" t="s">
        <v>25</v>
      </c>
      <c r="L68">
        <f t="shared" si="22"/>
        <v>32.5</v>
      </c>
      <c r="M68" cm="1">
        <f t="array" ref="M68">STOWA2024_JAARROND_T(B68*60,L68,J68,K68,"")</f>
        <v>0.11137884469656535</v>
      </c>
      <c r="N68">
        <f t="shared" si="23"/>
        <v>8.9783657096134117</v>
      </c>
    </row>
    <row r="69" spans="1:14" x14ac:dyDescent="0.3">
      <c r="A69">
        <f t="shared" si="24"/>
        <v>3888</v>
      </c>
      <c r="B69">
        <v>96</v>
      </c>
      <c r="C69">
        <f t="shared" si="19"/>
        <v>3.0603629645517776</v>
      </c>
      <c r="D69">
        <f t="shared" si="20"/>
        <v>3.0603629645517776</v>
      </c>
      <c r="E69" t="s">
        <v>32</v>
      </c>
      <c r="F69" t="s">
        <v>21</v>
      </c>
      <c r="G69">
        <v>1</v>
      </c>
      <c r="H69">
        <f t="shared" si="21"/>
        <v>35</v>
      </c>
      <c r="J69">
        <v>2100</v>
      </c>
      <c r="K69" t="s">
        <v>25</v>
      </c>
      <c r="L69">
        <f t="shared" si="22"/>
        <v>37.5</v>
      </c>
      <c r="M69" cm="1">
        <f t="array" ref="M69">STOWA2024_JAARROND_T(B69*60,L69,J69,K69,"")</f>
        <v>0.16897592702782455</v>
      </c>
      <c r="N69">
        <f t="shared" si="23"/>
        <v>5.9180027450616342</v>
      </c>
    </row>
    <row r="70" spans="1:14" x14ac:dyDescent="0.3">
      <c r="A70">
        <f t="shared" si="24"/>
        <v>3889</v>
      </c>
      <c r="B70">
        <v>96</v>
      </c>
      <c r="C70">
        <f>N69-N70</f>
        <v>1.9815338305252381</v>
      </c>
      <c r="D70">
        <f t="shared" si="20"/>
        <v>1.9815338305252381</v>
      </c>
      <c r="E70" t="s">
        <v>32</v>
      </c>
      <c r="F70" t="s">
        <v>21</v>
      </c>
      <c r="G70">
        <v>1</v>
      </c>
      <c r="H70">
        <f>H69+5</f>
        <v>40</v>
      </c>
      <c r="J70">
        <v>2100</v>
      </c>
      <c r="K70" t="s">
        <v>25</v>
      </c>
      <c r="L70">
        <f>AVERAGE(H70:H71)</f>
        <v>42.5</v>
      </c>
      <c r="M70" cm="1">
        <f t="array" ref="M70">STOWA2024_JAARROND_T(B70*60,L70,J70,K70,"")</f>
        <v>0.25403477627049204</v>
      </c>
      <c r="N70">
        <f>1/M70</f>
        <v>3.936468914536396</v>
      </c>
    </row>
    <row r="71" spans="1:14" x14ac:dyDescent="0.3">
      <c r="A71">
        <f t="shared" si="24"/>
        <v>3890</v>
      </c>
      <c r="B71">
        <v>96</v>
      </c>
      <c r="C71">
        <f t="shared" ref="C71:C93" si="25">N70-N71</f>
        <v>1.2950842007408032</v>
      </c>
      <c r="D71">
        <f t="shared" si="20"/>
        <v>1.2950842007408032</v>
      </c>
      <c r="E71" t="s">
        <v>32</v>
      </c>
      <c r="F71" t="s">
        <v>21</v>
      </c>
      <c r="G71">
        <v>1</v>
      </c>
      <c r="H71">
        <f t="shared" ref="H71:H94" si="26">H70+5</f>
        <v>45</v>
      </c>
      <c r="J71">
        <v>2100</v>
      </c>
      <c r="K71" t="s">
        <v>25</v>
      </c>
      <c r="L71">
        <f t="shared" ref="L71:L93" si="27">AVERAGE(H71:H72)</f>
        <v>47.5</v>
      </c>
      <c r="M71" cm="1">
        <f t="array" ref="M71">STOWA2024_JAARROND_T(B71*60,L71,J71,K71,"")</f>
        <v>0.37858930385155032</v>
      </c>
      <c r="N71">
        <f t="shared" ref="N71:N93" si="28">1/M71</f>
        <v>2.6413847137955928</v>
      </c>
    </row>
    <row r="72" spans="1:14" x14ac:dyDescent="0.3">
      <c r="A72">
        <f t="shared" si="24"/>
        <v>3891</v>
      </c>
      <c r="B72">
        <v>96</v>
      </c>
      <c r="C72">
        <f t="shared" si="25"/>
        <v>0.85413293089288755</v>
      </c>
      <c r="D72">
        <f t="shared" si="20"/>
        <v>0.85413293089288755</v>
      </c>
      <c r="E72" t="s">
        <v>32</v>
      </c>
      <c r="F72" t="s">
        <v>21</v>
      </c>
      <c r="G72">
        <v>1</v>
      </c>
      <c r="H72">
        <f t="shared" si="26"/>
        <v>50</v>
      </c>
      <c r="J72">
        <v>2100</v>
      </c>
      <c r="K72" t="s">
        <v>25</v>
      </c>
      <c r="L72">
        <f t="shared" si="27"/>
        <v>52.5</v>
      </c>
      <c r="M72" cm="1">
        <f t="array" ref="M72">STOWA2024_JAARROND_T(B72*60,L72,J72,K72,"")</f>
        <v>0.55951825566282742</v>
      </c>
      <c r="N72">
        <f t="shared" si="28"/>
        <v>1.7872517829027053</v>
      </c>
    </row>
    <row r="73" spans="1:14" x14ac:dyDescent="0.3">
      <c r="A73">
        <f t="shared" si="24"/>
        <v>3892</v>
      </c>
      <c r="B73">
        <v>96</v>
      </c>
      <c r="C73">
        <f t="shared" si="25"/>
        <v>0.56819508907382033</v>
      </c>
      <c r="D73">
        <f t="shared" si="20"/>
        <v>0.56819508907382033</v>
      </c>
      <c r="E73" t="s">
        <v>32</v>
      </c>
      <c r="F73" t="s">
        <v>21</v>
      </c>
      <c r="G73">
        <v>1</v>
      </c>
      <c r="H73">
        <f t="shared" si="26"/>
        <v>55</v>
      </c>
      <c r="J73">
        <v>2100</v>
      </c>
      <c r="K73" t="s">
        <v>25</v>
      </c>
      <c r="L73">
        <f t="shared" si="27"/>
        <v>57.5</v>
      </c>
      <c r="M73" cm="1">
        <f t="array" ref="M73">STOWA2024_JAARROND_T(B73*60,L73,J73,K73,"")</f>
        <v>0.82030639351082291</v>
      </c>
      <c r="N73">
        <f t="shared" si="28"/>
        <v>1.2190566938288849</v>
      </c>
    </row>
    <row r="74" spans="1:14" x14ac:dyDescent="0.3">
      <c r="A74">
        <f t="shared" si="24"/>
        <v>3893</v>
      </c>
      <c r="B74">
        <v>96</v>
      </c>
      <c r="C74">
        <f t="shared" si="25"/>
        <v>0.3810537534301941</v>
      </c>
      <c r="D74">
        <f t="shared" si="20"/>
        <v>0.3810537534301941</v>
      </c>
      <c r="E74" t="s">
        <v>32</v>
      </c>
      <c r="F74" t="s">
        <v>21</v>
      </c>
      <c r="G74">
        <v>1</v>
      </c>
      <c r="H74">
        <f t="shared" si="26"/>
        <v>60</v>
      </c>
      <c r="J74">
        <v>2100</v>
      </c>
      <c r="K74" t="s">
        <v>25</v>
      </c>
      <c r="L74">
        <f t="shared" si="27"/>
        <v>62.5</v>
      </c>
      <c r="M74" cm="1">
        <f t="array" ref="M74">STOWA2024_JAARROND_T(B74*60,L74,J74,K74,"")</f>
        <v>1.1933132353022973</v>
      </c>
      <c r="N74">
        <f t="shared" si="28"/>
        <v>0.83800294039869083</v>
      </c>
    </row>
    <row r="75" spans="1:14" x14ac:dyDescent="0.3">
      <c r="A75">
        <f t="shared" si="24"/>
        <v>3894</v>
      </c>
      <c r="B75">
        <v>96</v>
      </c>
      <c r="C75">
        <f t="shared" si="25"/>
        <v>0.25773270128603865</v>
      </c>
      <c r="D75">
        <f t="shared" si="20"/>
        <v>0.25773270128603865</v>
      </c>
      <c r="E75" t="s">
        <v>32</v>
      </c>
      <c r="F75" t="s">
        <v>21</v>
      </c>
      <c r="G75">
        <v>1</v>
      </c>
      <c r="H75">
        <f t="shared" si="26"/>
        <v>65</v>
      </c>
      <c r="J75">
        <v>2100</v>
      </c>
      <c r="K75" t="s">
        <v>25</v>
      </c>
      <c r="L75">
        <f t="shared" si="27"/>
        <v>67.5</v>
      </c>
      <c r="M75" cm="1">
        <f t="array" ref="M75">STOWA2024_JAARROND_T(B75*60,L75,J75,K75,"")</f>
        <v>1.723334978421774</v>
      </c>
      <c r="N75">
        <f t="shared" si="28"/>
        <v>0.58027023911265219</v>
      </c>
    </row>
    <row r="76" spans="1:14" x14ac:dyDescent="0.3">
      <c r="A76">
        <f t="shared" si="24"/>
        <v>3895</v>
      </c>
      <c r="B76">
        <v>96</v>
      </c>
      <c r="C76">
        <f t="shared" si="25"/>
        <v>0.17560285787759478</v>
      </c>
      <c r="D76">
        <f t="shared" si="20"/>
        <v>0.17560285787759478</v>
      </c>
      <c r="E76" t="s">
        <v>32</v>
      </c>
      <c r="F76" t="s">
        <v>21</v>
      </c>
      <c r="G76">
        <v>1</v>
      </c>
      <c r="H76">
        <f t="shared" si="26"/>
        <v>70</v>
      </c>
      <c r="J76">
        <v>2100</v>
      </c>
      <c r="K76" t="s">
        <v>25</v>
      </c>
      <c r="L76">
        <f t="shared" si="27"/>
        <v>72.5</v>
      </c>
      <c r="M76" cm="1">
        <f t="array" ref="M76">STOWA2024_JAARROND_T(B76*60,L76,J76,K76,"")</f>
        <v>2.4711653233526483</v>
      </c>
      <c r="N76">
        <f t="shared" si="28"/>
        <v>0.40466738123505741</v>
      </c>
    </row>
    <row r="77" spans="1:14" x14ac:dyDescent="0.3">
      <c r="A77">
        <f t="shared" si="24"/>
        <v>3896</v>
      </c>
      <c r="B77">
        <v>96</v>
      </c>
      <c r="C77">
        <f t="shared" si="25"/>
        <v>0.12052517725592848</v>
      </c>
      <c r="D77">
        <f t="shared" si="20"/>
        <v>0.12052517725592848</v>
      </c>
      <c r="E77" t="s">
        <v>32</v>
      </c>
      <c r="F77" t="s">
        <v>21</v>
      </c>
      <c r="G77">
        <v>1</v>
      </c>
      <c r="H77">
        <f t="shared" si="26"/>
        <v>75</v>
      </c>
      <c r="J77">
        <v>2100</v>
      </c>
      <c r="K77" t="s">
        <v>25</v>
      </c>
      <c r="L77">
        <f t="shared" si="27"/>
        <v>77.5</v>
      </c>
      <c r="M77" cm="1">
        <f t="array" ref="M77">STOWA2024_JAARROND_T(B77*60,L77,J77,K77,"")</f>
        <v>3.5193645505524866</v>
      </c>
      <c r="N77">
        <f t="shared" si="28"/>
        <v>0.28414220397912893</v>
      </c>
    </row>
    <row r="78" spans="1:14" x14ac:dyDescent="0.3">
      <c r="A78">
        <f t="shared" si="24"/>
        <v>3897</v>
      </c>
      <c r="B78">
        <v>96</v>
      </c>
      <c r="C78">
        <f t="shared" si="25"/>
        <v>8.3311891681190187E-2</v>
      </c>
      <c r="D78">
        <f t="shared" si="20"/>
        <v>8.3311891681190187E-2</v>
      </c>
      <c r="E78" t="s">
        <v>32</v>
      </c>
      <c r="F78" t="s">
        <v>21</v>
      </c>
      <c r="G78">
        <v>1</v>
      </c>
      <c r="H78">
        <f t="shared" si="26"/>
        <v>80</v>
      </c>
      <c r="J78">
        <v>2100</v>
      </c>
      <c r="K78" t="s">
        <v>25</v>
      </c>
      <c r="L78">
        <f t="shared" si="27"/>
        <v>82.5</v>
      </c>
      <c r="M78" cm="1">
        <f t="array" ref="M78">STOWA2024_JAARROND_T(B78*60,L78,J78,K78,"")</f>
        <v>4.9793280135742917</v>
      </c>
      <c r="N78">
        <f t="shared" si="28"/>
        <v>0.20083031229793874</v>
      </c>
    </row>
    <row r="79" spans="1:14" x14ac:dyDescent="0.3">
      <c r="A79">
        <f t="shared" si="24"/>
        <v>3898</v>
      </c>
      <c r="B79">
        <v>96</v>
      </c>
      <c r="C79">
        <f t="shared" si="25"/>
        <v>5.7980679831998672E-2</v>
      </c>
      <c r="D79">
        <f t="shared" si="20"/>
        <v>5.7980679831998672E-2</v>
      </c>
      <c r="E79" t="s">
        <v>32</v>
      </c>
      <c r="F79" t="s">
        <v>21</v>
      </c>
      <c r="G79">
        <v>1</v>
      </c>
      <c r="H79">
        <f t="shared" si="26"/>
        <v>85</v>
      </c>
      <c r="J79">
        <v>2100</v>
      </c>
      <c r="K79" t="s">
        <v>25</v>
      </c>
      <c r="L79">
        <f t="shared" si="27"/>
        <v>87.5</v>
      </c>
      <c r="M79" cm="1">
        <f t="array" ref="M79">STOWA2024_JAARROND_T(B79*60,L79,J79,K79,"")</f>
        <v>7.0003680285172036</v>
      </c>
      <c r="N79">
        <f t="shared" si="28"/>
        <v>0.14284963246594007</v>
      </c>
    </row>
    <row r="80" spans="1:14" x14ac:dyDescent="0.3">
      <c r="A80">
        <f t="shared" si="24"/>
        <v>3899</v>
      </c>
      <c r="B80">
        <v>96</v>
      </c>
      <c r="C80">
        <f t="shared" si="25"/>
        <v>4.061865502477123E-2</v>
      </c>
      <c r="D80">
        <f t="shared" si="20"/>
        <v>4.061865502477123E-2</v>
      </c>
      <c r="E80" t="s">
        <v>32</v>
      </c>
      <c r="F80" t="s">
        <v>21</v>
      </c>
      <c r="G80">
        <v>1</v>
      </c>
      <c r="H80">
        <f t="shared" si="26"/>
        <v>90</v>
      </c>
      <c r="J80">
        <v>2100</v>
      </c>
      <c r="K80" t="s">
        <v>25</v>
      </c>
      <c r="L80">
        <f t="shared" si="27"/>
        <v>92.5</v>
      </c>
      <c r="M80" cm="1">
        <f t="array" ref="M80">STOWA2024_JAARROND_T(B80*60,L80,J80,K80,"")</f>
        <v>9.7817708979205733</v>
      </c>
      <c r="N80">
        <f t="shared" si="28"/>
        <v>0.10223097744116884</v>
      </c>
    </row>
    <row r="81" spans="1:14" x14ac:dyDescent="0.3">
      <c r="A81">
        <f t="shared" si="24"/>
        <v>3900</v>
      </c>
      <c r="B81">
        <v>96</v>
      </c>
      <c r="C81">
        <f t="shared" si="25"/>
        <v>2.8636364357273472E-2</v>
      </c>
      <c r="D81">
        <f t="shared" si="20"/>
        <v>2.8636364357273472E-2</v>
      </c>
      <c r="E81" t="s">
        <v>32</v>
      </c>
      <c r="F81" t="s">
        <v>21</v>
      </c>
      <c r="G81">
        <v>1</v>
      </c>
      <c r="H81">
        <f t="shared" si="26"/>
        <v>95</v>
      </c>
      <c r="J81">
        <v>2100</v>
      </c>
      <c r="K81" t="s">
        <v>25</v>
      </c>
      <c r="L81">
        <f t="shared" si="27"/>
        <v>97.5</v>
      </c>
      <c r="M81" cm="1">
        <f t="array" ref="M81">STOWA2024_JAARROND_T(B81*60,L81,J81,K81,"")</f>
        <v>13.587951048265365</v>
      </c>
      <c r="N81">
        <f t="shared" si="28"/>
        <v>7.3594613083895366E-2</v>
      </c>
    </row>
    <row r="82" spans="1:14" x14ac:dyDescent="0.3">
      <c r="A82">
        <f t="shared" si="24"/>
        <v>3901</v>
      </c>
      <c r="B82">
        <v>96</v>
      </c>
      <c r="C82">
        <f t="shared" si="25"/>
        <v>2.0312540022104385E-2</v>
      </c>
      <c r="D82">
        <f t="shared" si="20"/>
        <v>2.0312540022104385E-2</v>
      </c>
      <c r="E82" t="s">
        <v>32</v>
      </c>
      <c r="F82" t="s">
        <v>21</v>
      </c>
      <c r="G82">
        <v>1</v>
      </c>
      <c r="H82">
        <f t="shared" si="26"/>
        <v>100</v>
      </c>
      <c r="J82">
        <v>2100</v>
      </c>
      <c r="K82" t="s">
        <v>25</v>
      </c>
      <c r="L82">
        <f t="shared" si="27"/>
        <v>102.5</v>
      </c>
      <c r="M82" cm="1">
        <f t="array" ref="M82">STOWA2024_JAARROND_T(B82*60,L82,J82,K82,"")</f>
        <v>18.768038526584814</v>
      </c>
      <c r="N82">
        <f t="shared" si="28"/>
        <v>5.3282073061790981E-2</v>
      </c>
    </row>
    <row r="83" spans="1:14" x14ac:dyDescent="0.3">
      <c r="A83">
        <f t="shared" si="24"/>
        <v>3902</v>
      </c>
      <c r="B83">
        <v>96</v>
      </c>
      <c r="C83">
        <f t="shared" si="25"/>
        <v>1.4493506493159114E-2</v>
      </c>
      <c r="D83">
        <f t="shared" si="20"/>
        <v>1.4493506493159114E-2</v>
      </c>
      <c r="E83" t="s">
        <v>32</v>
      </c>
      <c r="F83" t="s">
        <v>21</v>
      </c>
      <c r="G83">
        <v>1</v>
      </c>
      <c r="H83">
        <f t="shared" si="26"/>
        <v>105</v>
      </c>
      <c r="J83">
        <v>2100</v>
      </c>
      <c r="K83" t="s">
        <v>25</v>
      </c>
      <c r="L83">
        <f t="shared" si="27"/>
        <v>107.5</v>
      </c>
      <c r="M83" cm="1">
        <f t="array" ref="M83">STOWA2024_JAARROND_T(B83*60,L83,J83,K83,"")</f>
        <v>25.780792858911557</v>
      </c>
      <c r="N83">
        <f t="shared" si="28"/>
        <v>3.8788566568631867E-2</v>
      </c>
    </row>
    <row r="84" spans="1:14" x14ac:dyDescent="0.3">
      <c r="A84">
        <f t="shared" si="24"/>
        <v>3903</v>
      </c>
      <c r="B84">
        <v>96</v>
      </c>
      <c r="C84">
        <f t="shared" si="25"/>
        <v>1.0400616145155962E-2</v>
      </c>
      <c r="D84">
        <f t="shared" si="20"/>
        <v>1.0400616145155962E-2</v>
      </c>
      <c r="E84" t="s">
        <v>32</v>
      </c>
      <c r="F84" t="s">
        <v>21</v>
      </c>
      <c r="G84">
        <v>1</v>
      </c>
      <c r="H84">
        <f t="shared" si="26"/>
        <v>110</v>
      </c>
      <c r="J84">
        <v>2100</v>
      </c>
      <c r="K84" t="s">
        <v>25</v>
      </c>
      <c r="L84">
        <f t="shared" si="27"/>
        <v>112.5</v>
      </c>
      <c r="M84" cm="1">
        <f t="array" ref="M84">STOWA2024_JAARROND_T(B84*60,L84,J84,K84,"")</f>
        <v>35.226213413879741</v>
      </c>
      <c r="N84">
        <f t="shared" si="28"/>
        <v>2.8387950423475906E-2</v>
      </c>
    </row>
    <row r="85" spans="1:14" x14ac:dyDescent="0.3">
      <c r="A85">
        <f t="shared" si="24"/>
        <v>3904</v>
      </c>
      <c r="B85">
        <v>96</v>
      </c>
      <c r="C85">
        <f t="shared" si="25"/>
        <v>7.5046402792570063E-3</v>
      </c>
      <c r="D85">
        <f t="shared" si="20"/>
        <v>7.5046402792570063E-3</v>
      </c>
      <c r="E85" t="s">
        <v>32</v>
      </c>
      <c r="F85" t="s">
        <v>21</v>
      </c>
      <c r="G85">
        <v>1</v>
      </c>
      <c r="H85">
        <f t="shared" si="26"/>
        <v>115</v>
      </c>
      <c r="J85">
        <v>2100</v>
      </c>
      <c r="K85" t="s">
        <v>25</v>
      </c>
      <c r="L85">
        <f t="shared" si="27"/>
        <v>117.5</v>
      </c>
      <c r="M85" cm="1">
        <f t="array" ref="M85">STOWA2024_JAARROND_T(B85*60,L85,J85,K85,"")</f>
        <v>47.885128990282645</v>
      </c>
      <c r="N85">
        <f t="shared" si="28"/>
        <v>2.0883310144218899E-2</v>
      </c>
    </row>
    <row r="86" spans="1:14" x14ac:dyDescent="0.3">
      <c r="A86">
        <f t="shared" si="24"/>
        <v>3905</v>
      </c>
      <c r="B86">
        <v>96</v>
      </c>
      <c r="C86">
        <f t="shared" si="25"/>
        <v>5.4442567113906753E-3</v>
      </c>
      <c r="D86">
        <f t="shared" si="20"/>
        <v>5.4442567113906753E-3</v>
      </c>
      <c r="E86" t="s">
        <v>32</v>
      </c>
      <c r="F86" t="s">
        <v>21</v>
      </c>
      <c r="G86">
        <v>1</v>
      </c>
      <c r="H86">
        <f t="shared" si="26"/>
        <v>120</v>
      </c>
      <c r="J86">
        <v>2100</v>
      </c>
      <c r="K86" t="s">
        <v>25</v>
      </c>
      <c r="L86">
        <f t="shared" si="27"/>
        <v>122.5</v>
      </c>
      <c r="M86" cm="1">
        <f t="array" ref="M86">STOWA2024_JAARROND_T(B86*60,L86,J86,K86,"")</f>
        <v>64.770810228150992</v>
      </c>
      <c r="N86">
        <f t="shared" si="28"/>
        <v>1.5439053432828224E-2</v>
      </c>
    </row>
    <row r="87" spans="1:14" x14ac:dyDescent="0.3">
      <c r="A87">
        <f t="shared" si="24"/>
        <v>3906</v>
      </c>
      <c r="B87">
        <v>96</v>
      </c>
      <c r="C87">
        <f t="shared" si="25"/>
        <v>3.969862830769921E-3</v>
      </c>
      <c r="D87">
        <f t="shared" si="20"/>
        <v>3.969862830769921E-3</v>
      </c>
      <c r="E87" t="s">
        <v>32</v>
      </c>
      <c r="F87" t="s">
        <v>21</v>
      </c>
      <c r="G87">
        <v>1</v>
      </c>
      <c r="H87">
        <f t="shared" si="26"/>
        <v>125</v>
      </c>
      <c r="J87">
        <v>2100</v>
      </c>
      <c r="K87" t="s">
        <v>25</v>
      </c>
      <c r="L87">
        <f t="shared" si="27"/>
        <v>127.5</v>
      </c>
      <c r="M87" cm="1">
        <f t="array" ref="M87">STOWA2024_JAARROND_T(B87*60,L87,J87,K87,"")</f>
        <v>87.190110854076863</v>
      </c>
      <c r="N87">
        <f t="shared" si="28"/>
        <v>1.1469190602058303E-2</v>
      </c>
    </row>
    <row r="88" spans="1:14" x14ac:dyDescent="0.3">
      <c r="A88">
        <f t="shared" si="24"/>
        <v>3907</v>
      </c>
      <c r="B88">
        <v>96</v>
      </c>
      <c r="C88">
        <f t="shared" si="25"/>
        <v>2.9092101875526251E-3</v>
      </c>
      <c r="D88">
        <f t="shared" si="20"/>
        <v>2.9092101875526251E-3</v>
      </c>
      <c r="E88" t="s">
        <v>32</v>
      </c>
      <c r="F88" t="s">
        <v>21</v>
      </c>
      <c r="G88">
        <v>1</v>
      </c>
      <c r="H88">
        <f t="shared" si="26"/>
        <v>130</v>
      </c>
      <c r="J88">
        <v>2100</v>
      </c>
      <c r="K88" t="s">
        <v>25</v>
      </c>
      <c r="L88">
        <f t="shared" si="27"/>
        <v>132.5</v>
      </c>
      <c r="M88" cm="1">
        <f t="array" ref="M88">STOWA2024_JAARROND_T(B88*60,L88,J88,K88,"")</f>
        <v>116.82269719979821</v>
      </c>
      <c r="N88">
        <f t="shared" si="28"/>
        <v>8.5599804145056781E-3</v>
      </c>
    </row>
    <row r="89" spans="1:14" x14ac:dyDescent="0.3">
      <c r="A89">
        <f t="shared" si="24"/>
        <v>3908</v>
      </c>
      <c r="B89">
        <v>96</v>
      </c>
      <c r="C89">
        <f t="shared" si="25"/>
        <v>2.1423427066065348E-3</v>
      </c>
      <c r="D89">
        <f t="shared" si="20"/>
        <v>2.1423427066065348E-3</v>
      </c>
      <c r="E89" t="s">
        <v>32</v>
      </c>
      <c r="F89" t="s">
        <v>21</v>
      </c>
      <c r="G89">
        <v>1</v>
      </c>
      <c r="H89">
        <f t="shared" si="26"/>
        <v>135</v>
      </c>
      <c r="J89">
        <v>2100</v>
      </c>
      <c r="K89" t="s">
        <v>25</v>
      </c>
      <c r="L89">
        <f t="shared" si="27"/>
        <v>137.5</v>
      </c>
      <c r="M89" cm="1">
        <f t="array" ref="M89">STOWA2024_JAARROND_T(B89*60,L89,J89,K89,"")</f>
        <v>155.82057534490471</v>
      </c>
      <c r="N89">
        <f t="shared" si="28"/>
        <v>6.4176377078991433E-3</v>
      </c>
    </row>
    <row r="90" spans="1:14" x14ac:dyDescent="0.3">
      <c r="A90">
        <f t="shared" si="24"/>
        <v>3909</v>
      </c>
      <c r="B90">
        <v>96</v>
      </c>
      <c r="C90">
        <f t="shared" si="25"/>
        <v>1.5850741393676595E-3</v>
      </c>
      <c r="D90">
        <f t="shared" si="20"/>
        <v>1.5850741393676595E-3</v>
      </c>
      <c r="E90" t="s">
        <v>32</v>
      </c>
      <c r="F90" t="s">
        <v>21</v>
      </c>
      <c r="G90">
        <v>1</v>
      </c>
      <c r="H90">
        <f t="shared" si="26"/>
        <v>140</v>
      </c>
      <c r="J90">
        <v>2100</v>
      </c>
      <c r="K90" t="s">
        <v>25</v>
      </c>
      <c r="L90">
        <f t="shared" si="27"/>
        <v>142.5</v>
      </c>
      <c r="M90" cm="1">
        <f t="array" ref="M90">STOWA2024_JAARROND_T(B90*60,L90,J90,K90,"")</f>
        <v>206.92950766582038</v>
      </c>
      <c r="N90">
        <f t="shared" si="28"/>
        <v>4.8325635685314838E-3</v>
      </c>
    </row>
    <row r="91" spans="1:14" x14ac:dyDescent="0.3">
      <c r="A91">
        <f t="shared" si="24"/>
        <v>3910</v>
      </c>
      <c r="B91">
        <v>96</v>
      </c>
      <c r="C91">
        <f t="shared" si="25"/>
        <v>1.1780597728861747E-3</v>
      </c>
      <c r="D91">
        <f t="shared" si="20"/>
        <v>1.1780597728861747E-3</v>
      </c>
      <c r="E91" t="s">
        <v>32</v>
      </c>
      <c r="F91" t="s">
        <v>21</v>
      </c>
      <c r="G91">
        <v>1</v>
      </c>
      <c r="H91">
        <f t="shared" si="26"/>
        <v>145</v>
      </c>
      <c r="J91">
        <v>2100</v>
      </c>
      <c r="K91" t="s">
        <v>25</v>
      </c>
      <c r="L91">
        <f t="shared" si="27"/>
        <v>147.5</v>
      </c>
      <c r="M91" cm="1">
        <f t="array" ref="M91">STOWA2024_JAARROND_T(B91*60,L91,J91,K91,"")</f>
        <v>273.63496001607541</v>
      </c>
      <c r="N91">
        <f t="shared" si="28"/>
        <v>3.6545037956453091E-3</v>
      </c>
    </row>
    <row r="92" spans="1:14" x14ac:dyDescent="0.3">
      <c r="A92">
        <f t="shared" si="24"/>
        <v>3911</v>
      </c>
      <c r="B92">
        <v>96</v>
      </c>
      <c r="C92">
        <f t="shared" si="25"/>
        <v>8.7945586256435926E-4</v>
      </c>
      <c r="D92">
        <f t="shared" si="20"/>
        <v>8.7945586256435926E-4</v>
      </c>
      <c r="E92" t="s">
        <v>32</v>
      </c>
      <c r="F92" t="s">
        <v>21</v>
      </c>
      <c r="G92">
        <v>1</v>
      </c>
      <c r="H92">
        <f t="shared" si="26"/>
        <v>150</v>
      </c>
      <c r="J92">
        <v>2100</v>
      </c>
      <c r="K92" t="s">
        <v>25</v>
      </c>
      <c r="L92">
        <f t="shared" si="27"/>
        <v>152.5</v>
      </c>
      <c r="M92" cm="1">
        <f t="array" ref="M92">STOWA2024_JAARROND_T(B92*60,L92,J92,K92,"")</f>
        <v>360.35413589766972</v>
      </c>
      <c r="N92">
        <f t="shared" si="28"/>
        <v>2.7750479330809498E-3</v>
      </c>
    </row>
    <row r="93" spans="1:14" x14ac:dyDescent="0.3">
      <c r="A93">
        <f t="shared" si="24"/>
        <v>3912</v>
      </c>
      <c r="B93">
        <v>96</v>
      </c>
      <c r="C93">
        <f t="shared" si="25"/>
        <v>6.5935965389025226E-4</v>
      </c>
      <c r="D93">
        <f t="shared" si="20"/>
        <v>6.5935965389025226E-4</v>
      </c>
      <c r="E93" t="s">
        <v>32</v>
      </c>
      <c r="F93" t="s">
        <v>21</v>
      </c>
      <c r="G93">
        <v>1</v>
      </c>
      <c r="H93">
        <f t="shared" si="26"/>
        <v>155</v>
      </c>
      <c r="J93">
        <v>2100</v>
      </c>
      <c r="K93" t="s">
        <v>25</v>
      </c>
      <c r="L93">
        <f t="shared" si="27"/>
        <v>157.5</v>
      </c>
      <c r="M93" cm="1">
        <f t="array" ref="M93">STOWA2024_JAARROND_T(B93*60,L93,J93,K93,"")</f>
        <v>472.6594223902041</v>
      </c>
      <c r="N93">
        <f t="shared" si="28"/>
        <v>2.1156882791906976E-3</v>
      </c>
    </row>
    <row r="94" spans="1:14" x14ac:dyDescent="0.3">
      <c r="A94">
        <f t="shared" si="24"/>
        <v>3913</v>
      </c>
      <c r="B94">
        <v>96</v>
      </c>
      <c r="C94" s="1">
        <f>N93</f>
        <v>2.1156882791906976E-3</v>
      </c>
      <c r="D94">
        <f t="shared" si="20"/>
        <v>2.1156882791906976E-3</v>
      </c>
      <c r="E94" t="s">
        <v>32</v>
      </c>
      <c r="F94" t="s">
        <v>21</v>
      </c>
      <c r="G94">
        <v>1</v>
      </c>
      <c r="H94">
        <f t="shared" si="26"/>
        <v>160</v>
      </c>
      <c r="J94">
        <v>2100</v>
      </c>
      <c r="K94" t="s">
        <v>25</v>
      </c>
      <c r="L94">
        <f>AVERAGE(H94:H95)</f>
        <v>85</v>
      </c>
      <c r="M94" cm="1">
        <f t="array" ref="M94">STOWA2024_JAARROND_T(B94*60,L94,J94,K94,"")</f>
        <v>5.9085558251732717</v>
      </c>
      <c r="N94">
        <f>1/M94</f>
        <v>0.1692460949153636</v>
      </c>
    </row>
    <row r="95" spans="1:14" x14ac:dyDescent="0.3">
      <c r="A95">
        <f t="shared" si="24"/>
        <v>3914</v>
      </c>
      <c r="B95">
        <v>192</v>
      </c>
      <c r="C95" s="1">
        <f>365.25*24/B95 - N95</f>
        <v>-9.1472737151643102</v>
      </c>
      <c r="D95">
        <f>C95</f>
        <v>-9.1472737151643102</v>
      </c>
      <c r="E95" t="s">
        <v>32</v>
      </c>
      <c r="F95" t="s">
        <v>21</v>
      </c>
      <c r="G95">
        <v>1</v>
      </c>
      <c r="H95">
        <v>10</v>
      </c>
      <c r="J95">
        <v>2100</v>
      </c>
      <c r="K95" t="s">
        <v>25</v>
      </c>
      <c r="L95">
        <f>AVERAGE(H95:H97)</f>
        <v>15</v>
      </c>
      <c r="M95" cm="1">
        <f t="array" ref="M95">STOWA2024_JAARROND_T(B95*60,L95,J95,K95,"")</f>
        <v>1.8247001875233378E-2</v>
      </c>
      <c r="N95">
        <f>1/M95</f>
        <v>54.80352371516431</v>
      </c>
    </row>
    <row r="96" spans="1:14" x14ac:dyDescent="0.3">
      <c r="A96">
        <f t="shared" si="24"/>
        <v>3915</v>
      </c>
      <c r="B96">
        <v>192</v>
      </c>
      <c r="C96">
        <f t="shared" ref="C96:C100" si="29">N95-N96</f>
        <v>7.7210956807816089</v>
      </c>
      <c r="D96">
        <f t="shared" ref="D96:D125" si="30">C96</f>
        <v>7.7210956807816089</v>
      </c>
      <c r="E96" t="s">
        <v>32</v>
      </c>
      <c r="F96" t="s">
        <v>21</v>
      </c>
      <c r="G96">
        <v>1</v>
      </c>
      <c r="H96">
        <f t="shared" ref="H96:H100" si="31">H95+5</f>
        <v>15</v>
      </c>
      <c r="J96">
        <v>2100</v>
      </c>
      <c r="K96" t="s">
        <v>25</v>
      </c>
      <c r="L96">
        <f t="shared" ref="L96:L100" si="32">AVERAGE(H96:H97)</f>
        <v>17.5</v>
      </c>
      <c r="M96" cm="1">
        <f t="array" ref="M96">STOWA2024_JAARROND_T(B96*60,L96,J96,K96,"")</f>
        <v>2.123934643450703E-2</v>
      </c>
      <c r="N96">
        <f t="shared" ref="N96:N100" si="33">1/M96</f>
        <v>47.082428034382701</v>
      </c>
    </row>
    <row r="97" spans="1:14" x14ac:dyDescent="0.3">
      <c r="A97">
        <f t="shared" si="24"/>
        <v>3916</v>
      </c>
      <c r="B97">
        <v>192</v>
      </c>
      <c r="C97">
        <f t="shared" si="29"/>
        <v>12.342560615704798</v>
      </c>
      <c r="D97">
        <f t="shared" si="30"/>
        <v>12.342560615704798</v>
      </c>
      <c r="E97" t="s">
        <v>32</v>
      </c>
      <c r="F97" t="s">
        <v>21</v>
      </c>
      <c r="G97">
        <v>1</v>
      </c>
      <c r="H97">
        <f t="shared" si="31"/>
        <v>20</v>
      </c>
      <c r="J97">
        <v>2100</v>
      </c>
      <c r="K97" t="s">
        <v>25</v>
      </c>
      <c r="L97">
        <f t="shared" si="32"/>
        <v>22.5</v>
      </c>
      <c r="M97" cm="1">
        <f t="array" ref="M97">STOWA2024_JAARROND_T(B97*60,L97,J97,K97,"")</f>
        <v>2.8785371802033697E-2</v>
      </c>
      <c r="N97">
        <f t="shared" si="33"/>
        <v>34.739867418677903</v>
      </c>
    </row>
    <row r="98" spans="1:14" x14ac:dyDescent="0.3">
      <c r="A98">
        <f t="shared" si="24"/>
        <v>3917</v>
      </c>
      <c r="B98">
        <v>192</v>
      </c>
      <c r="C98">
        <f t="shared" si="29"/>
        <v>9.1172865188931205</v>
      </c>
      <c r="D98">
        <f t="shared" si="30"/>
        <v>9.1172865188931205</v>
      </c>
      <c r="E98" t="s">
        <v>32</v>
      </c>
      <c r="F98" t="s">
        <v>21</v>
      </c>
      <c r="G98">
        <v>1</v>
      </c>
      <c r="H98">
        <f t="shared" si="31"/>
        <v>25</v>
      </c>
      <c r="J98">
        <v>2100</v>
      </c>
      <c r="K98" t="s">
        <v>25</v>
      </c>
      <c r="L98">
        <f t="shared" si="32"/>
        <v>27.5</v>
      </c>
      <c r="M98" cm="1">
        <f t="array" ref="M98">STOWA2024_JAARROND_T(B98*60,L98,J98,K98,"")</f>
        <v>3.9028074646781562E-2</v>
      </c>
      <c r="N98">
        <f t="shared" si="33"/>
        <v>25.622580899784783</v>
      </c>
    </row>
    <row r="99" spans="1:14" x14ac:dyDescent="0.3">
      <c r="A99">
        <f t="shared" si="24"/>
        <v>3918</v>
      </c>
      <c r="B99">
        <v>192</v>
      </c>
      <c r="C99">
        <f t="shared" si="29"/>
        <v>6.7316334748404252</v>
      </c>
      <c r="D99">
        <f t="shared" si="30"/>
        <v>6.7316334748404252</v>
      </c>
      <c r="E99" t="s">
        <v>32</v>
      </c>
      <c r="F99" t="s">
        <v>21</v>
      </c>
      <c r="G99">
        <v>1</v>
      </c>
      <c r="H99">
        <f t="shared" si="31"/>
        <v>30</v>
      </c>
      <c r="J99">
        <v>2100</v>
      </c>
      <c r="K99" t="s">
        <v>25</v>
      </c>
      <c r="L99">
        <f t="shared" si="32"/>
        <v>32.5</v>
      </c>
      <c r="M99" cm="1">
        <f t="array" ref="M99">STOWA2024_JAARROND_T(B99*60,L99,J99,K99,"")</f>
        <v>5.2935407499973254E-2</v>
      </c>
      <c r="N99">
        <f t="shared" si="33"/>
        <v>18.890947424944358</v>
      </c>
    </row>
    <row r="100" spans="1:14" x14ac:dyDescent="0.3">
      <c r="A100">
        <f t="shared" si="24"/>
        <v>3919</v>
      </c>
      <c r="B100">
        <v>192</v>
      </c>
      <c r="C100">
        <f t="shared" si="29"/>
        <v>4.9687959525522931</v>
      </c>
      <c r="D100">
        <f t="shared" si="30"/>
        <v>4.9687959525522931</v>
      </c>
      <c r="E100" t="s">
        <v>32</v>
      </c>
      <c r="F100" t="s">
        <v>21</v>
      </c>
      <c r="G100">
        <v>1</v>
      </c>
      <c r="H100">
        <f t="shared" si="31"/>
        <v>35</v>
      </c>
      <c r="J100">
        <v>2100</v>
      </c>
      <c r="K100" t="s">
        <v>25</v>
      </c>
      <c r="L100">
        <f t="shared" si="32"/>
        <v>37.5</v>
      </c>
      <c r="M100" cm="1">
        <f t="array" ref="M100">STOWA2024_JAARROND_T(B100*60,L100,J100,K100,"")</f>
        <v>7.1827978741864876E-2</v>
      </c>
      <c r="N100">
        <f t="shared" si="33"/>
        <v>13.922151472392065</v>
      </c>
    </row>
    <row r="101" spans="1:14" x14ac:dyDescent="0.3">
      <c r="A101">
        <f t="shared" si="24"/>
        <v>3920</v>
      </c>
      <c r="B101">
        <v>192</v>
      </c>
      <c r="C101">
        <f>N100-N101</f>
        <v>3.6659550403646541</v>
      </c>
      <c r="D101">
        <f t="shared" si="30"/>
        <v>3.6659550403646541</v>
      </c>
      <c r="E101" t="s">
        <v>32</v>
      </c>
      <c r="F101" t="s">
        <v>21</v>
      </c>
      <c r="G101">
        <v>1</v>
      </c>
      <c r="H101">
        <f>H100+5</f>
        <v>40</v>
      </c>
      <c r="J101">
        <v>2100</v>
      </c>
      <c r="K101" t="s">
        <v>25</v>
      </c>
      <c r="L101">
        <f>AVERAGE(H101:H102)</f>
        <v>42.5</v>
      </c>
      <c r="M101" cm="1">
        <f t="array" ref="M101">STOWA2024_JAARROND_T(B101*60,L101,J101,K101,"")</f>
        <v>9.750203271041713E-2</v>
      </c>
      <c r="N101">
        <f>1/M101</f>
        <v>10.25619643202741</v>
      </c>
    </row>
    <row r="102" spans="1:14" x14ac:dyDescent="0.3">
      <c r="A102">
        <f t="shared" si="24"/>
        <v>3921</v>
      </c>
      <c r="B102">
        <v>192</v>
      </c>
      <c r="C102">
        <f t="shared" ref="C102:C124" si="34">N101-N102</f>
        <v>2.703752746962822</v>
      </c>
      <c r="D102">
        <f t="shared" si="30"/>
        <v>2.703752746962822</v>
      </c>
      <c r="E102" t="s">
        <v>32</v>
      </c>
      <c r="F102" t="s">
        <v>21</v>
      </c>
      <c r="G102">
        <v>1</v>
      </c>
      <c r="H102">
        <f t="shared" ref="H102:H125" si="35">H101+5</f>
        <v>45</v>
      </c>
      <c r="J102">
        <v>2100</v>
      </c>
      <c r="K102" t="s">
        <v>25</v>
      </c>
      <c r="L102">
        <f t="shared" ref="L102:L124" si="36">AVERAGE(H102:H103)</f>
        <v>47.5</v>
      </c>
      <c r="M102" cm="1">
        <f t="array" ref="M102">STOWA2024_JAARROND_T(B102*60,L102,J102,K102,"")</f>
        <v>0.13240747520932333</v>
      </c>
      <c r="N102">
        <f t="shared" ref="N102:N124" si="37">1/M102</f>
        <v>7.5524436850645884</v>
      </c>
    </row>
    <row r="103" spans="1:14" x14ac:dyDescent="0.3">
      <c r="A103">
        <f t="shared" si="24"/>
        <v>3922</v>
      </c>
      <c r="B103">
        <v>192</v>
      </c>
      <c r="C103">
        <f t="shared" si="34"/>
        <v>1.9931258265380958</v>
      </c>
      <c r="D103">
        <f t="shared" si="30"/>
        <v>1.9931258265380958</v>
      </c>
      <c r="E103" t="s">
        <v>32</v>
      </c>
      <c r="F103" t="s">
        <v>21</v>
      </c>
      <c r="G103">
        <v>1</v>
      </c>
      <c r="H103">
        <f t="shared" si="35"/>
        <v>50</v>
      </c>
      <c r="J103">
        <v>2100</v>
      </c>
      <c r="K103" t="s">
        <v>25</v>
      </c>
      <c r="L103">
        <f t="shared" si="36"/>
        <v>52.5</v>
      </c>
      <c r="M103" cm="1">
        <f t="array" ref="M103">STOWA2024_JAARROND_T(B103*60,L103,J103,K103,"")</f>
        <v>0.17987818387938909</v>
      </c>
      <c r="N103">
        <f t="shared" si="37"/>
        <v>5.5593178585264926</v>
      </c>
    </row>
    <row r="104" spans="1:14" x14ac:dyDescent="0.3">
      <c r="A104">
        <f t="shared" si="24"/>
        <v>3923</v>
      </c>
      <c r="B104">
        <v>192</v>
      </c>
      <c r="C104">
        <f t="shared" si="34"/>
        <v>1.4688223263733082</v>
      </c>
      <c r="D104">
        <f t="shared" si="30"/>
        <v>1.4688223263733082</v>
      </c>
      <c r="E104" t="s">
        <v>32</v>
      </c>
      <c r="F104" t="s">
        <v>21</v>
      </c>
      <c r="G104">
        <v>1</v>
      </c>
      <c r="H104">
        <f t="shared" si="35"/>
        <v>55</v>
      </c>
      <c r="J104">
        <v>2100</v>
      </c>
      <c r="K104" t="s">
        <v>25</v>
      </c>
      <c r="L104">
        <f t="shared" si="36"/>
        <v>57.5</v>
      </c>
      <c r="M104" cm="1">
        <f t="array" ref="M104">STOWA2024_JAARROND_T(B104*60,L104,J104,K104,"")</f>
        <v>0.2444691583549079</v>
      </c>
      <c r="N104">
        <f t="shared" si="37"/>
        <v>4.0904955321531844</v>
      </c>
    </row>
    <row r="105" spans="1:14" x14ac:dyDescent="0.3">
      <c r="A105">
        <f t="shared" si="24"/>
        <v>3924</v>
      </c>
      <c r="B105">
        <v>192</v>
      </c>
      <c r="C105">
        <f t="shared" si="34"/>
        <v>1.0819109628876893</v>
      </c>
      <c r="D105">
        <f t="shared" si="30"/>
        <v>1.0819109628876893</v>
      </c>
      <c r="E105" t="s">
        <v>32</v>
      </c>
      <c r="F105" t="s">
        <v>21</v>
      </c>
      <c r="G105">
        <v>1</v>
      </c>
      <c r="H105">
        <f t="shared" si="35"/>
        <v>60</v>
      </c>
      <c r="J105">
        <v>2100</v>
      </c>
      <c r="K105" t="s">
        <v>25</v>
      </c>
      <c r="L105">
        <f t="shared" si="36"/>
        <v>62.5</v>
      </c>
      <c r="M105" cm="1">
        <f t="array" ref="M105">STOWA2024_JAARROND_T(B105*60,L105,J105,K105,"")</f>
        <v>0.33238221395389805</v>
      </c>
      <c r="N105">
        <f t="shared" si="37"/>
        <v>3.0085845692654951</v>
      </c>
    </row>
    <row r="106" spans="1:14" x14ac:dyDescent="0.3">
      <c r="A106">
        <f t="shared" si="24"/>
        <v>3925</v>
      </c>
      <c r="B106">
        <v>192</v>
      </c>
      <c r="C106">
        <f t="shared" si="34"/>
        <v>0.79668821640319365</v>
      </c>
      <c r="D106">
        <f t="shared" si="30"/>
        <v>0.79668821640319365</v>
      </c>
      <c r="E106" t="s">
        <v>32</v>
      </c>
      <c r="F106" t="s">
        <v>21</v>
      </c>
      <c r="G106">
        <v>1</v>
      </c>
      <c r="H106">
        <f t="shared" si="35"/>
        <v>65</v>
      </c>
      <c r="J106">
        <v>2100</v>
      </c>
      <c r="K106" t="s">
        <v>25</v>
      </c>
      <c r="L106">
        <f t="shared" si="36"/>
        <v>67.5</v>
      </c>
      <c r="M106" cm="1">
        <f t="array" ref="M106">STOWA2024_JAARROND_T(B106*60,L106,J106,K106,"")</f>
        <v>0.45210074997680216</v>
      </c>
      <c r="N106">
        <f t="shared" si="37"/>
        <v>2.2118963528623015</v>
      </c>
    </row>
    <row r="107" spans="1:14" x14ac:dyDescent="0.3">
      <c r="A107">
        <f t="shared" si="24"/>
        <v>3926</v>
      </c>
      <c r="B107">
        <v>192</v>
      </c>
      <c r="C107">
        <f t="shared" si="34"/>
        <v>0.58636470865571222</v>
      </c>
      <c r="D107">
        <f t="shared" si="30"/>
        <v>0.58636470865571222</v>
      </c>
      <c r="E107" t="s">
        <v>32</v>
      </c>
      <c r="F107" t="s">
        <v>21</v>
      </c>
      <c r="G107">
        <v>1</v>
      </c>
      <c r="H107">
        <f t="shared" si="35"/>
        <v>70</v>
      </c>
      <c r="J107">
        <v>2100</v>
      </c>
      <c r="K107" t="s">
        <v>25</v>
      </c>
      <c r="L107">
        <f t="shared" si="36"/>
        <v>72.5</v>
      </c>
      <c r="M107" cm="1">
        <f t="array" ref="M107">STOWA2024_JAARROND_T(B107*60,L107,J107,K107,"")</f>
        <v>0.6151833485149365</v>
      </c>
      <c r="N107">
        <f t="shared" si="37"/>
        <v>1.6255316442065892</v>
      </c>
    </row>
    <row r="108" spans="1:14" x14ac:dyDescent="0.3">
      <c r="A108">
        <f t="shared" si="24"/>
        <v>3927</v>
      </c>
      <c r="B108">
        <v>192</v>
      </c>
      <c r="C108">
        <f t="shared" si="34"/>
        <v>0.43140203154106982</v>
      </c>
      <c r="D108">
        <f t="shared" si="30"/>
        <v>0.43140203154106982</v>
      </c>
      <c r="E108" t="s">
        <v>32</v>
      </c>
      <c r="F108" t="s">
        <v>21</v>
      </c>
      <c r="G108">
        <v>1</v>
      </c>
      <c r="H108">
        <f t="shared" si="35"/>
        <v>75</v>
      </c>
      <c r="J108">
        <v>2100</v>
      </c>
      <c r="K108" t="s">
        <v>25</v>
      </c>
      <c r="L108">
        <f t="shared" si="36"/>
        <v>77.5</v>
      </c>
      <c r="M108" cm="1">
        <f t="array" ref="M108">STOWA2024_JAARROND_T(B108*60,L108,J108,K108,"")</f>
        <v>0.83743003221217671</v>
      </c>
      <c r="N108">
        <f t="shared" si="37"/>
        <v>1.1941296126655194</v>
      </c>
    </row>
    <row r="109" spans="1:14" x14ac:dyDescent="0.3">
      <c r="A109">
        <f t="shared" si="24"/>
        <v>3928</v>
      </c>
      <c r="B109">
        <v>192</v>
      </c>
      <c r="C109">
        <f t="shared" si="34"/>
        <v>0.31719595685775881</v>
      </c>
      <c r="D109">
        <f t="shared" si="30"/>
        <v>0.31719595685775881</v>
      </c>
      <c r="E109" t="s">
        <v>32</v>
      </c>
      <c r="F109" t="s">
        <v>21</v>
      </c>
      <c r="G109">
        <v>1</v>
      </c>
      <c r="H109">
        <f t="shared" si="35"/>
        <v>80</v>
      </c>
      <c r="J109">
        <v>2100</v>
      </c>
      <c r="K109" t="s">
        <v>25</v>
      </c>
      <c r="L109">
        <f t="shared" si="36"/>
        <v>82.5</v>
      </c>
      <c r="M109" cm="1">
        <f t="array" ref="M109">STOWA2024_JAARROND_T(B109*60,L109,J109,K109,"")</f>
        <v>1.1403371205759922</v>
      </c>
      <c r="N109">
        <f t="shared" si="37"/>
        <v>0.87693365580776061</v>
      </c>
    </row>
    <row r="110" spans="1:14" x14ac:dyDescent="0.3">
      <c r="A110">
        <f t="shared" si="24"/>
        <v>3929</v>
      </c>
      <c r="B110">
        <v>192</v>
      </c>
      <c r="C110">
        <f t="shared" si="34"/>
        <v>0.23326471593585052</v>
      </c>
      <c r="D110">
        <f t="shared" si="30"/>
        <v>0.23326471593585052</v>
      </c>
      <c r="E110" t="s">
        <v>32</v>
      </c>
      <c r="F110" t="s">
        <v>21</v>
      </c>
      <c r="G110">
        <v>1</v>
      </c>
      <c r="H110">
        <f t="shared" si="35"/>
        <v>85</v>
      </c>
      <c r="J110">
        <v>2100</v>
      </c>
      <c r="K110" t="s">
        <v>25</v>
      </c>
      <c r="L110">
        <f t="shared" si="36"/>
        <v>87.5</v>
      </c>
      <c r="M110" cm="1">
        <f t="array" ref="M110">STOWA2024_JAARROND_T(B110*60,L110,J110,K110,"")</f>
        <v>1.5535936846649765</v>
      </c>
      <c r="N110">
        <f t="shared" si="37"/>
        <v>0.6436689398719101</v>
      </c>
    </row>
    <row r="111" spans="1:14" x14ac:dyDescent="0.3">
      <c r="A111">
        <f t="shared" si="24"/>
        <v>3930</v>
      </c>
      <c r="B111">
        <v>192</v>
      </c>
      <c r="C111">
        <f t="shared" si="34"/>
        <v>0.17140442453716409</v>
      </c>
      <c r="D111">
        <f t="shared" si="30"/>
        <v>0.17140442453716409</v>
      </c>
      <c r="E111" t="s">
        <v>32</v>
      </c>
      <c r="F111" t="s">
        <v>21</v>
      </c>
      <c r="G111">
        <v>1</v>
      </c>
      <c r="H111">
        <f t="shared" si="35"/>
        <v>90</v>
      </c>
      <c r="J111">
        <v>2100</v>
      </c>
      <c r="K111" t="s">
        <v>25</v>
      </c>
      <c r="L111">
        <f t="shared" si="36"/>
        <v>92.5</v>
      </c>
      <c r="M111" cm="1">
        <f t="array" ref="M111">STOWA2024_JAARROND_T(B111*60,L111,J111,K111,"")</f>
        <v>2.1174574153452745</v>
      </c>
      <c r="N111">
        <f t="shared" si="37"/>
        <v>0.472264515334746</v>
      </c>
    </row>
    <row r="112" spans="1:14" x14ac:dyDescent="0.3">
      <c r="A112">
        <f t="shared" si="24"/>
        <v>3931</v>
      </c>
      <c r="B112">
        <v>192</v>
      </c>
      <c r="C112">
        <f t="shared" si="34"/>
        <v>0.12590528168037596</v>
      </c>
      <c r="D112">
        <f t="shared" si="30"/>
        <v>0.12590528168037596</v>
      </c>
      <c r="E112" t="s">
        <v>32</v>
      </c>
      <c r="F112" t="s">
        <v>21</v>
      </c>
      <c r="G112">
        <v>1</v>
      </c>
      <c r="H112">
        <f t="shared" si="35"/>
        <v>95</v>
      </c>
      <c r="J112">
        <v>2100</v>
      </c>
      <c r="K112" t="s">
        <v>25</v>
      </c>
      <c r="L112">
        <f t="shared" si="36"/>
        <v>97.5</v>
      </c>
      <c r="M112" cm="1">
        <f t="array" ref="M112">STOWA2024_JAARROND_T(B112*60,L112,J112,K112,"")</f>
        <v>2.887175807179128</v>
      </c>
      <c r="N112">
        <f t="shared" si="37"/>
        <v>0.34635923365437005</v>
      </c>
    </row>
    <row r="113" spans="1:14" x14ac:dyDescent="0.3">
      <c r="A113">
        <f t="shared" si="24"/>
        <v>3932</v>
      </c>
      <c r="B113">
        <v>192</v>
      </c>
      <c r="C113">
        <f t="shared" si="34"/>
        <v>9.2442278727818405E-2</v>
      </c>
      <c r="D113">
        <f t="shared" si="30"/>
        <v>9.2442278727818405E-2</v>
      </c>
      <c r="E113" t="s">
        <v>32</v>
      </c>
      <c r="F113" t="s">
        <v>21</v>
      </c>
      <c r="G113">
        <v>1</v>
      </c>
      <c r="H113">
        <f t="shared" si="35"/>
        <v>100</v>
      </c>
      <c r="J113">
        <v>2100</v>
      </c>
      <c r="K113" t="s">
        <v>25</v>
      </c>
      <c r="L113">
        <f t="shared" si="36"/>
        <v>102.5</v>
      </c>
      <c r="M113" cm="1">
        <f t="array" ref="M113">STOWA2024_JAARROND_T(B113*60,L113,J113,K113,"")</f>
        <v>3.9382954962155301</v>
      </c>
      <c r="N113">
        <f t="shared" si="37"/>
        <v>0.25391695492655164</v>
      </c>
    </row>
    <row r="114" spans="1:14" x14ac:dyDescent="0.3">
      <c r="A114">
        <f t="shared" si="24"/>
        <v>3933</v>
      </c>
      <c r="B114">
        <v>192</v>
      </c>
      <c r="C114">
        <f t="shared" si="34"/>
        <v>6.7846921407030192E-2</v>
      </c>
      <c r="D114">
        <f t="shared" si="30"/>
        <v>6.7846921407030192E-2</v>
      </c>
      <c r="E114" t="s">
        <v>32</v>
      </c>
      <c r="F114" t="s">
        <v>21</v>
      </c>
      <c r="G114">
        <v>1</v>
      </c>
      <c r="H114">
        <f t="shared" si="35"/>
        <v>105</v>
      </c>
      <c r="J114">
        <v>2100</v>
      </c>
      <c r="K114" t="s">
        <v>25</v>
      </c>
      <c r="L114">
        <f t="shared" si="36"/>
        <v>107.5</v>
      </c>
      <c r="M114" cm="1">
        <f t="array" ref="M114">STOWA2024_JAARROND_T(B114*60,L114,J114,K114,"")</f>
        <v>5.3743205237563707</v>
      </c>
      <c r="N114">
        <f t="shared" si="37"/>
        <v>0.18607003351952145</v>
      </c>
    </row>
    <row r="115" spans="1:14" x14ac:dyDescent="0.3">
      <c r="A115">
        <f t="shared" si="24"/>
        <v>3934</v>
      </c>
      <c r="B115">
        <v>192</v>
      </c>
      <c r="C115">
        <f t="shared" si="34"/>
        <v>4.9775856658469092E-2</v>
      </c>
      <c r="D115">
        <f t="shared" si="30"/>
        <v>4.9775856658469092E-2</v>
      </c>
      <c r="E115" t="s">
        <v>32</v>
      </c>
      <c r="F115" t="s">
        <v>21</v>
      </c>
      <c r="G115">
        <v>1</v>
      </c>
      <c r="H115">
        <f t="shared" si="35"/>
        <v>110</v>
      </c>
      <c r="J115">
        <v>2100</v>
      </c>
      <c r="K115" t="s">
        <v>25</v>
      </c>
      <c r="L115">
        <f t="shared" si="36"/>
        <v>112.5</v>
      </c>
      <c r="M115" cm="1">
        <f t="array" ref="M115">STOWA2024_JAARROND_T(B115*60,L115,J115,K115,"")</f>
        <v>7.337070614685679</v>
      </c>
      <c r="N115">
        <f t="shared" si="37"/>
        <v>0.13629417686105236</v>
      </c>
    </row>
    <row r="116" spans="1:14" x14ac:dyDescent="0.3">
      <c r="A116">
        <f t="shared" si="24"/>
        <v>3935</v>
      </c>
      <c r="B116">
        <v>192</v>
      </c>
      <c r="C116">
        <f t="shared" si="34"/>
        <v>3.6500991748938796E-2</v>
      </c>
      <c r="D116">
        <f t="shared" si="30"/>
        <v>3.6500991748938796E-2</v>
      </c>
      <c r="E116" t="s">
        <v>32</v>
      </c>
      <c r="F116" t="s">
        <v>21</v>
      </c>
      <c r="G116">
        <v>1</v>
      </c>
      <c r="H116">
        <f t="shared" si="35"/>
        <v>115</v>
      </c>
      <c r="J116">
        <v>2100</v>
      </c>
      <c r="K116" t="s">
        <v>25</v>
      </c>
      <c r="L116">
        <f t="shared" si="36"/>
        <v>117.5</v>
      </c>
      <c r="M116" cm="1">
        <f t="array" ref="M116">STOWA2024_JAARROND_T(B116*60,L116,J116,K116,"")</f>
        <v>10.020724349829509</v>
      </c>
      <c r="N116">
        <f t="shared" si="37"/>
        <v>9.9793185112113561E-2</v>
      </c>
    </row>
    <row r="117" spans="1:14" x14ac:dyDescent="0.3">
      <c r="A117">
        <f t="shared" si="24"/>
        <v>3936</v>
      </c>
      <c r="B117">
        <v>192</v>
      </c>
      <c r="C117">
        <f t="shared" si="34"/>
        <v>2.6756119498282174E-2</v>
      </c>
      <c r="D117">
        <f t="shared" si="30"/>
        <v>2.6756119498282174E-2</v>
      </c>
      <c r="E117" t="s">
        <v>32</v>
      </c>
      <c r="F117" t="s">
        <v>21</v>
      </c>
      <c r="G117">
        <v>1</v>
      </c>
      <c r="H117">
        <f t="shared" si="35"/>
        <v>120</v>
      </c>
      <c r="J117">
        <v>2100</v>
      </c>
      <c r="K117" t="s">
        <v>25</v>
      </c>
      <c r="L117">
        <f t="shared" si="36"/>
        <v>122.5</v>
      </c>
      <c r="M117" cm="1">
        <f t="array" ref="M117">STOWA2024_JAARROND_T(B117*60,L117,J117,K117,"")</f>
        <v>13.691678212913104</v>
      </c>
      <c r="N117">
        <f t="shared" si="37"/>
        <v>7.3037065613831387E-2</v>
      </c>
    </row>
    <row r="118" spans="1:14" x14ac:dyDescent="0.3">
      <c r="A118">
        <f t="shared" si="24"/>
        <v>3937</v>
      </c>
      <c r="B118">
        <v>192</v>
      </c>
      <c r="C118">
        <f t="shared" si="34"/>
        <v>1.9604729626345498E-2</v>
      </c>
      <c r="D118">
        <f t="shared" si="30"/>
        <v>1.9604729626345498E-2</v>
      </c>
      <c r="E118" t="s">
        <v>32</v>
      </c>
      <c r="F118" t="s">
        <v>21</v>
      </c>
      <c r="G118">
        <v>1</v>
      </c>
      <c r="H118">
        <f t="shared" si="35"/>
        <v>125</v>
      </c>
      <c r="J118">
        <v>2100</v>
      </c>
      <c r="K118" t="s">
        <v>25</v>
      </c>
      <c r="L118">
        <f t="shared" si="36"/>
        <v>127.5</v>
      </c>
      <c r="M118" cm="1">
        <f t="array" ref="M118">STOWA2024_JAARROND_T(B118*60,L118,J118,K118,"")</f>
        <v>18.715258869352162</v>
      </c>
      <c r="N118">
        <f t="shared" si="37"/>
        <v>5.3432335987485889E-2</v>
      </c>
    </row>
    <row r="119" spans="1:14" x14ac:dyDescent="0.3">
      <c r="A119">
        <f t="shared" si="24"/>
        <v>3938</v>
      </c>
      <c r="B119">
        <v>192</v>
      </c>
      <c r="C119">
        <f t="shared" si="34"/>
        <v>1.4358777503567802E-2</v>
      </c>
      <c r="D119">
        <f t="shared" si="30"/>
        <v>1.4358777503567802E-2</v>
      </c>
      <c r="E119" t="s">
        <v>32</v>
      </c>
      <c r="F119" t="s">
        <v>21</v>
      </c>
      <c r="G119">
        <v>1</v>
      </c>
      <c r="H119">
        <f t="shared" si="35"/>
        <v>130</v>
      </c>
      <c r="J119">
        <v>2100</v>
      </c>
      <c r="K119" t="s">
        <v>25</v>
      </c>
      <c r="L119">
        <f t="shared" si="36"/>
        <v>132.5</v>
      </c>
      <c r="M119" cm="1">
        <f t="array" ref="M119">STOWA2024_JAARROND_T(B119*60,L119,J119,K119,"")</f>
        <v>25.59275476308564</v>
      </c>
      <c r="N119">
        <f t="shared" si="37"/>
        <v>3.9073558483918087E-2</v>
      </c>
    </row>
    <row r="120" spans="1:14" x14ac:dyDescent="0.3">
      <c r="A120">
        <f t="shared" si="24"/>
        <v>3939</v>
      </c>
      <c r="B120">
        <v>192</v>
      </c>
      <c r="C120">
        <f t="shared" si="34"/>
        <v>1.0512173713731133E-2</v>
      </c>
      <c r="D120">
        <f t="shared" si="30"/>
        <v>1.0512173713731133E-2</v>
      </c>
      <c r="E120" t="s">
        <v>32</v>
      </c>
      <c r="F120" t="s">
        <v>21</v>
      </c>
      <c r="G120">
        <v>1</v>
      </c>
      <c r="H120">
        <f t="shared" si="35"/>
        <v>135</v>
      </c>
      <c r="J120">
        <v>2100</v>
      </c>
      <c r="K120" t="s">
        <v>25</v>
      </c>
      <c r="L120">
        <f t="shared" si="36"/>
        <v>137.5</v>
      </c>
      <c r="M120" cm="1">
        <f t="array" ref="M120">STOWA2024_JAARROND_T(B120*60,L120,J120,K120,"")</f>
        <v>35.012307983183767</v>
      </c>
      <c r="N120">
        <f t="shared" si="37"/>
        <v>2.8561384770186955E-2</v>
      </c>
    </row>
    <row r="121" spans="1:14" x14ac:dyDescent="0.3">
      <c r="A121">
        <f t="shared" si="24"/>
        <v>3940</v>
      </c>
      <c r="B121">
        <v>192</v>
      </c>
      <c r="C121">
        <f t="shared" si="34"/>
        <v>7.6928205122950531E-3</v>
      </c>
      <c r="D121">
        <f t="shared" si="30"/>
        <v>7.6928205122950531E-3</v>
      </c>
      <c r="E121" t="s">
        <v>32</v>
      </c>
      <c r="F121" t="s">
        <v>21</v>
      </c>
      <c r="G121">
        <v>1</v>
      </c>
      <c r="H121">
        <f t="shared" si="35"/>
        <v>140</v>
      </c>
      <c r="J121">
        <v>2100</v>
      </c>
      <c r="K121" t="s">
        <v>25</v>
      </c>
      <c r="L121">
        <f t="shared" si="36"/>
        <v>142.5</v>
      </c>
      <c r="M121" cm="1">
        <f t="array" ref="M121">STOWA2024_JAARROND_T(B121*60,L121,J121,K121,"")</f>
        <v>47.918964986861916</v>
      </c>
      <c r="N121">
        <f t="shared" si="37"/>
        <v>2.0868564257891901E-2</v>
      </c>
    </row>
    <row r="122" spans="1:14" x14ac:dyDescent="0.3">
      <c r="A122">
        <f t="shared" si="24"/>
        <v>3941</v>
      </c>
      <c r="B122">
        <v>192</v>
      </c>
      <c r="C122">
        <f t="shared" si="34"/>
        <v>5.6272500803084408E-3</v>
      </c>
      <c r="D122">
        <f t="shared" si="30"/>
        <v>5.6272500803084408E-3</v>
      </c>
      <c r="E122" t="s">
        <v>32</v>
      </c>
      <c r="F122" t="s">
        <v>21</v>
      </c>
      <c r="G122">
        <v>1</v>
      </c>
      <c r="H122">
        <f t="shared" si="35"/>
        <v>145</v>
      </c>
      <c r="J122">
        <v>2100</v>
      </c>
      <c r="K122" t="s">
        <v>25</v>
      </c>
      <c r="L122">
        <f t="shared" si="36"/>
        <v>147.5</v>
      </c>
      <c r="M122" cm="1">
        <f t="array" ref="M122">STOWA2024_JAARROND_T(B122*60,L122,J122,K122,"")</f>
        <v>65.611140112233542</v>
      </c>
      <c r="N122">
        <f t="shared" si="37"/>
        <v>1.5241314177583461E-2</v>
      </c>
    </row>
    <row r="123" spans="1:14" x14ac:dyDescent="0.3">
      <c r="A123">
        <f t="shared" si="24"/>
        <v>3942</v>
      </c>
      <c r="B123">
        <v>192</v>
      </c>
      <c r="C123">
        <f t="shared" si="34"/>
        <v>4.1145647919208529E-3</v>
      </c>
      <c r="D123">
        <f t="shared" si="30"/>
        <v>4.1145647919208529E-3</v>
      </c>
      <c r="E123" t="s">
        <v>32</v>
      </c>
      <c r="F123" t="s">
        <v>21</v>
      </c>
      <c r="G123">
        <v>1</v>
      </c>
      <c r="H123">
        <f t="shared" si="35"/>
        <v>150</v>
      </c>
      <c r="J123">
        <v>2100</v>
      </c>
      <c r="K123" t="s">
        <v>25</v>
      </c>
      <c r="L123">
        <f t="shared" si="36"/>
        <v>152.5</v>
      </c>
      <c r="M123" cm="1">
        <f t="array" ref="M123">STOWA2024_JAARROND_T(B123*60,L123,J123,K123,"")</f>
        <v>89.873508006619772</v>
      </c>
      <c r="N123">
        <f t="shared" si="37"/>
        <v>1.1126749385662608E-2</v>
      </c>
    </row>
    <row r="124" spans="1:14" x14ac:dyDescent="0.3">
      <c r="A124">
        <f t="shared" si="24"/>
        <v>3943</v>
      </c>
      <c r="B124">
        <v>192</v>
      </c>
      <c r="C124">
        <f t="shared" si="34"/>
        <v>3.007287680215024E-3</v>
      </c>
      <c r="D124">
        <f t="shared" si="30"/>
        <v>3.007287680215024E-3</v>
      </c>
      <c r="E124" t="s">
        <v>32</v>
      </c>
      <c r="F124" t="s">
        <v>21</v>
      </c>
      <c r="G124">
        <v>1</v>
      </c>
      <c r="H124">
        <f t="shared" si="35"/>
        <v>155</v>
      </c>
      <c r="J124">
        <v>2100</v>
      </c>
      <c r="K124" t="s">
        <v>25</v>
      </c>
      <c r="L124">
        <f t="shared" si="36"/>
        <v>157.5</v>
      </c>
      <c r="M124" cm="1">
        <f t="array" ref="M124">STOWA2024_JAARROND_T(B124*60,L124,J124,K124,"")</f>
        <v>123.1608739935396</v>
      </c>
      <c r="N124">
        <f t="shared" si="37"/>
        <v>8.1194617054475837E-3</v>
      </c>
    </row>
    <row r="125" spans="1:14" x14ac:dyDescent="0.3">
      <c r="A125">
        <f t="shared" si="24"/>
        <v>3944</v>
      </c>
      <c r="B125">
        <v>192</v>
      </c>
      <c r="C125" s="1">
        <f>N124</f>
        <v>8.1194617054475837E-3</v>
      </c>
      <c r="D125">
        <f t="shared" si="30"/>
        <v>8.1194617054475837E-3</v>
      </c>
      <c r="E125" t="s">
        <v>32</v>
      </c>
      <c r="F125" t="s">
        <v>21</v>
      </c>
      <c r="G125">
        <v>1</v>
      </c>
      <c r="H125">
        <f t="shared" si="35"/>
        <v>160</v>
      </c>
      <c r="J125">
        <v>2100</v>
      </c>
      <c r="K125" t="s">
        <v>25</v>
      </c>
      <c r="L125">
        <f>AVERAGE(H125:H126)</f>
        <v>85</v>
      </c>
      <c r="M125" cm="1">
        <f t="array" ref="M125">STOWA2024_JAARROND_T(B125*60,L125,J125,K125,"")</f>
        <v>1.3309516101464076</v>
      </c>
      <c r="N125">
        <f>1/M125</f>
        <v>0.75134211670550355</v>
      </c>
    </row>
    <row r="126" spans="1:14" x14ac:dyDescent="0.3">
      <c r="A126">
        <f t="shared" si="24"/>
        <v>3945</v>
      </c>
      <c r="B126">
        <v>216</v>
      </c>
      <c r="C126" s="1">
        <f>365.25*24/B126 - N126</f>
        <v>-15.852334399898091</v>
      </c>
      <c r="D126">
        <f>C126</f>
        <v>-15.852334399898091</v>
      </c>
      <c r="E126" t="s">
        <v>32</v>
      </c>
      <c r="F126" t="s">
        <v>21</v>
      </c>
      <c r="G126">
        <v>1</v>
      </c>
      <c r="H126">
        <v>10</v>
      </c>
      <c r="J126">
        <v>2100</v>
      </c>
      <c r="K126" t="s">
        <v>25</v>
      </c>
      <c r="L126">
        <f>AVERAGE(H126:H128)</f>
        <v>15</v>
      </c>
      <c r="M126" cm="1">
        <f t="array" ref="M126">STOWA2024_JAARROND_T(B126*60,L126,J126,K126,"")</f>
        <v>1.7719290657230279E-2</v>
      </c>
      <c r="N126">
        <f>1/M126</f>
        <v>56.435667733231426</v>
      </c>
    </row>
    <row r="127" spans="1:14" x14ac:dyDescent="0.3">
      <c r="A127">
        <f t="shared" si="24"/>
        <v>3946</v>
      </c>
      <c r="B127">
        <v>216</v>
      </c>
      <c r="C127">
        <f t="shared" ref="C127:C131" si="38">N126-N127</f>
        <v>7.3808053171795578</v>
      </c>
      <c r="D127">
        <f t="shared" ref="D127:D156" si="39">C127</f>
        <v>7.3808053171795578</v>
      </c>
      <c r="E127" t="s">
        <v>32</v>
      </c>
      <c r="F127" t="s">
        <v>21</v>
      </c>
      <c r="G127">
        <v>1</v>
      </c>
      <c r="H127">
        <f t="shared" ref="H127:H131" si="40">H126+5</f>
        <v>15</v>
      </c>
      <c r="J127">
        <v>2100</v>
      </c>
      <c r="K127" t="s">
        <v>25</v>
      </c>
      <c r="L127">
        <f t="shared" ref="L127:L131" si="41">AVERAGE(H127:H128)</f>
        <v>17.5</v>
      </c>
      <c r="M127" cm="1">
        <f t="array" ref="M127">STOWA2024_JAARROND_T(B127*60,L127,J127,K127,"")</f>
        <v>2.0385339001027902E-2</v>
      </c>
      <c r="N127">
        <f t="shared" ref="N127:N131" si="42">1/M127</f>
        <v>49.054862416051868</v>
      </c>
    </row>
    <row r="128" spans="1:14" x14ac:dyDescent="0.3">
      <c r="A128">
        <f t="shared" si="24"/>
        <v>3947</v>
      </c>
      <c r="B128">
        <v>216</v>
      </c>
      <c r="C128">
        <f t="shared" si="38"/>
        <v>12.025698856425805</v>
      </c>
      <c r="D128">
        <f t="shared" si="39"/>
        <v>12.025698856425805</v>
      </c>
      <c r="E128" t="s">
        <v>32</v>
      </c>
      <c r="F128" t="s">
        <v>21</v>
      </c>
      <c r="G128">
        <v>1</v>
      </c>
      <c r="H128">
        <f t="shared" si="40"/>
        <v>20</v>
      </c>
      <c r="J128">
        <v>2100</v>
      </c>
      <c r="K128" t="s">
        <v>25</v>
      </c>
      <c r="L128">
        <f t="shared" si="41"/>
        <v>22.5</v>
      </c>
      <c r="M128" cm="1">
        <f t="array" ref="M128">STOWA2024_JAARROND_T(B128*60,L128,J128,K128,"")</f>
        <v>2.7005740985473623E-2</v>
      </c>
      <c r="N128">
        <f t="shared" si="42"/>
        <v>37.029163559626063</v>
      </c>
    </row>
    <row r="129" spans="1:14" x14ac:dyDescent="0.3">
      <c r="A129">
        <f t="shared" si="24"/>
        <v>3948</v>
      </c>
      <c r="B129">
        <v>216</v>
      </c>
      <c r="C129">
        <f t="shared" si="38"/>
        <v>9.1114358372972788</v>
      </c>
      <c r="D129">
        <f t="shared" si="39"/>
        <v>9.1114358372972788</v>
      </c>
      <c r="E129" t="s">
        <v>32</v>
      </c>
      <c r="F129" t="s">
        <v>21</v>
      </c>
      <c r="G129">
        <v>1</v>
      </c>
      <c r="H129">
        <f t="shared" si="40"/>
        <v>25</v>
      </c>
      <c r="J129">
        <v>2100</v>
      </c>
      <c r="K129" t="s">
        <v>25</v>
      </c>
      <c r="L129">
        <f t="shared" si="41"/>
        <v>27.5</v>
      </c>
      <c r="M129" cm="1">
        <f t="array" ref="M129">STOWA2024_JAARROND_T(B129*60,L129,J129,K129,"")</f>
        <v>3.5819534094825106E-2</v>
      </c>
      <c r="N129">
        <f t="shared" si="42"/>
        <v>27.917727722328785</v>
      </c>
    </row>
    <row r="130" spans="1:14" x14ac:dyDescent="0.3">
      <c r="A130">
        <f t="shared" si="24"/>
        <v>3949</v>
      </c>
      <c r="B130">
        <v>216</v>
      </c>
      <c r="C130">
        <f t="shared" si="38"/>
        <v>6.8949831648293127</v>
      </c>
      <c r="D130">
        <f t="shared" si="39"/>
        <v>6.8949831648293127</v>
      </c>
      <c r="E130" t="s">
        <v>32</v>
      </c>
      <c r="F130" t="s">
        <v>21</v>
      </c>
      <c r="G130">
        <v>1</v>
      </c>
      <c r="H130">
        <f t="shared" si="40"/>
        <v>30</v>
      </c>
      <c r="J130">
        <v>2100</v>
      </c>
      <c r="K130" t="s">
        <v>25</v>
      </c>
      <c r="L130">
        <f t="shared" si="41"/>
        <v>32.5</v>
      </c>
      <c r="M130" cm="1">
        <f t="array" ref="M130">STOWA2024_JAARROND_T(B130*60,L130,J130,K130,"")</f>
        <v>4.7567528457803987E-2</v>
      </c>
      <c r="N130">
        <f t="shared" si="42"/>
        <v>21.022744557499472</v>
      </c>
    </row>
    <row r="131" spans="1:14" x14ac:dyDescent="0.3">
      <c r="A131">
        <f t="shared" si="24"/>
        <v>3950</v>
      </c>
      <c r="B131">
        <v>216</v>
      </c>
      <c r="C131">
        <f t="shared" si="38"/>
        <v>5.2114520892751184</v>
      </c>
      <c r="D131">
        <f t="shared" si="39"/>
        <v>5.2114520892751184</v>
      </c>
      <c r="E131" t="s">
        <v>32</v>
      </c>
      <c r="F131" t="s">
        <v>21</v>
      </c>
      <c r="G131">
        <v>1</v>
      </c>
      <c r="H131">
        <f t="shared" si="40"/>
        <v>35</v>
      </c>
      <c r="J131">
        <v>2100</v>
      </c>
      <c r="K131" t="s">
        <v>25</v>
      </c>
      <c r="L131">
        <f t="shared" si="41"/>
        <v>37.5</v>
      </c>
      <c r="M131" cm="1">
        <f t="array" ref="M131">STOWA2024_JAARROND_T(B131*60,L131,J131,K131,"")</f>
        <v>6.3245936536161132E-2</v>
      </c>
      <c r="N131">
        <f t="shared" si="42"/>
        <v>15.811292468224353</v>
      </c>
    </row>
    <row r="132" spans="1:14" x14ac:dyDescent="0.3">
      <c r="A132">
        <f t="shared" ref="A132:A156" si="43">A131+1</f>
        <v>3951</v>
      </c>
      <c r="B132">
        <v>216</v>
      </c>
      <c r="C132">
        <f>N131-N132</f>
        <v>3.9342320136638502</v>
      </c>
      <c r="D132">
        <f t="shared" si="39"/>
        <v>3.9342320136638502</v>
      </c>
      <c r="E132" t="s">
        <v>32</v>
      </c>
      <c r="F132" t="s">
        <v>21</v>
      </c>
      <c r="G132">
        <v>1</v>
      </c>
      <c r="H132">
        <f>H131+5</f>
        <v>40</v>
      </c>
      <c r="J132">
        <v>2100</v>
      </c>
      <c r="K132" t="s">
        <v>25</v>
      </c>
      <c r="L132">
        <f>AVERAGE(H132:H133)</f>
        <v>42.5</v>
      </c>
      <c r="M132" cm="1">
        <f t="array" ref="M132">STOWA2024_JAARROND_T(B132*60,L132,J132,K132,"")</f>
        <v>8.4195917316900099E-2</v>
      </c>
      <c r="N132">
        <f>1/M132</f>
        <v>11.877060454560503</v>
      </c>
    </row>
    <row r="133" spans="1:14" x14ac:dyDescent="0.3">
      <c r="A133">
        <f t="shared" si="43"/>
        <v>3952</v>
      </c>
      <c r="B133">
        <v>216</v>
      </c>
      <c r="C133">
        <f t="shared" ref="C133:C155" si="44">N132-N133</f>
        <v>2.9664131148329886</v>
      </c>
      <c r="D133">
        <f t="shared" si="39"/>
        <v>2.9664131148329886</v>
      </c>
      <c r="E133" t="s">
        <v>32</v>
      </c>
      <c r="F133" t="s">
        <v>21</v>
      </c>
      <c r="G133">
        <v>1</v>
      </c>
      <c r="H133">
        <f t="shared" ref="H133:H156" si="45">H132+5</f>
        <v>45</v>
      </c>
      <c r="J133">
        <v>2100</v>
      </c>
      <c r="K133" t="s">
        <v>25</v>
      </c>
      <c r="L133">
        <f t="shared" ref="L133:L155" si="46">AVERAGE(H133:H134)</f>
        <v>47.5</v>
      </c>
      <c r="M133" cm="1">
        <f t="array" ref="M133">STOWA2024_JAARROND_T(B133*60,L133,J133,K133,"")</f>
        <v>0.11222529204377421</v>
      </c>
      <c r="N133">
        <f t="shared" ref="N133:N155" si="47">1/M133</f>
        <v>8.9106473397275145</v>
      </c>
    </row>
    <row r="134" spans="1:14" x14ac:dyDescent="0.3">
      <c r="A134">
        <f t="shared" si="43"/>
        <v>3953</v>
      </c>
      <c r="B134">
        <v>216</v>
      </c>
      <c r="C134">
        <f t="shared" si="44"/>
        <v>2.2339247784987446</v>
      </c>
      <c r="D134">
        <f t="shared" si="39"/>
        <v>2.2339247784987446</v>
      </c>
      <c r="E134" t="s">
        <v>32</v>
      </c>
      <c r="F134" t="s">
        <v>21</v>
      </c>
      <c r="G134">
        <v>1</v>
      </c>
      <c r="H134">
        <f t="shared" si="45"/>
        <v>50</v>
      </c>
      <c r="J134">
        <v>2100</v>
      </c>
      <c r="K134" t="s">
        <v>25</v>
      </c>
      <c r="L134">
        <f t="shared" si="46"/>
        <v>52.5</v>
      </c>
      <c r="M134" cm="1">
        <f t="array" ref="M134">STOWA2024_JAARROND_T(B134*60,L134,J134,K134,"")</f>
        <v>0.1497740831417686</v>
      </c>
      <c r="N134">
        <f t="shared" si="47"/>
        <v>6.6767225612287699</v>
      </c>
    </row>
    <row r="135" spans="1:14" x14ac:dyDescent="0.3">
      <c r="A135">
        <f t="shared" si="43"/>
        <v>3954</v>
      </c>
      <c r="B135">
        <v>216</v>
      </c>
      <c r="C135">
        <f t="shared" si="44"/>
        <v>1.6802730240102983</v>
      </c>
      <c r="D135">
        <f t="shared" si="39"/>
        <v>1.6802730240102983</v>
      </c>
      <c r="E135" t="s">
        <v>32</v>
      </c>
      <c r="F135" t="s">
        <v>21</v>
      </c>
      <c r="G135">
        <v>1</v>
      </c>
      <c r="H135">
        <f t="shared" si="45"/>
        <v>55</v>
      </c>
      <c r="J135">
        <v>2100</v>
      </c>
      <c r="K135" t="s">
        <v>25</v>
      </c>
      <c r="L135">
        <f t="shared" si="46"/>
        <v>57.5</v>
      </c>
      <c r="M135" cm="1">
        <f t="array" ref="M135">STOWA2024_JAARROND_T(B135*60,L135,J135,K135,"")</f>
        <v>0.20014211942920992</v>
      </c>
      <c r="N135">
        <f t="shared" si="47"/>
        <v>4.9964495372184716</v>
      </c>
    </row>
    <row r="136" spans="1:14" x14ac:dyDescent="0.3">
      <c r="A136">
        <f t="shared" si="43"/>
        <v>3955</v>
      </c>
      <c r="B136">
        <v>216</v>
      </c>
      <c r="C136">
        <f t="shared" si="44"/>
        <v>1.2621475369042776</v>
      </c>
      <c r="D136">
        <f t="shared" si="39"/>
        <v>1.2621475369042776</v>
      </c>
      <c r="E136" t="s">
        <v>32</v>
      </c>
      <c r="F136" t="s">
        <v>21</v>
      </c>
      <c r="G136">
        <v>1</v>
      </c>
      <c r="H136">
        <f t="shared" si="45"/>
        <v>60</v>
      </c>
      <c r="J136">
        <v>2100</v>
      </c>
      <c r="K136" t="s">
        <v>25</v>
      </c>
      <c r="L136">
        <f t="shared" si="46"/>
        <v>62.5</v>
      </c>
      <c r="M136" cm="1">
        <f t="array" ref="M136">STOWA2024_JAARROND_T(B136*60,L136,J136,K136,"")</f>
        <v>0.26778766150029182</v>
      </c>
      <c r="N136">
        <f t="shared" si="47"/>
        <v>3.734302000314194</v>
      </c>
    </row>
    <row r="137" spans="1:14" x14ac:dyDescent="0.3">
      <c r="A137">
        <f t="shared" si="43"/>
        <v>3956</v>
      </c>
      <c r="B137">
        <v>216</v>
      </c>
      <c r="C137">
        <f t="shared" si="44"/>
        <v>0.94694560385077509</v>
      </c>
      <c r="D137">
        <f t="shared" si="39"/>
        <v>0.94694560385077509</v>
      </c>
      <c r="E137" t="s">
        <v>32</v>
      </c>
      <c r="F137" t="s">
        <v>21</v>
      </c>
      <c r="G137">
        <v>1</v>
      </c>
      <c r="H137">
        <f t="shared" si="45"/>
        <v>65</v>
      </c>
      <c r="J137">
        <v>2100</v>
      </c>
      <c r="K137" t="s">
        <v>25</v>
      </c>
      <c r="L137">
        <f t="shared" si="46"/>
        <v>67.5</v>
      </c>
      <c r="M137" cm="1">
        <f t="array" ref="M137">STOWA2024_JAARROND_T(B137*60,L137,J137,K137,"")</f>
        <v>0.35876287699297943</v>
      </c>
      <c r="N137">
        <f t="shared" si="47"/>
        <v>2.7873563964634189</v>
      </c>
    </row>
    <row r="138" spans="1:14" x14ac:dyDescent="0.3">
      <c r="A138">
        <f t="shared" si="43"/>
        <v>3957</v>
      </c>
      <c r="B138">
        <v>216</v>
      </c>
      <c r="C138">
        <f t="shared" si="44"/>
        <v>0.70954164783368245</v>
      </c>
      <c r="D138">
        <f t="shared" si="39"/>
        <v>0.70954164783368245</v>
      </c>
      <c r="E138" t="s">
        <v>32</v>
      </c>
      <c r="F138" t="s">
        <v>21</v>
      </c>
      <c r="G138">
        <v>1</v>
      </c>
      <c r="H138">
        <f t="shared" si="45"/>
        <v>70</v>
      </c>
      <c r="J138">
        <v>2100</v>
      </c>
      <c r="K138" t="s">
        <v>25</v>
      </c>
      <c r="L138">
        <f t="shared" si="46"/>
        <v>72.5</v>
      </c>
      <c r="M138" cm="1">
        <f t="array" ref="M138">STOWA2024_JAARROND_T(B138*60,L138,J138,K138,"")</f>
        <v>0.48127485891582655</v>
      </c>
      <c r="N138">
        <f t="shared" si="47"/>
        <v>2.0778147486297365</v>
      </c>
    </row>
    <row r="139" spans="1:14" x14ac:dyDescent="0.3">
      <c r="A139">
        <f t="shared" si="43"/>
        <v>3958</v>
      </c>
      <c r="B139">
        <v>216</v>
      </c>
      <c r="C139">
        <f t="shared" si="44"/>
        <v>0.53094399489590915</v>
      </c>
      <c r="D139">
        <f t="shared" si="39"/>
        <v>0.53094399489590915</v>
      </c>
      <c r="E139" t="s">
        <v>32</v>
      </c>
      <c r="F139" t="s">
        <v>21</v>
      </c>
      <c r="G139">
        <v>1</v>
      </c>
      <c r="H139">
        <f t="shared" si="45"/>
        <v>75</v>
      </c>
      <c r="J139">
        <v>2100</v>
      </c>
      <c r="K139" t="s">
        <v>25</v>
      </c>
      <c r="L139">
        <f t="shared" si="46"/>
        <v>77.5</v>
      </c>
      <c r="M139" cm="1">
        <f t="array" ref="M139">STOWA2024_JAARROND_T(B139*60,L139,J139,K139,"")</f>
        <v>0.6464664210543809</v>
      </c>
      <c r="N139">
        <f t="shared" si="47"/>
        <v>1.5468707537338273</v>
      </c>
    </row>
    <row r="140" spans="1:14" x14ac:dyDescent="0.3">
      <c r="A140">
        <f t="shared" si="43"/>
        <v>3959</v>
      </c>
      <c r="B140">
        <v>216</v>
      </c>
      <c r="C140">
        <f t="shared" si="44"/>
        <v>0.39679993510326517</v>
      </c>
      <c r="D140">
        <f t="shared" si="39"/>
        <v>0.39679993510326517</v>
      </c>
      <c r="E140" t="s">
        <v>32</v>
      </c>
      <c r="F140" t="s">
        <v>21</v>
      </c>
      <c r="G140">
        <v>1</v>
      </c>
      <c r="H140">
        <f t="shared" si="45"/>
        <v>80</v>
      </c>
      <c r="J140">
        <v>2100</v>
      </c>
      <c r="K140" t="s">
        <v>25</v>
      </c>
      <c r="L140">
        <f t="shared" si="46"/>
        <v>82.5</v>
      </c>
      <c r="M140" cm="1">
        <f t="array" ref="M140">STOWA2024_JAARROND_T(B140*60,L140,J140,K140,"")</f>
        <v>0.869511671629702</v>
      </c>
      <c r="N140">
        <f t="shared" si="47"/>
        <v>1.1500708186305622</v>
      </c>
    </row>
    <row r="141" spans="1:14" x14ac:dyDescent="0.3">
      <c r="A141">
        <f t="shared" si="43"/>
        <v>3960</v>
      </c>
      <c r="B141">
        <v>216</v>
      </c>
      <c r="C141">
        <f t="shared" si="44"/>
        <v>0.2960859286417532</v>
      </c>
      <c r="D141">
        <f t="shared" si="39"/>
        <v>0.2960859286417532</v>
      </c>
      <c r="E141" t="s">
        <v>32</v>
      </c>
      <c r="F141" t="s">
        <v>21</v>
      </c>
      <c r="G141">
        <v>1</v>
      </c>
      <c r="H141">
        <f t="shared" si="45"/>
        <v>85</v>
      </c>
      <c r="J141">
        <v>2100</v>
      </c>
      <c r="K141" t="s">
        <v>25</v>
      </c>
      <c r="L141">
        <f t="shared" si="46"/>
        <v>87.5</v>
      </c>
      <c r="M141" cm="1">
        <f t="array" ref="M141">STOWA2024_JAARROND_T(B141*60,L141,J141,K141,"")</f>
        <v>1.1709809057782095</v>
      </c>
      <c r="N141">
        <f t="shared" si="47"/>
        <v>0.85398488998880895</v>
      </c>
    </row>
    <row r="142" spans="1:14" x14ac:dyDescent="0.3">
      <c r="A142">
        <f t="shared" si="43"/>
        <v>3961</v>
      </c>
      <c r="B142">
        <v>216</v>
      </c>
      <c r="C142">
        <f t="shared" si="44"/>
        <v>0.22077134112992458</v>
      </c>
      <c r="D142">
        <f t="shared" si="39"/>
        <v>0.22077134112992458</v>
      </c>
      <c r="E142" t="s">
        <v>32</v>
      </c>
      <c r="F142" t="s">
        <v>21</v>
      </c>
      <c r="G142">
        <v>1</v>
      </c>
      <c r="H142">
        <f t="shared" si="45"/>
        <v>90</v>
      </c>
      <c r="J142">
        <v>2100</v>
      </c>
      <c r="K142" t="s">
        <v>25</v>
      </c>
      <c r="L142">
        <f t="shared" si="46"/>
        <v>92.5</v>
      </c>
      <c r="M142" cm="1">
        <f t="array" ref="M142">STOWA2024_JAARROND_T(B142*60,L142,J142,K142,"")</f>
        <v>1.5792460565667024</v>
      </c>
      <c r="N142">
        <f t="shared" si="47"/>
        <v>0.63321354885888437</v>
      </c>
    </row>
    <row r="143" spans="1:14" x14ac:dyDescent="0.3">
      <c r="A143">
        <f t="shared" si="43"/>
        <v>3962</v>
      </c>
      <c r="B143">
        <v>216</v>
      </c>
      <c r="C143">
        <f t="shared" si="44"/>
        <v>0.16433870149076096</v>
      </c>
      <c r="D143">
        <f t="shared" si="39"/>
        <v>0.16433870149076096</v>
      </c>
      <c r="E143" t="s">
        <v>32</v>
      </c>
      <c r="F143" t="s">
        <v>21</v>
      </c>
      <c r="G143">
        <v>1</v>
      </c>
      <c r="H143">
        <f t="shared" si="45"/>
        <v>95</v>
      </c>
      <c r="J143">
        <v>2100</v>
      </c>
      <c r="K143" t="s">
        <v>25</v>
      </c>
      <c r="L143">
        <f t="shared" si="46"/>
        <v>97.5</v>
      </c>
      <c r="M143" cm="1">
        <f t="array" ref="M143">STOWA2024_JAARROND_T(B143*60,L143,J143,K143,"")</f>
        <v>2.1327652903822312</v>
      </c>
      <c r="N143">
        <f t="shared" si="47"/>
        <v>0.4688748473681234</v>
      </c>
    </row>
    <row r="144" spans="1:14" x14ac:dyDescent="0.3">
      <c r="A144">
        <f t="shared" si="43"/>
        <v>3963</v>
      </c>
      <c r="B144">
        <v>216</v>
      </c>
      <c r="C144">
        <f t="shared" si="44"/>
        <v>0.12216130011512683</v>
      </c>
      <c r="D144">
        <f t="shared" si="39"/>
        <v>0.12216130011512683</v>
      </c>
      <c r="E144" t="s">
        <v>32</v>
      </c>
      <c r="F144" t="s">
        <v>21</v>
      </c>
      <c r="G144">
        <v>1</v>
      </c>
      <c r="H144">
        <f t="shared" si="45"/>
        <v>100</v>
      </c>
      <c r="J144">
        <v>2100</v>
      </c>
      <c r="K144" t="s">
        <v>25</v>
      </c>
      <c r="L144">
        <f t="shared" si="46"/>
        <v>102.5</v>
      </c>
      <c r="M144" cm="1">
        <f t="array" ref="M144">STOWA2024_JAARROND_T(B144*60,L144,J144,K144,"")</f>
        <v>2.8842253437253227</v>
      </c>
      <c r="N144">
        <f t="shared" si="47"/>
        <v>0.34671354725299658</v>
      </c>
    </row>
    <row r="145" spans="1:14" x14ac:dyDescent="0.3">
      <c r="A145">
        <f t="shared" si="43"/>
        <v>3964</v>
      </c>
      <c r="B145">
        <v>216</v>
      </c>
      <c r="C145">
        <f t="shared" si="44"/>
        <v>9.0691897424039714E-2</v>
      </c>
      <c r="D145">
        <f t="shared" si="39"/>
        <v>9.0691897424039714E-2</v>
      </c>
      <c r="E145" t="s">
        <v>32</v>
      </c>
      <c r="F145" t="s">
        <v>21</v>
      </c>
      <c r="G145">
        <v>1</v>
      </c>
      <c r="H145">
        <f t="shared" si="45"/>
        <v>105</v>
      </c>
      <c r="J145">
        <v>2100</v>
      </c>
      <c r="K145" t="s">
        <v>25</v>
      </c>
      <c r="L145">
        <f t="shared" si="46"/>
        <v>107.5</v>
      </c>
      <c r="M145" cm="1">
        <f t="array" ref="M145">STOWA2024_JAARROND_T(B145*60,L145,J145,K145,"")</f>
        <v>3.905919677761942</v>
      </c>
      <c r="N145">
        <f t="shared" si="47"/>
        <v>0.25602164982895687</v>
      </c>
    </row>
    <row r="146" spans="1:14" x14ac:dyDescent="0.3">
      <c r="A146">
        <f t="shared" si="43"/>
        <v>3965</v>
      </c>
      <c r="B146">
        <v>216</v>
      </c>
      <c r="C146">
        <f t="shared" si="44"/>
        <v>6.7232653973085726E-2</v>
      </c>
      <c r="D146">
        <f t="shared" si="39"/>
        <v>6.7232653973085726E-2</v>
      </c>
      <c r="E146" t="s">
        <v>32</v>
      </c>
      <c r="F146" t="s">
        <v>21</v>
      </c>
      <c r="G146">
        <v>1</v>
      </c>
      <c r="H146">
        <f t="shared" si="45"/>
        <v>110</v>
      </c>
      <c r="J146">
        <v>2100</v>
      </c>
      <c r="K146" t="s">
        <v>25</v>
      </c>
      <c r="L146">
        <f t="shared" si="46"/>
        <v>112.5</v>
      </c>
      <c r="M146" cm="1">
        <f t="array" ref="M146">STOWA2024_JAARROND_T(B146*60,L146,J146,K146,"")</f>
        <v>5.296918898617581</v>
      </c>
      <c r="N146">
        <f t="shared" si="47"/>
        <v>0.18878899585587114</v>
      </c>
    </row>
    <row r="147" spans="1:14" x14ac:dyDescent="0.3">
      <c r="A147">
        <f t="shared" si="43"/>
        <v>3966</v>
      </c>
      <c r="B147">
        <v>216</v>
      </c>
      <c r="C147">
        <f t="shared" si="44"/>
        <v>4.9775020915047624E-2</v>
      </c>
      <c r="D147">
        <f t="shared" si="39"/>
        <v>4.9775020915047624E-2</v>
      </c>
      <c r="E147" t="s">
        <v>32</v>
      </c>
      <c r="F147" t="s">
        <v>21</v>
      </c>
      <c r="G147">
        <v>1</v>
      </c>
      <c r="H147">
        <f t="shared" si="45"/>
        <v>115</v>
      </c>
      <c r="J147">
        <v>2100</v>
      </c>
      <c r="K147" t="s">
        <v>25</v>
      </c>
      <c r="L147">
        <f t="shared" si="46"/>
        <v>117.5</v>
      </c>
      <c r="M147" cm="1">
        <f t="array" ref="M147">STOWA2024_JAARROND_T(B147*60,L147,J147,K147,"")</f>
        <v>7.1935213738452362</v>
      </c>
      <c r="N147">
        <f t="shared" si="47"/>
        <v>0.13901397494082351</v>
      </c>
    </row>
    <row r="148" spans="1:14" x14ac:dyDescent="0.3">
      <c r="A148">
        <f t="shared" si="43"/>
        <v>3967</v>
      </c>
      <c r="B148">
        <v>216</v>
      </c>
      <c r="C148">
        <f t="shared" si="44"/>
        <v>3.6797000972568342E-2</v>
      </c>
      <c r="D148">
        <f t="shared" si="39"/>
        <v>3.6797000972568342E-2</v>
      </c>
      <c r="E148" t="s">
        <v>32</v>
      </c>
      <c r="F148" t="s">
        <v>21</v>
      </c>
      <c r="G148">
        <v>1</v>
      </c>
      <c r="H148">
        <f t="shared" si="45"/>
        <v>120</v>
      </c>
      <c r="J148">
        <v>2100</v>
      </c>
      <c r="K148" t="s">
        <v>25</v>
      </c>
      <c r="L148">
        <f t="shared" si="46"/>
        <v>122.5</v>
      </c>
      <c r="M148" cm="1">
        <f t="array" ref="M148">STOWA2024_JAARROND_T(B148*60,L148,J148,K148,"")</f>
        <v>9.7831109763683983</v>
      </c>
      <c r="N148">
        <f t="shared" si="47"/>
        <v>0.10221697396825517</v>
      </c>
    </row>
    <row r="149" spans="1:14" x14ac:dyDescent="0.3">
      <c r="A149">
        <f t="shared" si="43"/>
        <v>3968</v>
      </c>
      <c r="B149">
        <v>216</v>
      </c>
      <c r="C149">
        <f t="shared" si="44"/>
        <v>2.7165134142589573E-2</v>
      </c>
      <c r="D149">
        <f t="shared" si="39"/>
        <v>2.7165134142589573E-2</v>
      </c>
      <c r="E149" t="s">
        <v>32</v>
      </c>
      <c r="F149" t="s">
        <v>21</v>
      </c>
      <c r="G149">
        <v>1</v>
      </c>
      <c r="H149">
        <f t="shared" si="45"/>
        <v>125</v>
      </c>
      <c r="J149">
        <v>2100</v>
      </c>
      <c r="K149" t="s">
        <v>25</v>
      </c>
      <c r="L149">
        <f t="shared" si="46"/>
        <v>127.5</v>
      </c>
      <c r="M149" cm="1">
        <f t="array" ref="M149">STOWA2024_JAARROND_T(B149*60,L149,J149,K149,"")</f>
        <v>13.324123729982544</v>
      </c>
      <c r="N149">
        <f t="shared" si="47"/>
        <v>7.5051839825665601E-2</v>
      </c>
    </row>
    <row r="150" spans="1:14" x14ac:dyDescent="0.3">
      <c r="A150">
        <f t="shared" si="43"/>
        <v>3969</v>
      </c>
      <c r="B150">
        <v>216</v>
      </c>
      <c r="C150">
        <f t="shared" si="44"/>
        <v>2.0026267001928659E-2</v>
      </c>
      <c r="D150">
        <f t="shared" si="39"/>
        <v>2.0026267001928659E-2</v>
      </c>
      <c r="E150" t="s">
        <v>32</v>
      </c>
      <c r="F150" t="s">
        <v>21</v>
      </c>
      <c r="G150">
        <v>1</v>
      </c>
      <c r="H150">
        <f t="shared" si="45"/>
        <v>130</v>
      </c>
      <c r="J150">
        <v>2100</v>
      </c>
      <c r="K150" t="s">
        <v>25</v>
      </c>
      <c r="L150">
        <f t="shared" si="46"/>
        <v>132.5</v>
      </c>
      <c r="M150" cm="1">
        <f t="array" ref="M150">STOWA2024_JAARROND_T(B150*60,L150,J150,K150,"")</f>
        <v>18.173368284657272</v>
      </c>
      <c r="N150">
        <f t="shared" si="47"/>
        <v>5.5025572823736942E-2</v>
      </c>
    </row>
    <row r="151" spans="1:14" x14ac:dyDescent="0.3">
      <c r="A151">
        <f t="shared" si="43"/>
        <v>3970</v>
      </c>
      <c r="B151">
        <v>216</v>
      </c>
      <c r="C151">
        <f t="shared" si="44"/>
        <v>1.4741560662801433E-2</v>
      </c>
      <c r="D151">
        <f t="shared" si="39"/>
        <v>1.4741560662801433E-2</v>
      </c>
      <c r="E151" t="s">
        <v>32</v>
      </c>
      <c r="F151" t="s">
        <v>21</v>
      </c>
      <c r="G151">
        <v>1</v>
      </c>
      <c r="H151">
        <f t="shared" si="45"/>
        <v>135</v>
      </c>
      <c r="J151">
        <v>2100</v>
      </c>
      <c r="K151" t="s">
        <v>25</v>
      </c>
      <c r="L151">
        <f t="shared" si="46"/>
        <v>137.5</v>
      </c>
      <c r="M151" cm="1">
        <f t="array" ref="M151">STOWA2024_JAARROND_T(B151*60,L151,J151,K151,"")</f>
        <v>24.823743871513546</v>
      </c>
      <c r="N151">
        <f t="shared" si="47"/>
        <v>4.0284012160935509E-2</v>
      </c>
    </row>
    <row r="152" spans="1:14" x14ac:dyDescent="0.3">
      <c r="A152">
        <f t="shared" si="43"/>
        <v>3971</v>
      </c>
      <c r="B152">
        <v>216</v>
      </c>
      <c r="C152">
        <f t="shared" si="44"/>
        <v>1.0835946648172983E-2</v>
      </c>
      <c r="D152">
        <f t="shared" si="39"/>
        <v>1.0835946648172983E-2</v>
      </c>
      <c r="E152" t="s">
        <v>32</v>
      </c>
      <c r="F152" t="s">
        <v>21</v>
      </c>
      <c r="G152">
        <v>1</v>
      </c>
      <c r="H152">
        <f t="shared" si="45"/>
        <v>140</v>
      </c>
      <c r="J152">
        <v>2100</v>
      </c>
      <c r="K152" t="s">
        <v>25</v>
      </c>
      <c r="L152">
        <f t="shared" si="46"/>
        <v>142.5</v>
      </c>
      <c r="M152" cm="1">
        <f t="array" ref="M152">STOWA2024_JAARROND_T(B152*60,L152,J152,K152,"")</f>
        <v>33.958087996191431</v>
      </c>
      <c r="N152">
        <f t="shared" si="47"/>
        <v>2.9448065512762526E-2</v>
      </c>
    </row>
    <row r="153" spans="1:14" x14ac:dyDescent="0.3">
      <c r="A153">
        <f t="shared" si="43"/>
        <v>3972</v>
      </c>
      <c r="B153">
        <v>216</v>
      </c>
      <c r="C153">
        <f t="shared" si="44"/>
        <v>7.9535428653271997E-3</v>
      </c>
      <c r="D153">
        <f t="shared" si="39"/>
        <v>7.9535428653271997E-3</v>
      </c>
      <c r="E153" t="s">
        <v>32</v>
      </c>
      <c r="F153" t="s">
        <v>21</v>
      </c>
      <c r="G153">
        <v>1</v>
      </c>
      <c r="H153">
        <f t="shared" si="45"/>
        <v>145</v>
      </c>
      <c r="J153">
        <v>2100</v>
      </c>
      <c r="K153" t="s">
        <v>25</v>
      </c>
      <c r="L153">
        <f t="shared" si="46"/>
        <v>147.5</v>
      </c>
      <c r="M153" cm="1">
        <f t="array" ref="M153">STOWA2024_JAARROND_T(B153*60,L153,J153,K153,"")</f>
        <v>46.523480255995246</v>
      </c>
      <c r="N153">
        <f t="shared" si="47"/>
        <v>2.1494522647435326E-2</v>
      </c>
    </row>
    <row r="154" spans="1:14" x14ac:dyDescent="0.3">
      <c r="A154">
        <f t="shared" si="43"/>
        <v>3973</v>
      </c>
      <c r="B154">
        <v>216</v>
      </c>
      <c r="C154">
        <f t="shared" si="44"/>
        <v>5.8289922369086124E-3</v>
      </c>
      <c r="D154">
        <f t="shared" si="39"/>
        <v>5.8289922369086124E-3</v>
      </c>
      <c r="E154" t="s">
        <v>32</v>
      </c>
      <c r="F154" t="s">
        <v>21</v>
      </c>
      <c r="G154">
        <v>1</v>
      </c>
      <c r="H154">
        <f t="shared" si="45"/>
        <v>150</v>
      </c>
      <c r="J154">
        <v>2100</v>
      </c>
      <c r="K154" t="s">
        <v>25</v>
      </c>
      <c r="L154">
        <f t="shared" si="46"/>
        <v>152.5</v>
      </c>
      <c r="M154" cm="1">
        <f t="array" ref="M154">STOWA2024_JAARROND_T(B154*60,L154,J154,K154,"")</f>
        <v>63.834416952012894</v>
      </c>
      <c r="N154">
        <f t="shared" si="47"/>
        <v>1.5665530410526714E-2</v>
      </c>
    </row>
    <row r="155" spans="1:14" x14ac:dyDescent="0.3">
      <c r="A155">
        <f t="shared" si="43"/>
        <v>3974</v>
      </c>
      <c r="B155">
        <v>216</v>
      </c>
      <c r="C155">
        <f t="shared" si="44"/>
        <v>4.2657364042173913E-3</v>
      </c>
      <c r="D155">
        <f t="shared" si="39"/>
        <v>4.2657364042173913E-3</v>
      </c>
      <c r="E155" t="s">
        <v>32</v>
      </c>
      <c r="F155" t="s">
        <v>21</v>
      </c>
      <c r="G155">
        <v>1</v>
      </c>
      <c r="H155">
        <f t="shared" si="45"/>
        <v>155</v>
      </c>
      <c r="J155">
        <v>2100</v>
      </c>
      <c r="K155" t="s">
        <v>25</v>
      </c>
      <c r="L155">
        <f t="shared" si="46"/>
        <v>157.5</v>
      </c>
      <c r="M155" cm="1">
        <f t="array" ref="M155">STOWA2024_JAARROND_T(B155*60,L155,J155,K155,"")</f>
        <v>87.720883328816356</v>
      </c>
      <c r="N155">
        <f t="shared" si="47"/>
        <v>1.1399794006309322E-2</v>
      </c>
    </row>
    <row r="156" spans="1:14" x14ac:dyDescent="0.3">
      <c r="A156">
        <f t="shared" si="43"/>
        <v>3975</v>
      </c>
      <c r="B156">
        <v>216</v>
      </c>
      <c r="C156" s="1">
        <f>N155</f>
        <v>1.1399794006309322E-2</v>
      </c>
      <c r="D156">
        <f t="shared" si="39"/>
        <v>1.1399794006309322E-2</v>
      </c>
      <c r="E156" t="s">
        <v>32</v>
      </c>
      <c r="F156" t="s">
        <v>21</v>
      </c>
      <c r="G156">
        <v>1</v>
      </c>
      <c r="H156">
        <f t="shared" si="45"/>
        <v>160</v>
      </c>
      <c r="J156">
        <v>2100</v>
      </c>
      <c r="K156" t="s">
        <v>25</v>
      </c>
      <c r="L156">
        <f>AVERAGE(H156:H157)</f>
        <v>160</v>
      </c>
      <c r="M156" cm="1">
        <f t="array" ref="M156">STOWA2024_JAARROND_T(B156*60,L156,J156,K156,"")</f>
        <v>102.89074800688456</v>
      </c>
      <c r="N156">
        <f>1/M156</f>
        <v>9.7190468469826718E-3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762639-1832-4E17-BCA8-CFA3D8F33515}">
  <sheetPr codeName="Blad1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JAAR'!A156+1</f>
        <v>3976</v>
      </c>
      <c r="B2">
        <v>24</v>
      </c>
      <c r="C2" s="1">
        <f>365.25*24/B2 - N2</f>
        <v>358.03341565382811</v>
      </c>
      <c r="D2">
        <f>C2</f>
        <v>358.03341565382811</v>
      </c>
      <c r="E2" t="s">
        <v>32</v>
      </c>
      <c r="F2" t="s">
        <v>19</v>
      </c>
      <c r="G2">
        <v>1</v>
      </c>
      <c r="H2">
        <v>10</v>
      </c>
      <c r="J2">
        <v>2100</v>
      </c>
      <c r="K2" t="s">
        <v>25</v>
      </c>
      <c r="L2">
        <f>AVERAGE(H2:H4)</f>
        <v>15</v>
      </c>
      <c r="M2" cm="1">
        <f t="array" ref="M2">STOWA2024_NDJF_T(B2*60,L2,J2,K2,"")</f>
        <v>0.13856970999451612</v>
      </c>
      <c r="N2">
        <f>1/M2</f>
        <v>7.2165843461718646</v>
      </c>
    </row>
    <row r="3" spans="1:14" x14ac:dyDescent="0.3">
      <c r="A3">
        <f>A2+1</f>
        <v>3977</v>
      </c>
      <c r="B3">
        <v>24</v>
      </c>
      <c r="C3">
        <f t="shared" ref="C3:C7" si="0">N2-N3</f>
        <v>2.6636154951629338</v>
      </c>
      <c r="D3">
        <f t="shared" ref="D3:D32" si="1">C3</f>
        <v>2.6636154951629338</v>
      </c>
      <c r="E3" t="s">
        <v>32</v>
      </c>
      <c r="F3" t="s">
        <v>19</v>
      </c>
      <c r="G3">
        <v>1</v>
      </c>
      <c r="H3">
        <f t="shared" ref="H3:H7" si="2">H2+5</f>
        <v>15</v>
      </c>
      <c r="J3">
        <v>2100</v>
      </c>
      <c r="K3" t="s">
        <v>25</v>
      </c>
      <c r="L3">
        <f t="shared" ref="L3:L7" si="3">AVERAGE(H3:H4)</f>
        <v>17.5</v>
      </c>
      <c r="M3" cm="1">
        <f t="array" ref="M3">STOWA2024_NDJF_T(B3*60,L3,J3,K3,"")</f>
        <v>0.21963690785593704</v>
      </c>
      <c r="N3">
        <f t="shared" ref="N3:N7" si="4">1/M3</f>
        <v>4.5529688510089308</v>
      </c>
    </row>
    <row r="4" spans="1:14" x14ac:dyDescent="0.3">
      <c r="A4">
        <f t="shared" ref="A4:A67" si="5">A3+1</f>
        <v>3978</v>
      </c>
      <c r="B4">
        <v>24</v>
      </c>
      <c r="C4">
        <f t="shared" si="0"/>
        <v>2.6592044960269652</v>
      </c>
      <c r="D4">
        <f t="shared" si="1"/>
        <v>2.6592044960269652</v>
      </c>
      <c r="E4" t="s">
        <v>32</v>
      </c>
      <c r="F4" t="s">
        <v>19</v>
      </c>
      <c r="G4">
        <v>1</v>
      </c>
      <c r="H4">
        <f t="shared" si="2"/>
        <v>20</v>
      </c>
      <c r="J4">
        <v>2100</v>
      </c>
      <c r="K4" t="s">
        <v>25</v>
      </c>
      <c r="L4">
        <f t="shared" si="3"/>
        <v>22.5</v>
      </c>
      <c r="M4" cm="1">
        <f t="array" ref="M4">STOWA2024_NDJF_T(B4*60,L4,J4,K4,"")</f>
        <v>0.52804880257106912</v>
      </c>
      <c r="N4">
        <f t="shared" si="4"/>
        <v>1.8937643549819656</v>
      </c>
    </row>
    <row r="5" spans="1:14" x14ac:dyDescent="0.3">
      <c r="A5">
        <f t="shared" si="5"/>
        <v>3979</v>
      </c>
      <c r="B5">
        <v>24</v>
      </c>
      <c r="C5">
        <f t="shared" si="0"/>
        <v>1.0632196193318657</v>
      </c>
      <c r="D5">
        <f t="shared" si="1"/>
        <v>1.0632196193318657</v>
      </c>
      <c r="E5" t="s">
        <v>32</v>
      </c>
      <c r="F5" t="s">
        <v>19</v>
      </c>
      <c r="G5">
        <v>1</v>
      </c>
      <c r="H5">
        <f t="shared" si="2"/>
        <v>25</v>
      </c>
      <c r="J5">
        <v>2100</v>
      </c>
      <c r="K5" t="s">
        <v>25</v>
      </c>
      <c r="L5">
        <f t="shared" si="3"/>
        <v>27.5</v>
      </c>
      <c r="M5" cm="1">
        <f t="array" ref="M5">STOWA2024_NDJF_T(B5*60,L5,J5,K5,"")</f>
        <v>1.20402906318738</v>
      </c>
      <c r="N5">
        <f t="shared" si="4"/>
        <v>0.8305447356500999</v>
      </c>
    </row>
    <row r="6" spans="1:14" x14ac:dyDescent="0.3">
      <c r="A6">
        <f t="shared" si="5"/>
        <v>3980</v>
      </c>
      <c r="B6">
        <v>24</v>
      </c>
      <c r="C6">
        <f t="shared" si="0"/>
        <v>0.44889902346468985</v>
      </c>
      <c r="D6">
        <f t="shared" si="1"/>
        <v>0.44889902346468985</v>
      </c>
      <c r="E6" t="s">
        <v>32</v>
      </c>
      <c r="F6" t="s">
        <v>19</v>
      </c>
      <c r="G6">
        <v>1</v>
      </c>
      <c r="H6">
        <f t="shared" si="2"/>
        <v>30</v>
      </c>
      <c r="J6">
        <v>2100</v>
      </c>
      <c r="K6" t="s">
        <v>25</v>
      </c>
      <c r="L6">
        <f t="shared" si="3"/>
        <v>32.5</v>
      </c>
      <c r="M6" cm="1">
        <f t="array" ref="M6">STOWA2024_NDJF_T(B6*60,L6,J6,K6,"")</f>
        <v>2.6202311936736309</v>
      </c>
      <c r="N6">
        <f t="shared" si="4"/>
        <v>0.38164571218541005</v>
      </c>
    </row>
    <row r="7" spans="1:14" x14ac:dyDescent="0.3">
      <c r="A7">
        <f t="shared" si="5"/>
        <v>3981</v>
      </c>
      <c r="B7">
        <v>24</v>
      </c>
      <c r="C7">
        <f t="shared" si="0"/>
        <v>0.19878992215739635</v>
      </c>
      <c r="D7">
        <f t="shared" si="1"/>
        <v>0.19878992215739635</v>
      </c>
      <c r="E7" t="s">
        <v>32</v>
      </c>
      <c r="F7" t="s">
        <v>19</v>
      </c>
      <c r="G7">
        <v>1</v>
      </c>
      <c r="H7">
        <f t="shared" si="2"/>
        <v>35</v>
      </c>
      <c r="J7">
        <v>2100</v>
      </c>
      <c r="K7" t="s">
        <v>25</v>
      </c>
      <c r="L7">
        <f t="shared" si="3"/>
        <v>37.5</v>
      </c>
      <c r="M7" cm="1">
        <f t="array" ref="M7">STOWA2024_NDJF_T(B7*60,L7,J7,K7,"")</f>
        <v>5.4687904596665984</v>
      </c>
      <c r="N7">
        <f t="shared" si="4"/>
        <v>0.18285579002801369</v>
      </c>
    </row>
    <row r="8" spans="1:14" x14ac:dyDescent="0.3">
      <c r="A8">
        <f t="shared" si="5"/>
        <v>3982</v>
      </c>
      <c r="B8">
        <v>24</v>
      </c>
      <c r="C8">
        <f>N7-N8</f>
        <v>9.1897695299387322E-2</v>
      </c>
      <c r="D8">
        <f t="shared" si="1"/>
        <v>9.1897695299387322E-2</v>
      </c>
      <c r="E8" t="s">
        <v>32</v>
      </c>
      <c r="F8" t="s">
        <v>19</v>
      </c>
      <c r="G8">
        <v>1</v>
      </c>
      <c r="H8">
        <f>H7+5</f>
        <v>40</v>
      </c>
      <c r="J8">
        <v>2100</v>
      </c>
      <c r="K8" t="s">
        <v>25</v>
      </c>
      <c r="L8">
        <f>AVERAGE(H8:H9)</f>
        <v>42.5</v>
      </c>
      <c r="M8" cm="1">
        <f t="array" ref="M8">STOWA2024_NDJF_T(B8*60,L8,J8,K8,"")</f>
        <v>10.994073732343468</v>
      </c>
      <c r="N8">
        <f>1/M8</f>
        <v>9.0958094728626371E-2</v>
      </c>
    </row>
    <row r="9" spans="1:14" x14ac:dyDescent="0.3">
      <c r="A9">
        <f t="shared" si="5"/>
        <v>3983</v>
      </c>
      <c r="B9">
        <v>24</v>
      </c>
      <c r="C9">
        <f t="shared" ref="C9:C31" si="6">N8-N9</f>
        <v>4.4153467022405204E-2</v>
      </c>
      <c r="D9">
        <f t="shared" si="1"/>
        <v>4.4153467022405204E-2</v>
      </c>
      <c r="E9" t="s">
        <v>32</v>
      </c>
      <c r="F9" t="s">
        <v>19</v>
      </c>
      <c r="G9">
        <v>1</v>
      </c>
      <c r="H9">
        <f t="shared" ref="H9:H32" si="7">H8+5</f>
        <v>45</v>
      </c>
      <c r="J9">
        <v>2100</v>
      </c>
      <c r="K9" t="s">
        <v>25</v>
      </c>
      <c r="L9">
        <f t="shared" ref="L9:L31" si="8">AVERAGE(H9:H10)</f>
        <v>47.5</v>
      </c>
      <c r="M9" cm="1">
        <f t="array" ref="M9">STOWA2024_NDJF_T(B9*60,L9,J9,K9,"")</f>
        <v>21.365408700111981</v>
      </c>
      <c r="N9">
        <f t="shared" ref="N9:N31" si="9">1/M9</f>
        <v>4.6804627706221166E-2</v>
      </c>
    </row>
    <row r="10" spans="1:14" x14ac:dyDescent="0.3">
      <c r="A10">
        <f t="shared" si="5"/>
        <v>3984</v>
      </c>
      <c r="B10">
        <v>24</v>
      </c>
      <c r="C10">
        <f t="shared" si="6"/>
        <v>2.1968515213751035E-2</v>
      </c>
      <c r="D10">
        <f t="shared" si="1"/>
        <v>2.1968515213751035E-2</v>
      </c>
      <c r="E10" t="s">
        <v>32</v>
      </c>
      <c r="F10" t="s">
        <v>19</v>
      </c>
      <c r="G10">
        <v>1</v>
      </c>
      <c r="H10">
        <f t="shared" si="7"/>
        <v>50</v>
      </c>
      <c r="J10">
        <v>2100</v>
      </c>
      <c r="K10" t="s">
        <v>25</v>
      </c>
      <c r="L10">
        <f t="shared" si="8"/>
        <v>52.5</v>
      </c>
      <c r="M10" cm="1">
        <f t="array" ref="M10">STOWA2024_NDJF_T(B10*60,L10,J10,K10,"")</f>
        <v>40.263950338571796</v>
      </c>
      <c r="N10">
        <f t="shared" si="9"/>
        <v>2.4836112492470131E-2</v>
      </c>
    </row>
    <row r="11" spans="1:14" x14ac:dyDescent="0.3">
      <c r="A11">
        <f t="shared" si="5"/>
        <v>3985</v>
      </c>
      <c r="B11">
        <v>24</v>
      </c>
      <c r="C11">
        <f t="shared" si="6"/>
        <v>1.1282602771024859E-2</v>
      </c>
      <c r="D11">
        <f t="shared" si="1"/>
        <v>1.1282602771024859E-2</v>
      </c>
      <c r="E11" t="s">
        <v>32</v>
      </c>
      <c r="F11" t="s">
        <v>19</v>
      </c>
      <c r="G11">
        <v>1</v>
      </c>
      <c r="H11">
        <f t="shared" si="7"/>
        <v>55</v>
      </c>
      <c r="J11">
        <v>2100</v>
      </c>
      <c r="K11" t="s">
        <v>25</v>
      </c>
      <c r="L11">
        <f t="shared" si="8"/>
        <v>57.5</v>
      </c>
      <c r="M11" cm="1">
        <f t="array" ref="M11">STOWA2024_NDJF_T(B11*60,L11,J11,K11,"")</f>
        <v>73.781627087907196</v>
      </c>
      <c r="N11">
        <f t="shared" si="9"/>
        <v>1.3553509721445272E-2</v>
      </c>
    </row>
    <row r="12" spans="1:14" x14ac:dyDescent="0.3">
      <c r="A12">
        <f t="shared" si="5"/>
        <v>3986</v>
      </c>
      <c r="B12">
        <v>24</v>
      </c>
      <c r="C12">
        <f t="shared" si="6"/>
        <v>5.9649969197054951E-3</v>
      </c>
      <c r="D12">
        <f t="shared" si="1"/>
        <v>5.9649969197054951E-3</v>
      </c>
      <c r="E12" t="s">
        <v>32</v>
      </c>
      <c r="F12" t="s">
        <v>19</v>
      </c>
      <c r="G12">
        <v>1</v>
      </c>
      <c r="H12">
        <f t="shared" si="7"/>
        <v>60</v>
      </c>
      <c r="J12">
        <v>2100</v>
      </c>
      <c r="K12" t="s">
        <v>25</v>
      </c>
      <c r="L12">
        <f t="shared" si="8"/>
        <v>62.5</v>
      </c>
      <c r="M12" cm="1">
        <f t="array" ref="M12">STOWA2024_NDJF_T(B12*60,L12,J12,K12,"")</f>
        <v>131.77812650862703</v>
      </c>
      <c r="N12">
        <f t="shared" si="9"/>
        <v>7.5885128017397765E-3</v>
      </c>
    </row>
    <row r="13" spans="1:14" x14ac:dyDescent="0.3">
      <c r="A13">
        <f t="shared" si="5"/>
        <v>3987</v>
      </c>
      <c r="B13">
        <v>24</v>
      </c>
      <c r="C13">
        <f t="shared" si="6"/>
        <v>3.2384679392463795E-3</v>
      </c>
      <c r="D13">
        <f t="shared" si="1"/>
        <v>3.2384679392463795E-3</v>
      </c>
      <c r="E13" t="s">
        <v>32</v>
      </c>
      <c r="F13" t="s">
        <v>19</v>
      </c>
      <c r="G13">
        <v>1</v>
      </c>
      <c r="H13">
        <f t="shared" si="7"/>
        <v>65</v>
      </c>
      <c r="J13">
        <v>2100</v>
      </c>
      <c r="K13" t="s">
        <v>25</v>
      </c>
      <c r="L13">
        <f t="shared" si="8"/>
        <v>67.5</v>
      </c>
      <c r="M13" cm="1">
        <f t="array" ref="M13">STOWA2024_NDJF_T(B13*60,L13,J13,K13,"")</f>
        <v>229.88268664126173</v>
      </c>
      <c r="N13">
        <f t="shared" si="9"/>
        <v>4.350044862493397E-3</v>
      </c>
    </row>
    <row r="14" spans="1:14" x14ac:dyDescent="0.3">
      <c r="A14">
        <f t="shared" si="5"/>
        <v>3988</v>
      </c>
      <c r="B14">
        <v>24</v>
      </c>
      <c r="C14">
        <f t="shared" si="6"/>
        <v>1.8016372024061279E-3</v>
      </c>
      <c r="D14">
        <f t="shared" si="1"/>
        <v>1.8016372024061279E-3</v>
      </c>
      <c r="E14" t="s">
        <v>32</v>
      </c>
      <c r="F14" t="s">
        <v>19</v>
      </c>
      <c r="G14">
        <v>1</v>
      </c>
      <c r="H14">
        <f t="shared" si="7"/>
        <v>70</v>
      </c>
      <c r="J14">
        <v>2100</v>
      </c>
      <c r="K14" t="s">
        <v>25</v>
      </c>
      <c r="L14">
        <f t="shared" si="8"/>
        <v>72.5</v>
      </c>
      <c r="M14" cm="1">
        <f t="array" ref="M14">STOWA2024_NDJF_T(B14*60,L14,J14,K14,"")</f>
        <v>392.40189694209107</v>
      </c>
      <c r="N14">
        <f t="shared" si="9"/>
        <v>2.5484076600872691E-3</v>
      </c>
    </row>
    <row r="15" spans="1:14" x14ac:dyDescent="0.3">
      <c r="A15">
        <f t="shared" si="5"/>
        <v>3989</v>
      </c>
      <c r="B15">
        <v>24</v>
      </c>
      <c r="C15">
        <f t="shared" si="6"/>
        <v>1.0251834297605412E-3</v>
      </c>
      <c r="D15">
        <f t="shared" si="1"/>
        <v>1.0251834297605412E-3</v>
      </c>
      <c r="E15" t="s">
        <v>32</v>
      </c>
      <c r="F15" t="s">
        <v>19</v>
      </c>
      <c r="G15">
        <v>1</v>
      </c>
      <c r="H15">
        <f t="shared" si="7"/>
        <v>75</v>
      </c>
      <c r="J15">
        <v>2100</v>
      </c>
      <c r="K15" t="s">
        <v>25</v>
      </c>
      <c r="L15">
        <f t="shared" si="8"/>
        <v>77.5</v>
      </c>
      <c r="M15" cm="1">
        <f t="array" ref="M15">STOWA2024_NDJF_T(B15*60,L15,J15,K15,"")</f>
        <v>656.50216172408341</v>
      </c>
      <c r="N15">
        <f t="shared" si="9"/>
        <v>1.5232242303267278E-3</v>
      </c>
    </row>
    <row r="16" spans="1:14" x14ac:dyDescent="0.3">
      <c r="A16">
        <f t="shared" si="5"/>
        <v>3990</v>
      </c>
      <c r="B16">
        <v>24</v>
      </c>
      <c r="C16">
        <f t="shared" si="6"/>
        <v>5.9563476264526752E-4</v>
      </c>
      <c r="D16">
        <f t="shared" si="1"/>
        <v>5.9563476264526752E-4</v>
      </c>
      <c r="E16" t="s">
        <v>32</v>
      </c>
      <c r="F16" t="s">
        <v>19</v>
      </c>
      <c r="G16">
        <v>1</v>
      </c>
      <c r="H16">
        <f t="shared" si="7"/>
        <v>80</v>
      </c>
      <c r="J16">
        <v>2100</v>
      </c>
      <c r="K16" t="s">
        <v>25</v>
      </c>
      <c r="L16">
        <f t="shared" si="8"/>
        <v>82.5</v>
      </c>
      <c r="M16" cm="1">
        <f t="array" ref="M16">STOWA2024_NDJF_T(B16*60,L16,J16,K16,"")</f>
        <v>1078.0631247350534</v>
      </c>
      <c r="N16">
        <f t="shared" si="9"/>
        <v>9.2758946768146033E-4</v>
      </c>
    </row>
    <row r="17" spans="1:14" x14ac:dyDescent="0.3">
      <c r="A17">
        <f t="shared" si="5"/>
        <v>3991</v>
      </c>
      <c r="B17">
        <v>24</v>
      </c>
      <c r="C17">
        <f t="shared" si="6"/>
        <v>3.528450750981862E-4</v>
      </c>
      <c r="D17">
        <f t="shared" si="1"/>
        <v>3.528450750981862E-4</v>
      </c>
      <c r="E17" t="s">
        <v>32</v>
      </c>
      <c r="F17" t="s">
        <v>19</v>
      </c>
      <c r="G17">
        <v>1</v>
      </c>
      <c r="H17">
        <f t="shared" si="7"/>
        <v>85</v>
      </c>
      <c r="J17">
        <v>2100</v>
      </c>
      <c r="K17" t="s">
        <v>25</v>
      </c>
      <c r="L17">
        <f t="shared" si="8"/>
        <v>87.5</v>
      </c>
      <c r="M17" cm="1">
        <f t="array" ref="M17">STOWA2024_NDJF_T(B17*60,L17,J17,K17,"")</f>
        <v>1739.9038823247172</v>
      </c>
      <c r="N17">
        <f t="shared" si="9"/>
        <v>5.7474439258327413E-4</v>
      </c>
    </row>
    <row r="18" spans="1:14" x14ac:dyDescent="0.3">
      <c r="A18">
        <f t="shared" si="5"/>
        <v>3992</v>
      </c>
      <c r="B18">
        <v>24</v>
      </c>
      <c r="C18">
        <f t="shared" si="6"/>
        <v>2.1282150960850392E-4</v>
      </c>
      <c r="D18">
        <f t="shared" si="1"/>
        <v>2.1282150960850392E-4</v>
      </c>
      <c r="E18" t="s">
        <v>32</v>
      </c>
      <c r="F18" t="s">
        <v>19</v>
      </c>
      <c r="G18">
        <v>1</v>
      </c>
      <c r="H18">
        <f t="shared" si="7"/>
        <v>90</v>
      </c>
      <c r="J18">
        <v>2100</v>
      </c>
      <c r="K18" t="s">
        <v>25</v>
      </c>
      <c r="L18">
        <f t="shared" si="8"/>
        <v>92.5</v>
      </c>
      <c r="M18" cm="1">
        <f t="array" ref="M18">STOWA2024_NDJF_T(B18*60,L18,J18,K18,"")</f>
        <v>2763.0195465416605</v>
      </c>
      <c r="N18">
        <f t="shared" si="9"/>
        <v>3.6192288297477021E-4</v>
      </c>
    </row>
    <row r="19" spans="1:14" x14ac:dyDescent="0.3">
      <c r="A19">
        <f t="shared" si="5"/>
        <v>3993</v>
      </c>
      <c r="B19">
        <v>24</v>
      </c>
      <c r="C19">
        <f t="shared" si="6"/>
        <v>1.3054933414498923E-4</v>
      </c>
      <c r="D19">
        <f t="shared" si="1"/>
        <v>1.3054933414498923E-4</v>
      </c>
      <c r="E19" t="s">
        <v>32</v>
      </c>
      <c r="F19" t="s">
        <v>19</v>
      </c>
      <c r="G19">
        <v>1</v>
      </c>
      <c r="H19">
        <f t="shared" si="7"/>
        <v>95</v>
      </c>
      <c r="J19">
        <v>2100</v>
      </c>
      <c r="K19" t="s">
        <v>25</v>
      </c>
      <c r="L19">
        <f t="shared" si="8"/>
        <v>97.5</v>
      </c>
      <c r="M19" cm="1">
        <f t="array" ref="M19">STOWA2024_NDJF_T(B19*60,L19,J19,K19,"")</f>
        <v>4322.0152219547326</v>
      </c>
      <c r="N19">
        <f t="shared" si="9"/>
        <v>2.3137354882978099E-4</v>
      </c>
    </row>
    <row r="20" spans="1:14" x14ac:dyDescent="0.3">
      <c r="A20">
        <f t="shared" si="5"/>
        <v>3994</v>
      </c>
      <c r="B20">
        <v>24</v>
      </c>
      <c r="C20">
        <f t="shared" si="6"/>
        <v>8.1349769708146134E-5</v>
      </c>
      <c r="D20">
        <f t="shared" si="1"/>
        <v>8.1349769708146134E-5</v>
      </c>
      <c r="E20" t="s">
        <v>32</v>
      </c>
      <c r="F20" t="s">
        <v>19</v>
      </c>
      <c r="G20">
        <v>1</v>
      </c>
      <c r="H20">
        <f t="shared" si="7"/>
        <v>100</v>
      </c>
      <c r="J20">
        <v>2100</v>
      </c>
      <c r="K20" t="s">
        <v>25</v>
      </c>
      <c r="L20">
        <f t="shared" si="8"/>
        <v>102.5</v>
      </c>
      <c r="M20" cm="1">
        <f t="array" ref="M20">STOWA2024_NDJF_T(B20*60,L20,J20,K20,"")</f>
        <v>6665.6099843294141</v>
      </c>
      <c r="N20">
        <f t="shared" si="9"/>
        <v>1.5002377912163485E-4</v>
      </c>
    </row>
    <row r="21" spans="1:14" x14ac:dyDescent="0.3">
      <c r="A21">
        <f t="shared" si="5"/>
        <v>3995</v>
      </c>
      <c r="B21">
        <v>24</v>
      </c>
      <c r="C21">
        <f t="shared" si="6"/>
        <v>5.1447720197026525E-5</v>
      </c>
      <c r="D21">
        <f t="shared" si="1"/>
        <v>5.1447720197026525E-5</v>
      </c>
      <c r="E21" t="s">
        <v>32</v>
      </c>
      <c r="F21" t="s">
        <v>19</v>
      </c>
      <c r="G21">
        <v>1</v>
      </c>
      <c r="H21">
        <f t="shared" si="7"/>
        <v>105</v>
      </c>
      <c r="J21">
        <v>2100</v>
      </c>
      <c r="K21" t="s">
        <v>25</v>
      </c>
      <c r="L21">
        <f t="shared" si="8"/>
        <v>107.5</v>
      </c>
      <c r="M21" cm="1">
        <f t="array" ref="M21">STOWA2024_NDJF_T(B21*60,L21,J21,K21,"")</f>
        <v>10144.451004729324</v>
      </c>
      <c r="N21">
        <f t="shared" si="9"/>
        <v>9.8576058924608329E-5</v>
      </c>
    </row>
    <row r="22" spans="1:14" x14ac:dyDescent="0.3">
      <c r="A22">
        <f t="shared" si="5"/>
        <v>3996</v>
      </c>
      <c r="B22">
        <v>24</v>
      </c>
      <c r="C22">
        <f t="shared" si="6"/>
        <v>3.299004524225163E-5</v>
      </c>
      <c r="D22">
        <f t="shared" si="1"/>
        <v>3.299004524225163E-5</v>
      </c>
      <c r="E22" t="s">
        <v>32</v>
      </c>
      <c r="F22" t="s">
        <v>19</v>
      </c>
      <c r="G22">
        <v>1</v>
      </c>
      <c r="H22">
        <f t="shared" si="7"/>
        <v>110</v>
      </c>
      <c r="J22">
        <v>2100</v>
      </c>
      <c r="K22" t="s">
        <v>25</v>
      </c>
      <c r="L22">
        <f t="shared" si="8"/>
        <v>112.5</v>
      </c>
      <c r="M22" cm="1">
        <f t="array" ref="M22">STOWA2024_NDJF_T(B22*60,L22,J22,K22,"")</f>
        <v>15247.153224514546</v>
      </c>
      <c r="N22">
        <f t="shared" si="9"/>
        <v>6.5586013682356699E-5</v>
      </c>
    </row>
    <row r="23" spans="1:14" x14ac:dyDescent="0.3">
      <c r="A23">
        <f t="shared" si="5"/>
        <v>3997</v>
      </c>
      <c r="B23">
        <v>24</v>
      </c>
      <c r="C23">
        <f t="shared" si="6"/>
        <v>2.1432761705710198E-5</v>
      </c>
      <c r="D23">
        <f t="shared" si="1"/>
        <v>2.1432761705710198E-5</v>
      </c>
      <c r="E23" t="s">
        <v>32</v>
      </c>
      <c r="F23" t="s">
        <v>19</v>
      </c>
      <c r="G23">
        <v>1</v>
      </c>
      <c r="H23">
        <f t="shared" si="7"/>
        <v>115</v>
      </c>
      <c r="J23">
        <v>2100</v>
      </c>
      <c r="K23" t="s">
        <v>25</v>
      </c>
      <c r="L23">
        <f t="shared" si="8"/>
        <v>117.5</v>
      </c>
      <c r="M23" cm="1">
        <f t="array" ref="M23">STOWA2024_NDJF_T(B23*60,L23,J23,K23,"")</f>
        <v>22648.388402487752</v>
      </c>
      <c r="N23">
        <f t="shared" si="9"/>
        <v>4.41532519766465E-5</v>
      </c>
    </row>
    <row r="24" spans="1:14" x14ac:dyDescent="0.3">
      <c r="A24">
        <f t="shared" si="5"/>
        <v>3998</v>
      </c>
      <c r="B24">
        <v>24</v>
      </c>
      <c r="C24">
        <f t="shared" si="6"/>
        <v>1.4096724386756202E-5</v>
      </c>
      <c r="D24">
        <f t="shared" si="1"/>
        <v>1.4096724386756202E-5</v>
      </c>
      <c r="E24" t="s">
        <v>32</v>
      </c>
      <c r="F24" t="s">
        <v>19</v>
      </c>
      <c r="G24">
        <v>1</v>
      </c>
      <c r="H24">
        <f t="shared" si="7"/>
        <v>120</v>
      </c>
      <c r="J24">
        <v>2100</v>
      </c>
      <c r="K24" t="s">
        <v>25</v>
      </c>
      <c r="L24">
        <f t="shared" si="8"/>
        <v>122.5</v>
      </c>
      <c r="M24" cm="1">
        <f t="array" ref="M24">STOWA2024_NDJF_T(B24*60,L24,J24,K24,"")</f>
        <v>33270.643024524106</v>
      </c>
      <c r="N24">
        <f t="shared" si="9"/>
        <v>3.0056527589890299E-5</v>
      </c>
    </row>
    <row r="25" spans="1:14" x14ac:dyDescent="0.3">
      <c r="A25">
        <f t="shared" si="5"/>
        <v>3999</v>
      </c>
      <c r="B25">
        <v>24</v>
      </c>
      <c r="C25">
        <f t="shared" si="6"/>
        <v>9.380073547773386E-6</v>
      </c>
      <c r="D25">
        <f t="shared" si="1"/>
        <v>9.380073547773386E-6</v>
      </c>
      <c r="E25" t="s">
        <v>32</v>
      </c>
      <c r="F25" t="s">
        <v>19</v>
      </c>
      <c r="G25">
        <v>1</v>
      </c>
      <c r="H25">
        <f t="shared" si="7"/>
        <v>125</v>
      </c>
      <c r="J25">
        <v>2100</v>
      </c>
      <c r="K25" t="s">
        <v>25</v>
      </c>
      <c r="L25">
        <f t="shared" si="8"/>
        <v>127.5</v>
      </c>
      <c r="M25" cm="1">
        <f t="array" ref="M25">STOWA2024_NDJF_T(B25*60,L25,J25,K25,"")</f>
        <v>48364.192330224978</v>
      </c>
      <c r="N25">
        <f t="shared" si="9"/>
        <v>2.0676454042116913E-5</v>
      </c>
    </row>
    <row r="26" spans="1:14" x14ac:dyDescent="0.3">
      <c r="A26">
        <f t="shared" si="5"/>
        <v>4000</v>
      </c>
      <c r="B26">
        <v>24</v>
      </c>
      <c r="C26">
        <f t="shared" si="6"/>
        <v>6.310582576961194E-6</v>
      </c>
      <c r="D26">
        <f t="shared" si="1"/>
        <v>6.310582576961194E-6</v>
      </c>
      <c r="E26" t="s">
        <v>32</v>
      </c>
      <c r="F26" t="s">
        <v>19</v>
      </c>
      <c r="G26">
        <v>1</v>
      </c>
      <c r="H26">
        <f t="shared" si="7"/>
        <v>130</v>
      </c>
      <c r="J26">
        <v>2100</v>
      </c>
      <c r="K26" t="s">
        <v>25</v>
      </c>
      <c r="L26">
        <f t="shared" si="8"/>
        <v>132.5</v>
      </c>
      <c r="M26" cm="1">
        <f t="array" ref="M26">STOWA2024_NDJF_T(B26*60,L26,J26,K26,"")</f>
        <v>69609.421358494699</v>
      </c>
      <c r="N26">
        <f t="shared" si="9"/>
        <v>1.4365871465155719E-5</v>
      </c>
    </row>
    <row r="27" spans="1:14" x14ac:dyDescent="0.3">
      <c r="A27">
        <f t="shared" si="5"/>
        <v>4001</v>
      </c>
      <c r="B27">
        <v>24</v>
      </c>
      <c r="C27">
        <f t="shared" si="6"/>
        <v>4.2899328597919437E-6</v>
      </c>
      <c r="D27">
        <f t="shared" si="1"/>
        <v>4.2899328597919437E-6</v>
      </c>
      <c r="E27" t="s">
        <v>32</v>
      </c>
      <c r="F27" t="s">
        <v>19</v>
      </c>
      <c r="G27">
        <v>1</v>
      </c>
      <c r="H27">
        <f t="shared" si="7"/>
        <v>135</v>
      </c>
      <c r="J27">
        <v>2100</v>
      </c>
      <c r="K27" t="s">
        <v>25</v>
      </c>
      <c r="L27">
        <f t="shared" si="8"/>
        <v>137.5</v>
      </c>
      <c r="M27" cm="1">
        <f t="array" ref="M27">STOWA2024_NDJF_T(B27*60,L27,J27,K27,"")</f>
        <v>99246.337156884329</v>
      </c>
      <c r="N27">
        <f t="shared" si="9"/>
        <v>1.0075938605363775E-5</v>
      </c>
    </row>
    <row r="28" spans="1:14" x14ac:dyDescent="0.3">
      <c r="A28">
        <f t="shared" si="5"/>
        <v>4002</v>
      </c>
      <c r="B28">
        <v>24</v>
      </c>
      <c r="C28">
        <f t="shared" si="6"/>
        <v>2.945363027123342E-6</v>
      </c>
      <c r="D28">
        <f t="shared" si="1"/>
        <v>2.945363027123342E-6</v>
      </c>
      <c r="E28" t="s">
        <v>32</v>
      </c>
      <c r="F28" t="s">
        <v>19</v>
      </c>
      <c r="G28">
        <v>1</v>
      </c>
      <c r="H28">
        <f t="shared" si="7"/>
        <v>140</v>
      </c>
      <c r="J28">
        <v>2100</v>
      </c>
      <c r="K28" t="s">
        <v>25</v>
      </c>
      <c r="L28">
        <f t="shared" si="8"/>
        <v>142.5</v>
      </c>
      <c r="M28" cm="1">
        <f t="array" ref="M28">STOWA2024_NDJF_T(B28*60,L28,J28,K28,"")</f>
        <v>140241.13327563435</v>
      </c>
      <c r="N28">
        <f t="shared" si="9"/>
        <v>7.1305755782404329E-6</v>
      </c>
    </row>
    <row r="29" spans="1:14" x14ac:dyDescent="0.3">
      <c r="A29">
        <f t="shared" si="5"/>
        <v>4003</v>
      </c>
      <c r="B29">
        <v>24</v>
      </c>
      <c r="C29">
        <f t="shared" si="6"/>
        <v>2.0412465673258316E-6</v>
      </c>
      <c r="D29">
        <f t="shared" si="1"/>
        <v>2.0412465673258316E-6</v>
      </c>
      <c r="E29" t="s">
        <v>32</v>
      </c>
      <c r="F29" t="s">
        <v>19</v>
      </c>
      <c r="G29">
        <v>1</v>
      </c>
      <c r="H29">
        <f t="shared" si="7"/>
        <v>145</v>
      </c>
      <c r="J29">
        <v>2100</v>
      </c>
      <c r="K29" t="s">
        <v>25</v>
      </c>
      <c r="L29">
        <f t="shared" si="8"/>
        <v>147.5</v>
      </c>
      <c r="M29" cm="1">
        <f t="array" ref="M29">STOWA2024_NDJF_T(B29*60,L29,J29,K29,"")</f>
        <v>196489.55645339392</v>
      </c>
      <c r="N29">
        <f t="shared" si="9"/>
        <v>5.0893290109146013E-6</v>
      </c>
    </row>
    <row r="30" spans="1:14" x14ac:dyDescent="0.3">
      <c r="A30">
        <f t="shared" si="5"/>
        <v>4004</v>
      </c>
      <c r="B30">
        <v>24</v>
      </c>
      <c r="C30">
        <f t="shared" si="6"/>
        <v>1.4273315858764326E-6</v>
      </c>
      <c r="D30">
        <f t="shared" si="1"/>
        <v>1.4273315858764326E-6</v>
      </c>
      <c r="E30" t="s">
        <v>32</v>
      </c>
      <c r="F30" t="s">
        <v>19</v>
      </c>
      <c r="G30">
        <v>1</v>
      </c>
      <c r="H30">
        <f t="shared" si="7"/>
        <v>150</v>
      </c>
      <c r="J30">
        <v>2100</v>
      </c>
      <c r="K30" t="s">
        <v>25</v>
      </c>
      <c r="L30">
        <f t="shared" si="8"/>
        <v>152.5</v>
      </c>
      <c r="M30" cm="1">
        <f t="array" ref="M30">STOWA2024_NDJF_T(B30*60,L30,J30,K30,"")</f>
        <v>273075.01451604028</v>
      </c>
      <c r="N30">
        <f t="shared" si="9"/>
        <v>3.6619974250381687E-6</v>
      </c>
    </row>
    <row r="31" spans="1:14" x14ac:dyDescent="0.3">
      <c r="A31">
        <f t="shared" si="5"/>
        <v>4005</v>
      </c>
      <c r="B31">
        <v>24</v>
      </c>
      <c r="C31">
        <f t="shared" si="6"/>
        <v>1.0066148032250599E-6</v>
      </c>
      <c r="D31">
        <f t="shared" si="1"/>
        <v>1.0066148032250599E-6</v>
      </c>
      <c r="E31" t="s">
        <v>32</v>
      </c>
      <c r="F31" t="s">
        <v>19</v>
      </c>
      <c r="G31">
        <v>1</v>
      </c>
      <c r="H31">
        <f t="shared" si="7"/>
        <v>155</v>
      </c>
      <c r="J31">
        <v>2100</v>
      </c>
      <c r="K31" t="s">
        <v>25</v>
      </c>
      <c r="L31">
        <f t="shared" si="8"/>
        <v>157.5</v>
      </c>
      <c r="M31" cm="1">
        <f t="array" ref="M31">STOWA2024_NDJF_T(B31*60,L31,J31,K31,"")</f>
        <v>376593.56199190416</v>
      </c>
      <c r="N31">
        <f t="shared" si="9"/>
        <v>2.6553826218131088E-6</v>
      </c>
    </row>
    <row r="32" spans="1:14" x14ac:dyDescent="0.3">
      <c r="A32">
        <f t="shared" si="5"/>
        <v>4006</v>
      </c>
      <c r="B32">
        <v>24</v>
      </c>
      <c r="C32" s="1">
        <f>N31</f>
        <v>2.6553826218131088E-6</v>
      </c>
      <c r="D32">
        <f t="shared" si="1"/>
        <v>2.6553826218131088E-6</v>
      </c>
      <c r="E32" t="s">
        <v>32</v>
      </c>
      <c r="F32" t="s">
        <v>19</v>
      </c>
      <c r="G32">
        <v>1</v>
      </c>
      <c r="H32">
        <f t="shared" si="7"/>
        <v>160</v>
      </c>
      <c r="J32">
        <v>2100</v>
      </c>
      <c r="K32" t="s">
        <v>25</v>
      </c>
      <c r="L32">
        <f>AVERAGE(H32:H33)</f>
        <v>85</v>
      </c>
      <c r="M32" cm="1">
        <f t="array" ref="M32">STOWA2024_NDJF_T(B32*60,L32,J32,K32,"")</f>
        <v>1372.4312701904121</v>
      </c>
      <c r="N32">
        <f>1/M32</f>
        <v>7.2863393724718851E-4</v>
      </c>
    </row>
    <row r="33" spans="1:14" x14ac:dyDescent="0.3">
      <c r="A33">
        <f t="shared" si="5"/>
        <v>4007</v>
      </c>
      <c r="B33">
        <v>48</v>
      </c>
      <c r="C33" s="1">
        <f>365.25*24/B33 - N33</f>
        <v>168.58460348809973</v>
      </c>
      <c r="D33">
        <f>C33</f>
        <v>168.58460348809973</v>
      </c>
      <c r="E33" t="s">
        <v>32</v>
      </c>
      <c r="F33" t="s">
        <v>19</v>
      </c>
      <c r="G33">
        <v>1</v>
      </c>
      <c r="H33">
        <v>10</v>
      </c>
      <c r="J33">
        <v>2100</v>
      </c>
      <c r="K33" t="s">
        <v>25</v>
      </c>
      <c r="L33">
        <f>AVERAGE(H33:H35)</f>
        <v>15</v>
      </c>
      <c r="M33" cm="1">
        <f t="array" ref="M33">STOWA2024_NDJF_T(B33*60,L33,J33,K33,"")</f>
        <v>7.1223059772736935E-2</v>
      </c>
      <c r="N33">
        <f>1/M33</f>
        <v>14.040396511900269</v>
      </c>
    </row>
    <row r="34" spans="1:14" x14ac:dyDescent="0.3">
      <c r="A34">
        <f t="shared" si="5"/>
        <v>4008</v>
      </c>
      <c r="B34">
        <v>48</v>
      </c>
      <c r="C34">
        <f t="shared" ref="C34:C38" si="10">N33-N34</f>
        <v>4.1249510931148166</v>
      </c>
      <c r="D34">
        <f t="shared" ref="D34:D63" si="11">C34</f>
        <v>4.1249510931148166</v>
      </c>
      <c r="E34" t="s">
        <v>32</v>
      </c>
      <c r="F34" t="s">
        <v>19</v>
      </c>
      <c r="G34">
        <v>1</v>
      </c>
      <c r="H34">
        <f t="shared" ref="H34:H38" si="12">H33+5</f>
        <v>15</v>
      </c>
      <c r="J34">
        <v>2100</v>
      </c>
      <c r="K34" t="s">
        <v>25</v>
      </c>
      <c r="L34">
        <f t="shared" ref="L34:L38" si="13">AVERAGE(H34:H35)</f>
        <v>17.5</v>
      </c>
      <c r="M34" cm="1">
        <f t="array" ref="M34">STOWA2024_NDJF_T(B34*60,L34,J34,K34,"")</f>
        <v>0.10085275625696405</v>
      </c>
      <c r="N34">
        <f t="shared" ref="N34:N38" si="14">1/M34</f>
        <v>9.9154454187854526</v>
      </c>
    </row>
    <row r="35" spans="1:14" x14ac:dyDescent="0.3">
      <c r="A35">
        <f t="shared" si="5"/>
        <v>4009</v>
      </c>
      <c r="B35">
        <v>48</v>
      </c>
      <c r="C35">
        <f t="shared" si="10"/>
        <v>4.8720781227801568</v>
      </c>
      <c r="D35">
        <f t="shared" si="11"/>
        <v>4.8720781227801568</v>
      </c>
      <c r="E35" t="s">
        <v>32</v>
      </c>
      <c r="F35" t="s">
        <v>19</v>
      </c>
      <c r="G35">
        <v>1</v>
      </c>
      <c r="H35">
        <f t="shared" si="12"/>
        <v>20</v>
      </c>
      <c r="J35">
        <v>2100</v>
      </c>
      <c r="K35" t="s">
        <v>25</v>
      </c>
      <c r="L35">
        <f t="shared" si="13"/>
        <v>22.5</v>
      </c>
      <c r="M35" cm="1">
        <f t="array" ref="M35">STOWA2024_NDJF_T(B35*60,L35,J35,K35,"")</f>
        <v>0.19828022456188565</v>
      </c>
      <c r="N35">
        <f t="shared" si="14"/>
        <v>5.0433672960052958</v>
      </c>
    </row>
    <row r="36" spans="1:14" x14ac:dyDescent="0.3">
      <c r="A36">
        <f t="shared" si="5"/>
        <v>4010</v>
      </c>
      <c r="B36">
        <v>48</v>
      </c>
      <c r="C36">
        <f t="shared" si="10"/>
        <v>2.4140028126225985</v>
      </c>
      <c r="D36">
        <f t="shared" si="11"/>
        <v>2.4140028126225985</v>
      </c>
      <c r="E36" t="s">
        <v>32</v>
      </c>
      <c r="F36" t="s">
        <v>19</v>
      </c>
      <c r="G36">
        <v>1</v>
      </c>
      <c r="H36">
        <f t="shared" si="12"/>
        <v>25</v>
      </c>
      <c r="J36">
        <v>2100</v>
      </c>
      <c r="K36" t="s">
        <v>25</v>
      </c>
      <c r="L36">
        <f t="shared" si="13"/>
        <v>27.5</v>
      </c>
      <c r="M36" cm="1">
        <f t="array" ref="M36">STOWA2024_NDJF_T(B36*60,L36,J36,K36,"")</f>
        <v>0.38032003791026053</v>
      </c>
      <c r="N36">
        <f t="shared" si="14"/>
        <v>2.6293644833826972</v>
      </c>
    </row>
    <row r="37" spans="1:14" x14ac:dyDescent="0.3">
      <c r="A37">
        <f t="shared" si="5"/>
        <v>4011</v>
      </c>
      <c r="B37">
        <v>48</v>
      </c>
      <c r="C37">
        <f t="shared" si="10"/>
        <v>1.2267856707707574</v>
      </c>
      <c r="D37">
        <f t="shared" si="11"/>
        <v>1.2267856707707574</v>
      </c>
      <c r="E37" t="s">
        <v>32</v>
      </c>
      <c r="F37" t="s">
        <v>19</v>
      </c>
      <c r="G37">
        <v>1</v>
      </c>
      <c r="H37">
        <f t="shared" si="12"/>
        <v>30</v>
      </c>
      <c r="J37">
        <v>2100</v>
      </c>
      <c r="K37" t="s">
        <v>25</v>
      </c>
      <c r="L37">
        <f t="shared" si="13"/>
        <v>32.5</v>
      </c>
      <c r="M37" cm="1">
        <f t="array" ref="M37">STOWA2024_NDJF_T(B37*60,L37,J37,K37,"")</f>
        <v>0.7129724126787278</v>
      </c>
      <c r="N37">
        <f t="shared" si="14"/>
        <v>1.4025788126119398</v>
      </c>
    </row>
    <row r="38" spans="1:14" x14ac:dyDescent="0.3">
      <c r="A38">
        <f t="shared" si="5"/>
        <v>4012</v>
      </c>
      <c r="B38">
        <v>48</v>
      </c>
      <c r="C38">
        <f t="shared" si="10"/>
        <v>0.63813655508964484</v>
      </c>
      <c r="D38">
        <f t="shared" si="11"/>
        <v>0.63813655508964484</v>
      </c>
      <c r="E38" t="s">
        <v>32</v>
      </c>
      <c r="F38" t="s">
        <v>19</v>
      </c>
      <c r="G38">
        <v>1</v>
      </c>
      <c r="H38">
        <f t="shared" si="12"/>
        <v>35</v>
      </c>
      <c r="J38">
        <v>2100</v>
      </c>
      <c r="K38" t="s">
        <v>25</v>
      </c>
      <c r="L38">
        <f t="shared" si="13"/>
        <v>37.5</v>
      </c>
      <c r="M38" cm="1">
        <f t="array" ref="M38">STOWA2024_NDJF_T(B38*60,L38,J38,K38,"")</f>
        <v>1.3081432772191233</v>
      </c>
      <c r="N38">
        <f t="shared" si="14"/>
        <v>0.764442257522295</v>
      </c>
    </row>
    <row r="39" spans="1:14" x14ac:dyDescent="0.3">
      <c r="A39">
        <f t="shared" si="5"/>
        <v>4013</v>
      </c>
      <c r="B39">
        <v>48</v>
      </c>
      <c r="C39">
        <f>N38-N39</f>
        <v>0.3394526048377392</v>
      </c>
      <c r="D39">
        <f t="shared" si="11"/>
        <v>0.3394526048377392</v>
      </c>
      <c r="E39" t="s">
        <v>32</v>
      </c>
      <c r="F39" t="s">
        <v>19</v>
      </c>
      <c r="G39">
        <v>1</v>
      </c>
      <c r="H39">
        <f>H38+5</f>
        <v>40</v>
      </c>
      <c r="J39">
        <v>2100</v>
      </c>
      <c r="K39" t="s">
        <v>25</v>
      </c>
      <c r="L39">
        <f>AVERAGE(H39:H40)</f>
        <v>42.5</v>
      </c>
      <c r="M39" cm="1">
        <f t="array" ref="M39">STOWA2024_NDJF_T(B39*60,L39,J39,K39,"")</f>
        <v>2.3529984640408168</v>
      </c>
      <c r="N39">
        <f>1/M39</f>
        <v>0.4249896526845558</v>
      </c>
    </row>
    <row r="40" spans="1:14" x14ac:dyDescent="0.3">
      <c r="A40">
        <f t="shared" si="5"/>
        <v>4014</v>
      </c>
      <c r="B40">
        <v>48</v>
      </c>
      <c r="C40">
        <f t="shared" ref="C40:C62" si="15">N39-N40</f>
        <v>0.18426213567124905</v>
      </c>
      <c r="D40">
        <f t="shared" si="11"/>
        <v>0.18426213567124905</v>
      </c>
      <c r="E40" t="s">
        <v>32</v>
      </c>
      <c r="F40" t="s">
        <v>19</v>
      </c>
      <c r="G40">
        <v>1</v>
      </c>
      <c r="H40">
        <f t="shared" ref="H40:H63" si="16">H39+5</f>
        <v>45</v>
      </c>
      <c r="J40">
        <v>2100</v>
      </c>
      <c r="K40" t="s">
        <v>25</v>
      </c>
      <c r="L40">
        <f t="shared" ref="L40:L62" si="17">AVERAGE(H40:H41)</f>
        <v>47.5</v>
      </c>
      <c r="M40" cm="1">
        <f t="array" ref="M40">STOWA2024_NDJF_T(B40*60,L40,J40,K40,"")</f>
        <v>4.1540743343633739</v>
      </c>
      <c r="N40">
        <f t="shared" ref="N40:N62" si="18">1/M40</f>
        <v>0.24072751701330675</v>
      </c>
    </row>
    <row r="41" spans="1:14" x14ac:dyDescent="0.3">
      <c r="A41">
        <f t="shared" si="5"/>
        <v>4015</v>
      </c>
      <c r="B41">
        <v>48</v>
      </c>
      <c r="C41">
        <f t="shared" si="15"/>
        <v>0.10195927252844919</v>
      </c>
      <c r="D41">
        <f t="shared" si="11"/>
        <v>0.10195927252844919</v>
      </c>
      <c r="E41" t="s">
        <v>32</v>
      </c>
      <c r="F41" t="s">
        <v>19</v>
      </c>
      <c r="G41">
        <v>1</v>
      </c>
      <c r="H41">
        <f t="shared" si="16"/>
        <v>50</v>
      </c>
      <c r="J41">
        <v>2100</v>
      </c>
      <c r="K41" t="s">
        <v>25</v>
      </c>
      <c r="L41">
        <f t="shared" si="17"/>
        <v>52.5</v>
      </c>
      <c r="M41" cm="1">
        <f t="array" ref="M41">STOWA2024_NDJF_T(B41*60,L41,J41,K41,"")</f>
        <v>7.2062596432797008</v>
      </c>
      <c r="N41">
        <f t="shared" si="18"/>
        <v>0.13876824448485756</v>
      </c>
    </row>
    <row r="42" spans="1:14" x14ac:dyDescent="0.3">
      <c r="A42">
        <f t="shared" si="5"/>
        <v>4016</v>
      </c>
      <c r="B42">
        <v>48</v>
      </c>
      <c r="C42">
        <f t="shared" si="15"/>
        <v>5.744561741958093E-2</v>
      </c>
      <c r="D42">
        <f t="shared" si="11"/>
        <v>5.744561741958093E-2</v>
      </c>
      <c r="E42" t="s">
        <v>32</v>
      </c>
      <c r="F42" t="s">
        <v>19</v>
      </c>
      <c r="G42">
        <v>1</v>
      </c>
      <c r="H42">
        <f t="shared" si="16"/>
        <v>55</v>
      </c>
      <c r="J42">
        <v>2100</v>
      </c>
      <c r="K42" t="s">
        <v>25</v>
      </c>
      <c r="L42">
        <f t="shared" si="17"/>
        <v>57.5</v>
      </c>
      <c r="M42" cm="1">
        <f t="array" ref="M42">STOWA2024_NDJF_T(B42*60,L42,J42,K42,"")</f>
        <v>12.296700636556082</v>
      </c>
      <c r="N42">
        <f t="shared" si="18"/>
        <v>8.1322627065276626E-2</v>
      </c>
    </row>
    <row r="43" spans="1:14" x14ac:dyDescent="0.3">
      <c r="A43">
        <f t="shared" si="5"/>
        <v>4017</v>
      </c>
      <c r="B43">
        <v>48</v>
      </c>
      <c r="C43">
        <f t="shared" si="15"/>
        <v>3.2919341913116289E-2</v>
      </c>
      <c r="D43">
        <f t="shared" si="11"/>
        <v>3.2919341913116289E-2</v>
      </c>
      <c r="E43" t="s">
        <v>32</v>
      </c>
      <c r="F43" t="s">
        <v>19</v>
      </c>
      <c r="G43">
        <v>1</v>
      </c>
      <c r="H43">
        <f t="shared" si="16"/>
        <v>60</v>
      </c>
      <c r="J43">
        <v>2100</v>
      </c>
      <c r="K43" t="s">
        <v>25</v>
      </c>
      <c r="L43">
        <f t="shared" si="17"/>
        <v>62.5</v>
      </c>
      <c r="M43" cm="1">
        <f t="array" ref="M43">STOWA2024_NDJF_T(B43*60,L43,J43,K43,"")</f>
        <v>20.659754743018055</v>
      </c>
      <c r="N43">
        <f t="shared" si="18"/>
        <v>4.8403285152160337E-2</v>
      </c>
    </row>
    <row r="44" spans="1:14" x14ac:dyDescent="0.3">
      <c r="A44">
        <f t="shared" si="5"/>
        <v>4018</v>
      </c>
      <c r="B44">
        <v>48</v>
      </c>
      <c r="C44">
        <f t="shared" si="15"/>
        <v>1.9168172184119245E-2</v>
      </c>
      <c r="D44">
        <f t="shared" si="11"/>
        <v>1.9168172184119245E-2</v>
      </c>
      <c r="E44" t="s">
        <v>32</v>
      </c>
      <c r="F44" t="s">
        <v>19</v>
      </c>
      <c r="G44">
        <v>1</v>
      </c>
      <c r="H44">
        <f t="shared" si="16"/>
        <v>65</v>
      </c>
      <c r="J44">
        <v>2100</v>
      </c>
      <c r="K44" t="s">
        <v>25</v>
      </c>
      <c r="L44">
        <f t="shared" si="17"/>
        <v>67.5</v>
      </c>
      <c r="M44" cm="1">
        <f t="array" ref="M44">STOWA2024_NDJF_T(B44*60,L44,J44,K44,"")</f>
        <v>34.205443334293548</v>
      </c>
      <c r="N44">
        <f t="shared" si="18"/>
        <v>2.9235112968041092E-2</v>
      </c>
    </row>
    <row r="45" spans="1:14" x14ac:dyDescent="0.3">
      <c r="A45">
        <f t="shared" si="5"/>
        <v>4019</v>
      </c>
      <c r="B45">
        <v>48</v>
      </c>
      <c r="C45">
        <f t="shared" si="15"/>
        <v>1.1331245908725592E-2</v>
      </c>
      <c r="D45">
        <f t="shared" si="11"/>
        <v>1.1331245908725592E-2</v>
      </c>
      <c r="E45" t="s">
        <v>32</v>
      </c>
      <c r="F45" t="s">
        <v>19</v>
      </c>
      <c r="G45">
        <v>1</v>
      </c>
      <c r="H45">
        <f t="shared" si="16"/>
        <v>70</v>
      </c>
      <c r="J45">
        <v>2100</v>
      </c>
      <c r="K45" t="s">
        <v>25</v>
      </c>
      <c r="L45">
        <f t="shared" si="17"/>
        <v>72.5</v>
      </c>
      <c r="M45" cm="1">
        <f t="array" ref="M45">STOWA2024_NDJF_T(B45*60,L45,J45,K45,"")</f>
        <v>55.853855297685165</v>
      </c>
      <c r="N45">
        <f t="shared" si="18"/>
        <v>1.7903867059315501E-2</v>
      </c>
    </row>
    <row r="46" spans="1:14" x14ac:dyDescent="0.3">
      <c r="A46">
        <f t="shared" si="5"/>
        <v>4020</v>
      </c>
      <c r="B46">
        <v>48</v>
      </c>
      <c r="C46">
        <f t="shared" si="15"/>
        <v>6.794741959964214E-3</v>
      </c>
      <c r="D46">
        <f t="shared" si="11"/>
        <v>6.794741959964214E-3</v>
      </c>
      <c r="E46" t="s">
        <v>32</v>
      </c>
      <c r="F46" t="s">
        <v>19</v>
      </c>
      <c r="G46">
        <v>1</v>
      </c>
      <c r="H46">
        <f t="shared" si="16"/>
        <v>75</v>
      </c>
      <c r="J46">
        <v>2100</v>
      </c>
      <c r="K46" t="s">
        <v>25</v>
      </c>
      <c r="L46">
        <f t="shared" si="17"/>
        <v>77.5</v>
      </c>
      <c r="M46" cm="1">
        <f t="array" ref="M46">STOWA2024_NDJF_T(B46*60,L46,J46,K46,"")</f>
        <v>90.016089571121555</v>
      </c>
      <c r="N46">
        <f t="shared" si="18"/>
        <v>1.1109125099351287E-2</v>
      </c>
    </row>
    <row r="47" spans="1:14" x14ac:dyDescent="0.3">
      <c r="A47">
        <f t="shared" si="5"/>
        <v>4021</v>
      </c>
      <c r="B47">
        <v>48</v>
      </c>
      <c r="C47">
        <f t="shared" si="15"/>
        <v>4.129891699494178E-3</v>
      </c>
      <c r="D47">
        <f t="shared" si="11"/>
        <v>4.129891699494178E-3</v>
      </c>
      <c r="E47" t="s">
        <v>32</v>
      </c>
      <c r="F47" t="s">
        <v>19</v>
      </c>
      <c r="G47">
        <v>1</v>
      </c>
      <c r="H47">
        <f t="shared" si="16"/>
        <v>80</v>
      </c>
      <c r="J47">
        <v>2100</v>
      </c>
      <c r="K47" t="s">
        <v>25</v>
      </c>
      <c r="L47">
        <f t="shared" si="17"/>
        <v>82.5</v>
      </c>
      <c r="M47" cm="1">
        <f t="array" ref="M47">STOWA2024_NDJF_T(B47*60,L47,J47,K47,"")</f>
        <v>143.28221205791365</v>
      </c>
      <c r="N47">
        <f t="shared" si="18"/>
        <v>6.9792333998571088E-3</v>
      </c>
    </row>
    <row r="48" spans="1:14" x14ac:dyDescent="0.3">
      <c r="A48">
        <f t="shared" si="5"/>
        <v>4022</v>
      </c>
      <c r="B48">
        <v>48</v>
      </c>
      <c r="C48">
        <f t="shared" si="15"/>
        <v>2.5425288124266802E-3</v>
      </c>
      <c r="D48">
        <f t="shared" si="11"/>
        <v>2.5425288124266802E-3</v>
      </c>
      <c r="E48" t="s">
        <v>32</v>
      </c>
      <c r="F48" t="s">
        <v>19</v>
      </c>
      <c r="G48">
        <v>1</v>
      </c>
      <c r="H48">
        <f t="shared" si="16"/>
        <v>85</v>
      </c>
      <c r="J48">
        <v>2100</v>
      </c>
      <c r="K48" t="s">
        <v>25</v>
      </c>
      <c r="L48">
        <f t="shared" si="17"/>
        <v>87.5</v>
      </c>
      <c r="M48" cm="1">
        <f t="array" ref="M48">STOWA2024_NDJF_T(B48*60,L48,J48,K48,"")</f>
        <v>225.39251381150939</v>
      </c>
      <c r="N48">
        <f t="shared" si="18"/>
        <v>4.4367045874304286E-3</v>
      </c>
    </row>
    <row r="49" spans="1:14" x14ac:dyDescent="0.3">
      <c r="A49">
        <f t="shared" si="5"/>
        <v>4023</v>
      </c>
      <c r="B49">
        <v>48</v>
      </c>
      <c r="C49">
        <f t="shared" si="15"/>
        <v>1.5844986787210027E-3</v>
      </c>
      <c r="D49">
        <f t="shared" si="11"/>
        <v>1.5844986787210027E-3</v>
      </c>
      <c r="E49" t="s">
        <v>32</v>
      </c>
      <c r="F49" t="s">
        <v>19</v>
      </c>
      <c r="G49">
        <v>1</v>
      </c>
      <c r="H49">
        <f t="shared" si="16"/>
        <v>90</v>
      </c>
      <c r="J49">
        <v>2100</v>
      </c>
      <c r="K49" t="s">
        <v>25</v>
      </c>
      <c r="L49">
        <f t="shared" si="17"/>
        <v>92.5</v>
      </c>
      <c r="M49" cm="1">
        <f t="array" ref="M49">STOWA2024_NDJF_T(B49*60,L49,J49,K49,"")</f>
        <v>350.60582300402103</v>
      </c>
      <c r="N49">
        <f t="shared" si="18"/>
        <v>2.8522059087094259E-3</v>
      </c>
    </row>
    <row r="50" spans="1:14" x14ac:dyDescent="0.3">
      <c r="A50">
        <f t="shared" si="5"/>
        <v>4024</v>
      </c>
      <c r="B50">
        <v>48</v>
      </c>
      <c r="C50">
        <f t="shared" si="15"/>
        <v>9.9897237612659329E-4</v>
      </c>
      <c r="D50">
        <f t="shared" si="11"/>
        <v>9.9897237612659329E-4</v>
      </c>
      <c r="E50" t="s">
        <v>32</v>
      </c>
      <c r="F50" t="s">
        <v>19</v>
      </c>
      <c r="G50">
        <v>1</v>
      </c>
      <c r="H50">
        <f t="shared" si="16"/>
        <v>95</v>
      </c>
      <c r="J50">
        <v>2100</v>
      </c>
      <c r="K50" t="s">
        <v>25</v>
      </c>
      <c r="L50">
        <f t="shared" si="17"/>
        <v>97.5</v>
      </c>
      <c r="M50" cm="1">
        <f t="array" ref="M50">STOWA2024_NDJF_T(B50*60,L50,J50,K50,"")</f>
        <v>539.59740228006251</v>
      </c>
      <c r="N50">
        <f t="shared" si="18"/>
        <v>1.8532335325828326E-3</v>
      </c>
    </row>
    <row r="51" spans="1:14" x14ac:dyDescent="0.3">
      <c r="A51">
        <f t="shared" si="5"/>
        <v>4025</v>
      </c>
      <c r="B51">
        <v>48</v>
      </c>
      <c r="C51">
        <f t="shared" si="15"/>
        <v>6.3677518079862327E-4</v>
      </c>
      <c r="D51">
        <f t="shared" si="11"/>
        <v>6.3677518079862327E-4</v>
      </c>
      <c r="E51" t="s">
        <v>32</v>
      </c>
      <c r="F51" t="s">
        <v>19</v>
      </c>
      <c r="G51">
        <v>1</v>
      </c>
      <c r="H51">
        <f t="shared" si="16"/>
        <v>100</v>
      </c>
      <c r="J51">
        <v>2100</v>
      </c>
      <c r="K51" t="s">
        <v>25</v>
      </c>
      <c r="L51">
        <f t="shared" si="17"/>
        <v>102.5</v>
      </c>
      <c r="M51" cm="1">
        <f t="array" ref="M51">STOWA2024_NDJF_T(B51*60,L51,J51,K51,"")</f>
        <v>822.05855920449346</v>
      </c>
      <c r="N51">
        <f t="shared" si="18"/>
        <v>1.2164583517842093E-3</v>
      </c>
    </row>
    <row r="52" spans="1:14" x14ac:dyDescent="0.3">
      <c r="A52">
        <f t="shared" si="5"/>
        <v>4026</v>
      </c>
      <c r="B52">
        <v>48</v>
      </c>
      <c r="C52">
        <f t="shared" si="15"/>
        <v>4.1019820405654506E-4</v>
      </c>
      <c r="D52">
        <f t="shared" si="11"/>
        <v>4.1019820405654506E-4</v>
      </c>
      <c r="E52" t="s">
        <v>32</v>
      </c>
      <c r="F52" t="s">
        <v>19</v>
      </c>
      <c r="G52">
        <v>1</v>
      </c>
      <c r="H52">
        <f t="shared" si="16"/>
        <v>105</v>
      </c>
      <c r="J52">
        <v>2100</v>
      </c>
      <c r="K52" t="s">
        <v>25</v>
      </c>
      <c r="L52">
        <f t="shared" si="17"/>
        <v>107.5</v>
      </c>
      <c r="M52" cm="1">
        <f t="array" ref="M52">STOWA2024_NDJF_T(B52*60,L52,J52,K52,"")</f>
        <v>1240.2944667653057</v>
      </c>
      <c r="N52">
        <f t="shared" si="18"/>
        <v>8.0626014772766424E-4</v>
      </c>
    </row>
    <row r="53" spans="1:14" x14ac:dyDescent="0.3">
      <c r="A53">
        <f t="shared" si="5"/>
        <v>4027</v>
      </c>
      <c r="B53">
        <v>48</v>
      </c>
      <c r="C53">
        <f t="shared" si="15"/>
        <v>2.6690549354733886E-4</v>
      </c>
      <c r="D53">
        <f t="shared" si="11"/>
        <v>2.6690549354733886E-4</v>
      </c>
      <c r="E53" t="s">
        <v>32</v>
      </c>
      <c r="F53" t="s">
        <v>19</v>
      </c>
      <c r="G53">
        <v>1</v>
      </c>
      <c r="H53">
        <f t="shared" si="16"/>
        <v>110</v>
      </c>
      <c r="J53">
        <v>2100</v>
      </c>
      <c r="K53" t="s">
        <v>25</v>
      </c>
      <c r="L53">
        <f t="shared" si="17"/>
        <v>112.5</v>
      </c>
      <c r="M53" cm="1">
        <f t="array" ref="M53">STOWA2024_NDJF_T(B53*60,L53,J53,K53,"")</f>
        <v>1854.067619977679</v>
      </c>
      <c r="N53">
        <f t="shared" si="18"/>
        <v>5.3935465418032539E-4</v>
      </c>
    </row>
    <row r="54" spans="1:14" x14ac:dyDescent="0.3">
      <c r="A54">
        <f t="shared" si="5"/>
        <v>4028</v>
      </c>
      <c r="B54">
        <v>48</v>
      </c>
      <c r="C54">
        <f t="shared" si="15"/>
        <v>1.7533830989753963E-4</v>
      </c>
      <c r="D54">
        <f t="shared" si="11"/>
        <v>1.7533830989753963E-4</v>
      </c>
      <c r="E54" t="s">
        <v>32</v>
      </c>
      <c r="F54" t="s">
        <v>19</v>
      </c>
      <c r="G54">
        <v>1</v>
      </c>
      <c r="H54">
        <f t="shared" si="16"/>
        <v>115</v>
      </c>
      <c r="J54">
        <v>2100</v>
      </c>
      <c r="K54" t="s">
        <v>25</v>
      </c>
      <c r="L54">
        <f t="shared" si="17"/>
        <v>117.5</v>
      </c>
      <c r="M54" cm="1">
        <f t="array" ref="M54">STOWA2024_NDJF_T(B54*60,L54,J54,K54,"")</f>
        <v>2747.129395989843</v>
      </c>
      <c r="N54">
        <f t="shared" si="18"/>
        <v>3.6401634428278576E-4</v>
      </c>
    </row>
    <row r="55" spans="1:14" x14ac:dyDescent="0.3">
      <c r="A55">
        <f t="shared" si="5"/>
        <v>4029</v>
      </c>
      <c r="B55">
        <v>48</v>
      </c>
      <c r="C55">
        <f t="shared" si="15"/>
        <v>1.1624971729733477E-4</v>
      </c>
      <c r="D55">
        <f t="shared" si="11"/>
        <v>1.1624971729733477E-4</v>
      </c>
      <c r="E55" t="s">
        <v>32</v>
      </c>
      <c r="F55" t="s">
        <v>19</v>
      </c>
      <c r="G55">
        <v>1</v>
      </c>
      <c r="H55">
        <f t="shared" si="16"/>
        <v>120</v>
      </c>
      <c r="J55">
        <v>2100</v>
      </c>
      <c r="K55" t="s">
        <v>25</v>
      </c>
      <c r="L55">
        <f t="shared" si="17"/>
        <v>122.5</v>
      </c>
      <c r="M55" cm="1">
        <f t="array" ref="M55">STOWA2024_NDJF_T(B55*60,L55,J55,K55,"")</f>
        <v>4036.0560748914772</v>
      </c>
      <c r="N55">
        <f t="shared" si="18"/>
        <v>2.4776662698545098E-4</v>
      </c>
    </row>
    <row r="56" spans="1:14" x14ac:dyDescent="0.3">
      <c r="A56">
        <f t="shared" si="5"/>
        <v>4030</v>
      </c>
      <c r="B56">
        <v>48</v>
      </c>
      <c r="C56">
        <f t="shared" si="15"/>
        <v>7.7751228399736415E-5</v>
      </c>
      <c r="D56">
        <f t="shared" si="11"/>
        <v>7.7751228399736415E-5</v>
      </c>
      <c r="E56" t="s">
        <v>32</v>
      </c>
      <c r="F56" t="s">
        <v>19</v>
      </c>
      <c r="G56">
        <v>1</v>
      </c>
      <c r="H56">
        <f t="shared" si="16"/>
        <v>125</v>
      </c>
      <c r="J56">
        <v>2100</v>
      </c>
      <c r="K56" t="s">
        <v>25</v>
      </c>
      <c r="L56">
        <f t="shared" si="17"/>
        <v>127.5</v>
      </c>
      <c r="M56" cm="1">
        <f t="array" ref="M56">STOWA2024_NDJF_T(B56*60,L56,J56,K56,"")</f>
        <v>5881.820166400059</v>
      </c>
      <c r="N56">
        <f t="shared" si="18"/>
        <v>1.7001539858571457E-4</v>
      </c>
    </row>
    <row r="57" spans="1:14" x14ac:dyDescent="0.3">
      <c r="A57">
        <f t="shared" si="5"/>
        <v>4031</v>
      </c>
      <c r="B57">
        <v>48</v>
      </c>
      <c r="C57">
        <f t="shared" si="15"/>
        <v>5.2440577864840268E-5</v>
      </c>
      <c r="D57">
        <f t="shared" si="11"/>
        <v>5.2440577864840268E-5</v>
      </c>
      <c r="E57" t="s">
        <v>32</v>
      </c>
      <c r="F57" t="s">
        <v>19</v>
      </c>
      <c r="G57">
        <v>1</v>
      </c>
      <c r="H57">
        <f t="shared" si="16"/>
        <v>130</v>
      </c>
      <c r="J57">
        <v>2100</v>
      </c>
      <c r="K57" t="s">
        <v>25</v>
      </c>
      <c r="L57">
        <f t="shared" si="17"/>
        <v>132.5</v>
      </c>
      <c r="M57" cm="1">
        <f t="array" ref="M57">STOWA2024_NDJF_T(B57*60,L57,J57,K57,"")</f>
        <v>8505.2224096009995</v>
      </c>
      <c r="N57">
        <f t="shared" si="18"/>
        <v>1.175748207208743E-4</v>
      </c>
    </row>
    <row r="58" spans="1:14" x14ac:dyDescent="0.3">
      <c r="A58">
        <f t="shared" si="5"/>
        <v>4032</v>
      </c>
      <c r="B58">
        <v>48</v>
      </c>
      <c r="C58">
        <f t="shared" si="15"/>
        <v>3.5656904986636315E-5</v>
      </c>
      <c r="D58">
        <f t="shared" si="11"/>
        <v>3.5656904986636315E-5</v>
      </c>
      <c r="E58" t="s">
        <v>32</v>
      </c>
      <c r="F58" t="s">
        <v>19</v>
      </c>
      <c r="G58">
        <v>1</v>
      </c>
      <c r="H58">
        <f t="shared" si="16"/>
        <v>135</v>
      </c>
      <c r="J58">
        <v>2100</v>
      </c>
      <c r="K58" t="s">
        <v>25</v>
      </c>
      <c r="L58">
        <f t="shared" si="17"/>
        <v>137.5</v>
      </c>
      <c r="M58" cm="1">
        <f t="array" ref="M58">STOWA2024_NDJF_T(B58*60,L58,J58,K58,"")</f>
        <v>12207.341837703094</v>
      </c>
      <c r="N58">
        <f t="shared" si="18"/>
        <v>8.1917915734237986E-5</v>
      </c>
    </row>
    <row r="59" spans="1:14" x14ac:dyDescent="0.3">
      <c r="A59">
        <f t="shared" si="5"/>
        <v>4033</v>
      </c>
      <c r="B59">
        <v>48</v>
      </c>
      <c r="C59">
        <f t="shared" si="15"/>
        <v>2.4432373021119926E-5</v>
      </c>
      <c r="D59">
        <f t="shared" si="11"/>
        <v>2.4432373021119926E-5</v>
      </c>
      <c r="E59" t="s">
        <v>32</v>
      </c>
      <c r="F59" t="s">
        <v>19</v>
      </c>
      <c r="G59">
        <v>1</v>
      </c>
      <c r="H59">
        <f t="shared" si="16"/>
        <v>140</v>
      </c>
      <c r="J59">
        <v>2100</v>
      </c>
      <c r="K59" t="s">
        <v>25</v>
      </c>
      <c r="L59">
        <f t="shared" si="17"/>
        <v>142.5</v>
      </c>
      <c r="M59" cm="1">
        <f t="array" ref="M59">STOWA2024_NDJF_T(B59*60,L59,J59,K59,"")</f>
        <v>17395.678161907697</v>
      </c>
      <c r="N59">
        <f t="shared" si="18"/>
        <v>5.748554271311806E-5</v>
      </c>
    </row>
    <row r="60" spans="1:14" x14ac:dyDescent="0.3">
      <c r="A60">
        <f t="shared" si="5"/>
        <v>4034</v>
      </c>
      <c r="B60">
        <v>48</v>
      </c>
      <c r="C60">
        <f t="shared" si="15"/>
        <v>1.6866482243823797E-5</v>
      </c>
      <c r="D60">
        <f t="shared" si="11"/>
        <v>1.6866482243823797E-5</v>
      </c>
      <c r="E60" t="s">
        <v>32</v>
      </c>
      <c r="F60" t="s">
        <v>19</v>
      </c>
      <c r="G60">
        <v>1</v>
      </c>
      <c r="H60">
        <f t="shared" si="16"/>
        <v>145</v>
      </c>
      <c r="J60">
        <v>2100</v>
      </c>
      <c r="K60" t="s">
        <v>25</v>
      </c>
      <c r="L60">
        <f t="shared" si="17"/>
        <v>147.5</v>
      </c>
      <c r="M60" cm="1">
        <f t="array" ref="M60">STOWA2024_NDJF_T(B60*60,L60,J60,K60,"")</f>
        <v>24618.984005204751</v>
      </c>
      <c r="N60">
        <f t="shared" si="18"/>
        <v>4.0619060469294264E-5</v>
      </c>
    </row>
    <row r="61" spans="1:14" x14ac:dyDescent="0.3">
      <c r="A61">
        <f t="shared" si="5"/>
        <v>4035</v>
      </c>
      <c r="B61">
        <v>48</v>
      </c>
      <c r="C61">
        <f t="shared" si="15"/>
        <v>1.1727003316514684E-5</v>
      </c>
      <c r="D61">
        <f t="shared" si="11"/>
        <v>1.1727003316514684E-5</v>
      </c>
      <c r="E61" t="s">
        <v>32</v>
      </c>
      <c r="F61" t="s">
        <v>19</v>
      </c>
      <c r="G61">
        <v>1</v>
      </c>
      <c r="H61">
        <f t="shared" si="16"/>
        <v>150</v>
      </c>
      <c r="J61">
        <v>2100</v>
      </c>
      <c r="K61" t="s">
        <v>25</v>
      </c>
      <c r="L61">
        <f t="shared" si="17"/>
        <v>152.5</v>
      </c>
      <c r="M61" cm="1">
        <f t="array" ref="M61">STOWA2024_NDJF_T(B61*60,L61,J61,K61,"")</f>
        <v>34611.588739149171</v>
      </c>
      <c r="N61">
        <f t="shared" si="18"/>
        <v>2.889205715277958E-5</v>
      </c>
    </row>
    <row r="62" spans="1:14" x14ac:dyDescent="0.3">
      <c r="A62">
        <f t="shared" si="5"/>
        <v>4036</v>
      </c>
      <c r="B62">
        <v>48</v>
      </c>
      <c r="C62">
        <f t="shared" si="15"/>
        <v>8.2098596170020027E-6</v>
      </c>
      <c r="D62">
        <f t="shared" si="11"/>
        <v>8.2098596170020027E-6</v>
      </c>
      <c r="E62" t="s">
        <v>32</v>
      </c>
      <c r="F62" t="s">
        <v>19</v>
      </c>
      <c r="G62">
        <v>1</v>
      </c>
      <c r="H62">
        <f t="shared" si="16"/>
        <v>155</v>
      </c>
      <c r="J62">
        <v>2100</v>
      </c>
      <c r="K62" t="s">
        <v>25</v>
      </c>
      <c r="L62">
        <f t="shared" si="17"/>
        <v>157.5</v>
      </c>
      <c r="M62" cm="1">
        <f t="array" ref="M62">STOWA2024_NDJF_T(B62*60,L62,J62,K62,"")</f>
        <v>48350.76148316091</v>
      </c>
      <c r="N62">
        <f t="shared" si="18"/>
        <v>2.0682197535777577E-5</v>
      </c>
    </row>
    <row r="63" spans="1:14" x14ac:dyDescent="0.3">
      <c r="A63">
        <f t="shared" si="5"/>
        <v>4037</v>
      </c>
      <c r="B63">
        <v>48</v>
      </c>
      <c r="C63" s="1">
        <f>N62</f>
        <v>2.0682197535777577E-5</v>
      </c>
      <c r="D63">
        <f t="shared" si="11"/>
        <v>2.0682197535777577E-5</v>
      </c>
      <c r="E63" t="s">
        <v>32</v>
      </c>
      <c r="F63" t="s">
        <v>19</v>
      </c>
      <c r="G63">
        <v>1</v>
      </c>
      <c r="H63">
        <f t="shared" si="16"/>
        <v>160</v>
      </c>
      <c r="J63">
        <v>2100</v>
      </c>
      <c r="K63" t="s">
        <v>25</v>
      </c>
      <c r="L63">
        <f>AVERAGE(H63:H64)</f>
        <v>85</v>
      </c>
      <c r="M63" cm="1">
        <f t="array" ref="M63">STOWA2024_NDJF_T(B63*60,L63,J63,K63,"")</f>
        <v>179.96486147818032</v>
      </c>
      <c r="N63">
        <f>1/M63</f>
        <v>5.5566402895892214E-3</v>
      </c>
    </row>
    <row r="64" spans="1:14" x14ac:dyDescent="0.3">
      <c r="A64">
        <f t="shared" si="5"/>
        <v>4038</v>
      </c>
      <c r="B64">
        <v>96</v>
      </c>
      <c r="C64" s="1">
        <f>365.25*24/B64 - N64</f>
        <v>70.451681515484239</v>
      </c>
      <c r="D64">
        <f>C64</f>
        <v>70.451681515484239</v>
      </c>
      <c r="E64" t="s">
        <v>32</v>
      </c>
      <c r="F64" t="s">
        <v>19</v>
      </c>
      <c r="G64">
        <v>1</v>
      </c>
      <c r="H64">
        <v>10</v>
      </c>
      <c r="J64">
        <v>2100</v>
      </c>
      <c r="K64" t="s">
        <v>25</v>
      </c>
      <c r="L64">
        <f>AVERAGE(H64:H66)</f>
        <v>15</v>
      </c>
      <c r="M64" cm="1">
        <f t="array" ref="M64">STOWA2024_NDJF_T(B64*60,L64,J64,K64,"")</f>
        <v>4.793675764650674E-2</v>
      </c>
      <c r="N64">
        <f>1/M64</f>
        <v>20.860818484515761</v>
      </c>
    </row>
    <row r="65" spans="1:14" x14ac:dyDescent="0.3">
      <c r="A65">
        <f t="shared" si="5"/>
        <v>4039</v>
      </c>
      <c r="B65">
        <v>96</v>
      </c>
      <c r="C65">
        <f t="shared" ref="C65:C69" si="19">N64-N65</f>
        <v>4.4059520033985891</v>
      </c>
      <c r="D65">
        <f t="shared" ref="D65:D94" si="20">C65</f>
        <v>4.4059520033985891</v>
      </c>
      <c r="E65" t="s">
        <v>32</v>
      </c>
      <c r="F65" t="s">
        <v>19</v>
      </c>
      <c r="G65">
        <v>1</v>
      </c>
      <c r="H65">
        <f t="shared" ref="H65:H69" si="21">H64+5</f>
        <v>15</v>
      </c>
      <c r="J65">
        <v>2100</v>
      </c>
      <c r="K65" t="s">
        <v>25</v>
      </c>
      <c r="L65">
        <f t="shared" ref="L65:L69" si="22">AVERAGE(H65:H66)</f>
        <v>17.5</v>
      </c>
      <c r="M65" cm="1">
        <f t="array" ref="M65">STOWA2024_NDJF_T(B65*60,L65,J65,K65,"")</f>
        <v>6.0772295001454597E-2</v>
      </c>
      <c r="N65">
        <f t="shared" ref="N65:N69" si="23">1/M65</f>
        <v>16.454866481117172</v>
      </c>
    </row>
    <row r="66" spans="1:14" x14ac:dyDescent="0.3">
      <c r="A66">
        <f t="shared" si="5"/>
        <v>4040</v>
      </c>
      <c r="B66">
        <v>96</v>
      </c>
      <c r="C66">
        <f t="shared" si="19"/>
        <v>6.1788332559850083</v>
      </c>
      <c r="D66">
        <f t="shared" si="20"/>
        <v>6.1788332559850083</v>
      </c>
      <c r="E66" t="s">
        <v>32</v>
      </c>
      <c r="F66" t="s">
        <v>19</v>
      </c>
      <c r="G66">
        <v>1</v>
      </c>
      <c r="H66">
        <f t="shared" si="21"/>
        <v>20</v>
      </c>
      <c r="J66">
        <v>2100</v>
      </c>
      <c r="K66" t="s">
        <v>25</v>
      </c>
      <c r="L66">
        <f t="shared" si="22"/>
        <v>22.5</v>
      </c>
      <c r="M66" cm="1">
        <f t="array" ref="M66">STOWA2024_NDJF_T(B66*60,L66,J66,K66,"")</f>
        <v>9.7313815369367757E-2</v>
      </c>
      <c r="N66">
        <f t="shared" si="23"/>
        <v>10.276033225132164</v>
      </c>
    </row>
    <row r="67" spans="1:14" x14ac:dyDescent="0.3">
      <c r="A67">
        <f t="shared" si="5"/>
        <v>4041</v>
      </c>
      <c r="B67">
        <v>96</v>
      </c>
      <c r="C67">
        <f t="shared" si="19"/>
        <v>3.8277309474035777</v>
      </c>
      <c r="D67">
        <f t="shared" si="20"/>
        <v>3.8277309474035777</v>
      </c>
      <c r="E67" t="s">
        <v>32</v>
      </c>
      <c r="F67" t="s">
        <v>19</v>
      </c>
      <c r="G67">
        <v>1</v>
      </c>
      <c r="H67">
        <f t="shared" si="21"/>
        <v>25</v>
      </c>
      <c r="J67">
        <v>2100</v>
      </c>
      <c r="K67" t="s">
        <v>25</v>
      </c>
      <c r="L67">
        <f t="shared" si="22"/>
        <v>27.5</v>
      </c>
      <c r="M67" cm="1">
        <f t="array" ref="M67">STOWA2024_NDJF_T(B67*60,L67,J67,K67,"")</f>
        <v>0.15507957861309349</v>
      </c>
      <c r="N67">
        <f t="shared" si="23"/>
        <v>6.4483022777285859</v>
      </c>
    </row>
    <row r="68" spans="1:14" x14ac:dyDescent="0.3">
      <c r="A68">
        <f t="shared" ref="A68:A131" si="24">A67+1</f>
        <v>4042</v>
      </c>
      <c r="B68">
        <v>96</v>
      </c>
      <c r="C68">
        <f t="shared" si="19"/>
        <v>2.3826717192237794</v>
      </c>
      <c r="D68">
        <f t="shared" si="20"/>
        <v>2.3826717192237794</v>
      </c>
      <c r="E68" t="s">
        <v>32</v>
      </c>
      <c r="F68" t="s">
        <v>19</v>
      </c>
      <c r="G68">
        <v>1</v>
      </c>
      <c r="H68">
        <f t="shared" si="21"/>
        <v>30</v>
      </c>
      <c r="J68">
        <v>2100</v>
      </c>
      <c r="K68" t="s">
        <v>25</v>
      </c>
      <c r="L68">
        <f t="shared" si="22"/>
        <v>32.5</v>
      </c>
      <c r="M68" cm="1">
        <f t="array" ref="M68">STOWA2024_NDJF_T(B68*60,L68,J68,K68,"")</f>
        <v>0.24596430630129959</v>
      </c>
      <c r="N68">
        <f t="shared" si="23"/>
        <v>4.0656305585048065</v>
      </c>
    </row>
    <row r="69" spans="1:14" x14ac:dyDescent="0.3">
      <c r="A69">
        <f t="shared" si="24"/>
        <v>4043</v>
      </c>
      <c r="B69">
        <v>96</v>
      </c>
      <c r="C69">
        <f t="shared" si="19"/>
        <v>1.4903716206538289</v>
      </c>
      <c r="D69">
        <f t="shared" si="20"/>
        <v>1.4903716206538289</v>
      </c>
      <c r="E69" t="s">
        <v>32</v>
      </c>
      <c r="F69" t="s">
        <v>19</v>
      </c>
      <c r="G69">
        <v>1</v>
      </c>
      <c r="H69">
        <f t="shared" si="21"/>
        <v>35</v>
      </c>
      <c r="J69">
        <v>2100</v>
      </c>
      <c r="K69" t="s">
        <v>25</v>
      </c>
      <c r="L69">
        <f t="shared" si="22"/>
        <v>37.5</v>
      </c>
      <c r="M69" cm="1">
        <f t="array" ref="M69">STOWA2024_NDJF_T(B69*60,L69,J69,K69,"")</f>
        <v>0.38831046668824998</v>
      </c>
      <c r="N69">
        <f t="shared" si="23"/>
        <v>2.5752589378509776</v>
      </c>
    </row>
    <row r="70" spans="1:14" x14ac:dyDescent="0.3">
      <c r="A70">
        <f t="shared" si="24"/>
        <v>4044</v>
      </c>
      <c r="B70">
        <v>96</v>
      </c>
      <c r="C70">
        <f>N69-N70</f>
        <v>0.93662256139144184</v>
      </c>
      <c r="D70">
        <f t="shared" si="20"/>
        <v>0.93662256139144184</v>
      </c>
      <c r="E70" t="s">
        <v>32</v>
      </c>
      <c r="F70" t="s">
        <v>19</v>
      </c>
      <c r="G70">
        <v>1</v>
      </c>
      <c r="H70">
        <f>H69+5</f>
        <v>40</v>
      </c>
      <c r="J70">
        <v>2100</v>
      </c>
      <c r="K70" t="s">
        <v>25</v>
      </c>
      <c r="L70">
        <f>AVERAGE(H70:H71)</f>
        <v>42.5</v>
      </c>
      <c r="M70" cm="1">
        <f t="array" ref="M70">STOWA2024_NDJF_T(B70*60,L70,J70,K70,"")</f>
        <v>0.61026351810925628</v>
      </c>
      <c r="N70">
        <f>1/M70</f>
        <v>1.6386363764595357</v>
      </c>
    </row>
    <row r="71" spans="1:14" x14ac:dyDescent="0.3">
      <c r="A71">
        <f t="shared" si="24"/>
        <v>4045</v>
      </c>
      <c r="B71">
        <v>96</v>
      </c>
      <c r="C71">
        <f t="shared" ref="C71:C93" si="25">N70-N71</f>
        <v>0.59130686642532293</v>
      </c>
      <c r="D71">
        <f t="shared" si="20"/>
        <v>0.59130686642532293</v>
      </c>
      <c r="E71" t="s">
        <v>32</v>
      </c>
      <c r="F71" t="s">
        <v>19</v>
      </c>
      <c r="G71">
        <v>1</v>
      </c>
      <c r="H71">
        <f t="shared" ref="H71:H94" si="26">H70+5</f>
        <v>45</v>
      </c>
      <c r="J71">
        <v>2100</v>
      </c>
      <c r="K71" t="s">
        <v>25</v>
      </c>
      <c r="L71">
        <f t="shared" ref="L71:L93" si="27">AVERAGE(H71:H72)</f>
        <v>47.5</v>
      </c>
      <c r="M71" cm="1">
        <f t="array" ref="M71">STOWA2024_NDJF_T(B71*60,L71,J71,K71,"")</f>
        <v>0.95480934168209697</v>
      </c>
      <c r="N71">
        <f t="shared" ref="N71:N93" si="28">1/M71</f>
        <v>1.0473295100342128</v>
      </c>
    </row>
    <row r="72" spans="1:14" x14ac:dyDescent="0.3">
      <c r="A72">
        <f t="shared" si="24"/>
        <v>4046</v>
      </c>
      <c r="B72">
        <v>96</v>
      </c>
      <c r="C72">
        <f t="shared" si="25"/>
        <v>0.37494545773422649</v>
      </c>
      <c r="D72">
        <f t="shared" si="20"/>
        <v>0.37494545773422649</v>
      </c>
      <c r="E72" t="s">
        <v>32</v>
      </c>
      <c r="F72" t="s">
        <v>19</v>
      </c>
      <c r="G72">
        <v>1</v>
      </c>
      <c r="H72">
        <f t="shared" si="26"/>
        <v>50</v>
      </c>
      <c r="J72">
        <v>2100</v>
      </c>
      <c r="K72" t="s">
        <v>25</v>
      </c>
      <c r="L72">
        <f t="shared" si="27"/>
        <v>52.5</v>
      </c>
      <c r="M72" cm="1">
        <f t="array" ref="M72">STOWA2024_NDJF_T(B72*60,L72,J72,K72,"")</f>
        <v>1.4872452679080597</v>
      </c>
      <c r="N72">
        <f t="shared" si="28"/>
        <v>0.67238405229998632</v>
      </c>
    </row>
    <row r="73" spans="1:14" x14ac:dyDescent="0.3">
      <c r="A73">
        <f t="shared" si="24"/>
        <v>4047</v>
      </c>
      <c r="B73">
        <v>96</v>
      </c>
      <c r="C73">
        <f t="shared" si="25"/>
        <v>0.23889765750454323</v>
      </c>
      <c r="D73">
        <f t="shared" si="20"/>
        <v>0.23889765750454323</v>
      </c>
      <c r="E73" t="s">
        <v>32</v>
      </c>
      <c r="F73" t="s">
        <v>19</v>
      </c>
      <c r="G73">
        <v>1</v>
      </c>
      <c r="H73">
        <f t="shared" si="26"/>
        <v>55</v>
      </c>
      <c r="J73">
        <v>2100</v>
      </c>
      <c r="K73" t="s">
        <v>25</v>
      </c>
      <c r="L73">
        <f t="shared" si="27"/>
        <v>57.5</v>
      </c>
      <c r="M73" cm="1">
        <f t="array" ref="M73">STOWA2024_NDJF_T(B73*60,L73,J73,K73,"")</f>
        <v>2.3068774752939771</v>
      </c>
      <c r="N73">
        <f t="shared" si="28"/>
        <v>0.4334863947954431</v>
      </c>
    </row>
    <row r="74" spans="1:14" x14ac:dyDescent="0.3">
      <c r="A74">
        <f t="shared" si="24"/>
        <v>4048</v>
      </c>
      <c r="B74">
        <v>96</v>
      </c>
      <c r="C74">
        <f t="shared" si="25"/>
        <v>0.15284505583207542</v>
      </c>
      <c r="D74">
        <f t="shared" si="20"/>
        <v>0.15284505583207542</v>
      </c>
      <c r="E74" t="s">
        <v>32</v>
      </c>
      <c r="F74" t="s">
        <v>19</v>
      </c>
      <c r="G74">
        <v>1</v>
      </c>
      <c r="H74">
        <f t="shared" si="26"/>
        <v>60</v>
      </c>
      <c r="J74">
        <v>2100</v>
      </c>
      <c r="K74" t="s">
        <v>25</v>
      </c>
      <c r="L74">
        <f t="shared" si="27"/>
        <v>62.5</v>
      </c>
      <c r="M74" cm="1">
        <f t="array" ref="M74">STOWA2024_NDJF_T(B74*60,L74,J74,K74,"")</f>
        <v>3.5632669217364685</v>
      </c>
      <c r="N74">
        <f t="shared" si="28"/>
        <v>0.28064133896336768</v>
      </c>
    </row>
    <row r="75" spans="1:14" x14ac:dyDescent="0.3">
      <c r="A75">
        <f t="shared" si="24"/>
        <v>4049</v>
      </c>
      <c r="B75">
        <v>96</v>
      </c>
      <c r="C75">
        <f t="shared" si="25"/>
        <v>9.8201537794498722E-2</v>
      </c>
      <c r="D75">
        <f t="shared" si="20"/>
        <v>9.8201537794498722E-2</v>
      </c>
      <c r="E75" t="s">
        <v>32</v>
      </c>
      <c r="F75" t="s">
        <v>19</v>
      </c>
      <c r="G75">
        <v>1</v>
      </c>
      <c r="H75">
        <f t="shared" si="26"/>
        <v>65</v>
      </c>
      <c r="J75">
        <v>2100</v>
      </c>
      <c r="K75" t="s">
        <v>25</v>
      </c>
      <c r="L75">
        <f t="shared" si="27"/>
        <v>67.5</v>
      </c>
      <c r="M75" cm="1">
        <f t="array" ref="M75">STOWA2024_NDJF_T(B75*60,L75,J75,K75,"")</f>
        <v>5.4812600846587491</v>
      </c>
      <c r="N75">
        <f t="shared" si="28"/>
        <v>0.18243980116886896</v>
      </c>
    </row>
    <row r="76" spans="1:14" x14ac:dyDescent="0.3">
      <c r="A76">
        <f t="shared" si="24"/>
        <v>4050</v>
      </c>
      <c r="B76">
        <v>96</v>
      </c>
      <c r="C76">
        <f t="shared" si="25"/>
        <v>6.3357774744536355E-2</v>
      </c>
      <c r="D76">
        <f t="shared" si="20"/>
        <v>6.3357774744536355E-2</v>
      </c>
      <c r="E76" t="s">
        <v>32</v>
      </c>
      <c r="F76" t="s">
        <v>19</v>
      </c>
      <c r="G76">
        <v>1</v>
      </c>
      <c r="H76">
        <f t="shared" si="26"/>
        <v>70</v>
      </c>
      <c r="J76">
        <v>2100</v>
      </c>
      <c r="K76" t="s">
        <v>25</v>
      </c>
      <c r="L76">
        <f t="shared" si="27"/>
        <v>72.5</v>
      </c>
      <c r="M76" cm="1">
        <f t="array" ref="M76">STOWA2024_NDJF_T(B76*60,L76,J76,K76,"")</f>
        <v>8.397572916979394</v>
      </c>
      <c r="N76">
        <f t="shared" si="28"/>
        <v>0.1190820264243326</v>
      </c>
    </row>
    <row r="77" spans="1:14" x14ac:dyDescent="0.3">
      <c r="A77">
        <f t="shared" si="24"/>
        <v>4051</v>
      </c>
      <c r="B77">
        <v>96</v>
      </c>
      <c r="C77">
        <f t="shared" si="25"/>
        <v>4.1046856240360891E-2</v>
      </c>
      <c r="D77">
        <f t="shared" si="20"/>
        <v>4.1046856240360891E-2</v>
      </c>
      <c r="E77" t="s">
        <v>32</v>
      </c>
      <c r="F77" t="s">
        <v>19</v>
      </c>
      <c r="G77">
        <v>1</v>
      </c>
      <c r="H77">
        <f t="shared" si="26"/>
        <v>75</v>
      </c>
      <c r="J77">
        <v>2100</v>
      </c>
      <c r="K77" t="s">
        <v>25</v>
      </c>
      <c r="L77">
        <f t="shared" si="27"/>
        <v>77.5</v>
      </c>
      <c r="M77" cm="1">
        <f t="array" ref="M77">STOWA2024_NDJF_T(B77*60,L77,J77,K77,"")</f>
        <v>12.814734659288259</v>
      </c>
      <c r="N77">
        <f t="shared" si="28"/>
        <v>7.8035170183971714E-2</v>
      </c>
    </row>
    <row r="78" spans="1:14" x14ac:dyDescent="0.3">
      <c r="A78">
        <f t="shared" si="24"/>
        <v>4052</v>
      </c>
      <c r="B78">
        <v>96</v>
      </c>
      <c r="C78">
        <f t="shared" si="25"/>
        <v>2.6698780986317283E-2</v>
      </c>
      <c r="D78">
        <f t="shared" si="20"/>
        <v>2.6698780986317283E-2</v>
      </c>
      <c r="E78" t="s">
        <v>32</v>
      </c>
      <c r="F78" t="s">
        <v>19</v>
      </c>
      <c r="G78">
        <v>1</v>
      </c>
      <c r="H78">
        <f t="shared" si="26"/>
        <v>80</v>
      </c>
      <c r="J78">
        <v>2100</v>
      </c>
      <c r="K78" t="s">
        <v>25</v>
      </c>
      <c r="L78">
        <f t="shared" si="27"/>
        <v>82.5</v>
      </c>
      <c r="M78" cm="1">
        <f t="array" ref="M78">STOWA2024_NDJF_T(B78*60,L78,J78,K78,"")</f>
        <v>19.47935987764582</v>
      </c>
      <c r="N78">
        <f t="shared" si="28"/>
        <v>5.1336389197654431E-2</v>
      </c>
    </row>
    <row r="79" spans="1:14" x14ac:dyDescent="0.3">
      <c r="A79">
        <f t="shared" si="24"/>
        <v>4053</v>
      </c>
      <c r="B79">
        <v>96</v>
      </c>
      <c r="C79">
        <f t="shared" si="25"/>
        <v>1.7434504966918597E-2</v>
      </c>
      <c r="D79">
        <f t="shared" si="20"/>
        <v>1.7434504966918597E-2</v>
      </c>
      <c r="E79" t="s">
        <v>32</v>
      </c>
      <c r="F79" t="s">
        <v>19</v>
      </c>
      <c r="G79">
        <v>1</v>
      </c>
      <c r="H79">
        <f t="shared" si="26"/>
        <v>85</v>
      </c>
      <c r="J79">
        <v>2100</v>
      </c>
      <c r="K79" t="s">
        <v>25</v>
      </c>
      <c r="L79">
        <f t="shared" si="27"/>
        <v>87.5</v>
      </c>
      <c r="M79" cm="1">
        <f t="array" ref="M79">STOWA2024_NDJF_T(B79*60,L79,J79,K79,"")</f>
        <v>29.496885577037887</v>
      </c>
      <c r="N79">
        <f t="shared" si="28"/>
        <v>3.3901884230735833E-2</v>
      </c>
    </row>
    <row r="80" spans="1:14" x14ac:dyDescent="0.3">
      <c r="A80">
        <f t="shared" si="24"/>
        <v>4054</v>
      </c>
      <c r="B80">
        <v>96</v>
      </c>
      <c r="C80">
        <f t="shared" si="25"/>
        <v>1.1429348314983739E-2</v>
      </c>
      <c r="D80">
        <f t="shared" si="20"/>
        <v>1.1429348314983739E-2</v>
      </c>
      <c r="E80" t="s">
        <v>32</v>
      </c>
      <c r="F80" t="s">
        <v>19</v>
      </c>
      <c r="G80">
        <v>1</v>
      </c>
      <c r="H80">
        <f t="shared" si="26"/>
        <v>90</v>
      </c>
      <c r="J80">
        <v>2100</v>
      </c>
      <c r="K80" t="s">
        <v>25</v>
      </c>
      <c r="L80">
        <f t="shared" si="27"/>
        <v>92.5</v>
      </c>
      <c r="M80" cm="1">
        <f t="array" ref="M80">STOWA2024_NDJF_T(B80*60,L80,J80,K80,"")</f>
        <v>44.498760787341823</v>
      </c>
      <c r="N80">
        <f t="shared" si="28"/>
        <v>2.2472535915752094E-2</v>
      </c>
    </row>
    <row r="81" spans="1:14" x14ac:dyDescent="0.3">
      <c r="A81">
        <f t="shared" si="24"/>
        <v>4055</v>
      </c>
      <c r="B81">
        <v>96</v>
      </c>
      <c r="C81">
        <f t="shared" si="25"/>
        <v>7.5212923733623555E-3</v>
      </c>
      <c r="D81">
        <f t="shared" si="20"/>
        <v>7.5212923733623555E-3</v>
      </c>
      <c r="E81" t="s">
        <v>32</v>
      </c>
      <c r="F81" t="s">
        <v>19</v>
      </c>
      <c r="G81">
        <v>1</v>
      </c>
      <c r="H81">
        <f t="shared" si="26"/>
        <v>95</v>
      </c>
      <c r="J81">
        <v>2100</v>
      </c>
      <c r="K81" t="s">
        <v>25</v>
      </c>
      <c r="L81">
        <f t="shared" si="27"/>
        <v>97.5</v>
      </c>
      <c r="M81" cm="1">
        <f t="array" ref="M81">STOWA2024_NDJF_T(B81*60,L81,J81,K81,"")</f>
        <v>66.884068683972799</v>
      </c>
      <c r="N81">
        <f t="shared" si="28"/>
        <v>1.4951243542389739E-2</v>
      </c>
    </row>
    <row r="82" spans="1:14" x14ac:dyDescent="0.3">
      <c r="A82">
        <f t="shared" si="24"/>
        <v>4056</v>
      </c>
      <c r="B82">
        <v>96</v>
      </c>
      <c r="C82">
        <f t="shared" si="25"/>
        <v>4.9678485406091533E-3</v>
      </c>
      <c r="D82">
        <f t="shared" si="20"/>
        <v>4.9678485406091533E-3</v>
      </c>
      <c r="E82" t="s">
        <v>32</v>
      </c>
      <c r="F82" t="s">
        <v>19</v>
      </c>
      <c r="G82">
        <v>1</v>
      </c>
      <c r="H82">
        <f t="shared" si="26"/>
        <v>100</v>
      </c>
      <c r="J82">
        <v>2100</v>
      </c>
      <c r="K82" t="s">
        <v>25</v>
      </c>
      <c r="L82">
        <f t="shared" si="27"/>
        <v>102.5</v>
      </c>
      <c r="M82" cm="1">
        <f t="array" ref="M82">STOWA2024_NDJF_T(B82*60,L82,J82,K82,"")</f>
        <v>100.16632616676445</v>
      </c>
      <c r="N82">
        <f t="shared" si="28"/>
        <v>9.9833950017805852E-3</v>
      </c>
    </row>
    <row r="83" spans="1:14" x14ac:dyDescent="0.3">
      <c r="A83">
        <f t="shared" si="24"/>
        <v>4057</v>
      </c>
      <c r="B83">
        <v>96</v>
      </c>
      <c r="C83">
        <f t="shared" si="25"/>
        <v>3.2934326248302464E-3</v>
      </c>
      <c r="D83">
        <f t="shared" si="20"/>
        <v>3.2934326248302464E-3</v>
      </c>
      <c r="E83" t="s">
        <v>32</v>
      </c>
      <c r="F83" t="s">
        <v>19</v>
      </c>
      <c r="G83">
        <v>1</v>
      </c>
      <c r="H83">
        <f t="shared" si="26"/>
        <v>105</v>
      </c>
      <c r="J83">
        <v>2100</v>
      </c>
      <c r="K83" t="s">
        <v>25</v>
      </c>
      <c r="L83">
        <f t="shared" si="27"/>
        <v>107.5</v>
      </c>
      <c r="M83" cm="1">
        <f t="array" ref="M83">STOWA2024_NDJF_T(B83*60,L83,J83,K83,"")</f>
        <v>149.47767171986044</v>
      </c>
      <c r="N83">
        <f t="shared" si="28"/>
        <v>6.6899623769503388E-3</v>
      </c>
    </row>
    <row r="84" spans="1:14" x14ac:dyDescent="0.3">
      <c r="A84">
        <f t="shared" si="24"/>
        <v>4058</v>
      </c>
      <c r="B84">
        <v>96</v>
      </c>
      <c r="C84">
        <f t="shared" si="25"/>
        <v>2.1912665137576517E-3</v>
      </c>
      <c r="D84">
        <f t="shared" si="20"/>
        <v>2.1912665137576517E-3</v>
      </c>
      <c r="E84" t="s">
        <v>32</v>
      </c>
      <c r="F84" t="s">
        <v>19</v>
      </c>
      <c r="G84">
        <v>1</v>
      </c>
      <c r="H84">
        <f t="shared" si="26"/>
        <v>110</v>
      </c>
      <c r="J84">
        <v>2100</v>
      </c>
      <c r="K84" t="s">
        <v>25</v>
      </c>
      <c r="L84">
        <f t="shared" si="27"/>
        <v>112.5</v>
      </c>
      <c r="M84" cm="1">
        <f t="array" ref="M84">STOWA2024_NDJF_T(B84*60,L84,J84,K84,"")</f>
        <v>222.28664270945143</v>
      </c>
      <c r="N84">
        <f t="shared" si="28"/>
        <v>4.4986958631926871E-3</v>
      </c>
    </row>
    <row r="85" spans="1:14" x14ac:dyDescent="0.3">
      <c r="A85">
        <f t="shared" si="24"/>
        <v>4059</v>
      </c>
      <c r="B85">
        <v>96</v>
      </c>
      <c r="C85">
        <f t="shared" si="25"/>
        <v>1.4631214423862708E-3</v>
      </c>
      <c r="D85">
        <f t="shared" si="20"/>
        <v>1.4631214423862708E-3</v>
      </c>
      <c r="E85" t="s">
        <v>32</v>
      </c>
      <c r="F85" t="s">
        <v>19</v>
      </c>
      <c r="G85">
        <v>1</v>
      </c>
      <c r="H85">
        <f t="shared" si="26"/>
        <v>115</v>
      </c>
      <c r="J85">
        <v>2100</v>
      </c>
      <c r="K85" t="s">
        <v>25</v>
      </c>
      <c r="L85">
        <f t="shared" si="27"/>
        <v>117.5</v>
      </c>
      <c r="M85" cm="1">
        <f t="array" ref="M85">STOWA2024_NDJF_T(B85*60,L85,J85,K85,"")</f>
        <v>329.4269424415379</v>
      </c>
      <c r="N85">
        <f t="shared" si="28"/>
        <v>3.0355744208064163E-3</v>
      </c>
    </row>
    <row r="86" spans="1:14" x14ac:dyDescent="0.3">
      <c r="A86">
        <f t="shared" si="24"/>
        <v>4060</v>
      </c>
      <c r="B86">
        <v>96</v>
      </c>
      <c r="C86">
        <f t="shared" si="25"/>
        <v>9.8034238908593875E-4</v>
      </c>
      <c r="D86">
        <f t="shared" si="20"/>
        <v>9.8034238908593875E-4</v>
      </c>
      <c r="E86" t="s">
        <v>32</v>
      </c>
      <c r="F86" t="s">
        <v>19</v>
      </c>
      <c r="G86">
        <v>1</v>
      </c>
      <c r="H86">
        <f t="shared" si="26"/>
        <v>120</v>
      </c>
      <c r="J86">
        <v>2100</v>
      </c>
      <c r="K86" t="s">
        <v>25</v>
      </c>
      <c r="L86">
        <f t="shared" si="27"/>
        <v>122.5</v>
      </c>
      <c r="M86" cm="1">
        <f t="array" ref="M86">STOWA2024_NDJF_T(B86*60,L86,J86,K86,"")</f>
        <v>486.56306663480672</v>
      </c>
      <c r="N86">
        <f t="shared" si="28"/>
        <v>2.0552320317204775E-3</v>
      </c>
    </row>
    <row r="87" spans="1:14" x14ac:dyDescent="0.3">
      <c r="A87">
        <f t="shared" si="24"/>
        <v>4061</v>
      </c>
      <c r="B87">
        <v>96</v>
      </c>
      <c r="C87">
        <f t="shared" si="25"/>
        <v>6.5911558707718032E-4</v>
      </c>
      <c r="D87">
        <f t="shared" si="20"/>
        <v>6.5911558707718032E-4</v>
      </c>
      <c r="E87" t="s">
        <v>32</v>
      </c>
      <c r="F87" t="s">
        <v>19</v>
      </c>
      <c r="G87">
        <v>1</v>
      </c>
      <c r="H87">
        <f t="shared" si="26"/>
        <v>125</v>
      </c>
      <c r="J87">
        <v>2100</v>
      </c>
      <c r="K87" t="s">
        <v>25</v>
      </c>
      <c r="L87">
        <f t="shared" si="27"/>
        <v>127.5</v>
      </c>
      <c r="M87" cm="1">
        <f t="array" ref="M87">STOWA2024_NDJF_T(B87*60,L87,J87,K87,"")</f>
        <v>716.27263172556957</v>
      </c>
      <c r="N87">
        <f t="shared" si="28"/>
        <v>1.3961164446432972E-3</v>
      </c>
    </row>
    <row r="88" spans="1:14" x14ac:dyDescent="0.3">
      <c r="A88">
        <f t="shared" si="24"/>
        <v>4062</v>
      </c>
      <c r="B88">
        <v>96</v>
      </c>
      <c r="C88">
        <f t="shared" si="25"/>
        <v>4.4463801963965613E-4</v>
      </c>
      <c r="D88">
        <f t="shared" si="20"/>
        <v>4.4463801963965613E-4</v>
      </c>
      <c r="E88" t="s">
        <v>32</v>
      </c>
      <c r="F88" t="s">
        <v>19</v>
      </c>
      <c r="G88">
        <v>1</v>
      </c>
      <c r="H88">
        <f t="shared" si="26"/>
        <v>130</v>
      </c>
      <c r="J88">
        <v>2100</v>
      </c>
      <c r="K88" t="s">
        <v>25</v>
      </c>
      <c r="L88">
        <f t="shared" si="27"/>
        <v>132.5</v>
      </c>
      <c r="M88" cm="1">
        <f t="array" ref="M88">STOWA2024_NDJF_T(B88*60,L88,J88,K88,"")</f>
        <v>1050.9959802779272</v>
      </c>
      <c r="N88">
        <f t="shared" si="28"/>
        <v>9.5147842500364107E-4</v>
      </c>
    </row>
    <row r="89" spans="1:14" x14ac:dyDescent="0.3">
      <c r="A89">
        <f t="shared" si="24"/>
        <v>4063</v>
      </c>
      <c r="B89">
        <v>96</v>
      </c>
      <c r="C89">
        <f t="shared" si="25"/>
        <v>3.0094579085484174E-4</v>
      </c>
      <c r="D89">
        <f t="shared" si="20"/>
        <v>3.0094579085484174E-4</v>
      </c>
      <c r="E89" t="s">
        <v>32</v>
      </c>
      <c r="F89" t="s">
        <v>19</v>
      </c>
      <c r="G89">
        <v>1</v>
      </c>
      <c r="H89">
        <f t="shared" si="26"/>
        <v>135</v>
      </c>
      <c r="J89">
        <v>2100</v>
      </c>
      <c r="K89" t="s">
        <v>25</v>
      </c>
      <c r="L89">
        <f t="shared" si="27"/>
        <v>137.5</v>
      </c>
      <c r="M89" cm="1">
        <f t="array" ref="M89">STOWA2024_NDJF_T(B89*60,L89,J89,K89,"")</f>
        <v>1537.2018981160988</v>
      </c>
      <c r="N89">
        <f t="shared" si="28"/>
        <v>6.5053263414879933E-4</v>
      </c>
    </row>
    <row r="90" spans="1:14" x14ac:dyDescent="0.3">
      <c r="A90">
        <f t="shared" si="24"/>
        <v>4064</v>
      </c>
      <c r="B90">
        <v>96</v>
      </c>
      <c r="C90">
        <f t="shared" si="25"/>
        <v>2.0435116683090746E-4</v>
      </c>
      <c r="D90">
        <f t="shared" si="20"/>
        <v>2.0435116683090746E-4</v>
      </c>
      <c r="E90" t="s">
        <v>32</v>
      </c>
      <c r="F90" t="s">
        <v>19</v>
      </c>
      <c r="G90">
        <v>1</v>
      </c>
      <c r="H90">
        <f t="shared" si="26"/>
        <v>140</v>
      </c>
      <c r="J90">
        <v>2100</v>
      </c>
      <c r="K90" t="s">
        <v>25</v>
      </c>
      <c r="L90">
        <f t="shared" si="27"/>
        <v>142.5</v>
      </c>
      <c r="M90" cm="1">
        <f t="array" ref="M90">STOWA2024_NDJF_T(B90*60,L90,J90,K90,"")</f>
        <v>2241.2405562500153</v>
      </c>
      <c r="N90">
        <f t="shared" si="28"/>
        <v>4.4618146731789188E-4</v>
      </c>
    </row>
    <row r="91" spans="1:14" x14ac:dyDescent="0.3">
      <c r="A91">
        <f t="shared" si="24"/>
        <v>4065</v>
      </c>
      <c r="B91">
        <v>96</v>
      </c>
      <c r="C91">
        <f t="shared" si="25"/>
        <v>1.3920964795224248E-4</v>
      </c>
      <c r="D91">
        <f t="shared" si="20"/>
        <v>1.3920964795224248E-4</v>
      </c>
      <c r="E91" t="s">
        <v>32</v>
      </c>
      <c r="F91" t="s">
        <v>19</v>
      </c>
      <c r="G91">
        <v>1</v>
      </c>
      <c r="H91">
        <f t="shared" si="26"/>
        <v>145</v>
      </c>
      <c r="J91">
        <v>2100</v>
      </c>
      <c r="K91" t="s">
        <v>25</v>
      </c>
      <c r="L91">
        <f t="shared" si="27"/>
        <v>147.5</v>
      </c>
      <c r="M91" cm="1">
        <f t="array" ref="M91">STOWA2024_NDJF_T(B91*60,L91,J91,K91,"")</f>
        <v>3257.628019622382</v>
      </c>
      <c r="N91">
        <f t="shared" si="28"/>
        <v>3.069718193656494E-4</v>
      </c>
    </row>
    <row r="92" spans="1:14" x14ac:dyDescent="0.3">
      <c r="A92">
        <f t="shared" si="24"/>
        <v>4066</v>
      </c>
      <c r="B92">
        <v>96</v>
      </c>
      <c r="C92">
        <f t="shared" si="25"/>
        <v>9.5130464567998944E-5</v>
      </c>
      <c r="D92">
        <f t="shared" si="20"/>
        <v>9.5130464567998944E-5</v>
      </c>
      <c r="E92" t="s">
        <v>32</v>
      </c>
      <c r="F92" t="s">
        <v>19</v>
      </c>
      <c r="G92">
        <v>1</v>
      </c>
      <c r="H92">
        <f t="shared" si="26"/>
        <v>150</v>
      </c>
      <c r="J92">
        <v>2100</v>
      </c>
      <c r="K92" t="s">
        <v>25</v>
      </c>
      <c r="L92">
        <f t="shared" si="27"/>
        <v>152.5</v>
      </c>
      <c r="M92" cm="1">
        <f t="array" ref="M92">STOWA2024_NDJF_T(B92*60,L92,J92,K92,"")</f>
        <v>4720.5136171603217</v>
      </c>
      <c r="N92">
        <f t="shared" si="28"/>
        <v>2.1184135479765045E-4</v>
      </c>
    </row>
    <row r="93" spans="1:14" x14ac:dyDescent="0.3">
      <c r="A93">
        <f t="shared" si="24"/>
        <v>4067</v>
      </c>
      <c r="B93">
        <v>96</v>
      </c>
      <c r="C93">
        <f t="shared" si="25"/>
        <v>6.5209224540410535E-5</v>
      </c>
      <c r="D93">
        <f t="shared" si="20"/>
        <v>6.5209224540410535E-5</v>
      </c>
      <c r="E93" t="s">
        <v>32</v>
      </c>
      <c r="F93" t="s">
        <v>19</v>
      </c>
      <c r="G93">
        <v>1</v>
      </c>
      <c r="H93">
        <f t="shared" si="26"/>
        <v>155</v>
      </c>
      <c r="J93">
        <v>2100</v>
      </c>
      <c r="K93" t="s">
        <v>25</v>
      </c>
      <c r="L93">
        <f t="shared" si="27"/>
        <v>157.5</v>
      </c>
      <c r="M93" cm="1">
        <f t="array" ref="M93">STOWA2024_NDJF_T(B93*60,L93,J93,K93,"")</f>
        <v>6819.7877112313536</v>
      </c>
      <c r="N93">
        <f t="shared" si="28"/>
        <v>1.4663213025723992E-4</v>
      </c>
    </row>
    <row r="94" spans="1:14" x14ac:dyDescent="0.3">
      <c r="A94">
        <f t="shared" si="24"/>
        <v>4068</v>
      </c>
      <c r="B94">
        <v>96</v>
      </c>
      <c r="C94" s="1">
        <f>N93</f>
        <v>1.4663213025723992E-4</v>
      </c>
      <c r="D94">
        <f t="shared" si="20"/>
        <v>1.4663213025723992E-4</v>
      </c>
      <c r="E94" t="s">
        <v>32</v>
      </c>
      <c r="F94" t="s">
        <v>19</v>
      </c>
      <c r="G94">
        <v>1</v>
      </c>
      <c r="H94">
        <f t="shared" si="26"/>
        <v>160</v>
      </c>
      <c r="J94">
        <v>2100</v>
      </c>
      <c r="K94" t="s">
        <v>25</v>
      </c>
      <c r="L94">
        <f>AVERAGE(H94:H95)</f>
        <v>85</v>
      </c>
      <c r="M94" cm="1">
        <f t="array" ref="M94">STOWA2024_NDJF_T(B94*60,L94,J94,K94,"")</f>
        <v>23.98175681519502</v>
      </c>
      <c r="N94">
        <f>1/M94</f>
        <v>4.1698362955894561E-2</v>
      </c>
    </row>
    <row r="95" spans="1:14" x14ac:dyDescent="0.3">
      <c r="A95">
        <f t="shared" si="24"/>
        <v>4069</v>
      </c>
      <c r="B95">
        <v>192</v>
      </c>
      <c r="C95" s="1">
        <f>365.25*24/B95 - N95</f>
        <v>23.776317928593116</v>
      </c>
      <c r="D95">
        <f>C95</f>
        <v>23.776317928593116</v>
      </c>
      <c r="E95" t="s">
        <v>32</v>
      </c>
      <c r="F95" t="s">
        <v>19</v>
      </c>
      <c r="G95">
        <v>1</v>
      </c>
      <c r="H95">
        <v>10</v>
      </c>
      <c r="J95">
        <v>2100</v>
      </c>
      <c r="K95" t="s">
        <v>25</v>
      </c>
      <c r="L95">
        <f>AVERAGE(H95:H97)</f>
        <v>15</v>
      </c>
      <c r="M95" cm="1">
        <f t="array" ref="M95">STOWA2024_NDJF_T(B95*60,L95,J95,K95,"")</f>
        <v>4.5703981014951101E-2</v>
      </c>
      <c r="N95">
        <f>1/M95</f>
        <v>21.879932071406884</v>
      </c>
    </row>
    <row r="96" spans="1:14" x14ac:dyDescent="0.3">
      <c r="A96">
        <f t="shared" si="24"/>
        <v>4070</v>
      </c>
      <c r="B96">
        <v>192</v>
      </c>
      <c r="C96">
        <f t="shared" ref="C96:C100" si="29">N95-N96</f>
        <v>2.8396846284932309</v>
      </c>
      <c r="D96">
        <f t="shared" ref="D96:D125" si="30">C96</f>
        <v>2.8396846284932309</v>
      </c>
      <c r="E96" t="s">
        <v>32</v>
      </c>
      <c r="F96" t="s">
        <v>19</v>
      </c>
      <c r="G96">
        <v>1</v>
      </c>
      <c r="H96">
        <f t="shared" ref="H96:H100" si="31">H95+5</f>
        <v>15</v>
      </c>
      <c r="J96">
        <v>2100</v>
      </c>
      <c r="K96" t="s">
        <v>25</v>
      </c>
      <c r="L96">
        <f t="shared" ref="L96:L100" si="32">AVERAGE(H96:H97)</f>
        <v>17.5</v>
      </c>
      <c r="M96" cm="1">
        <f t="array" ref="M96">STOWA2024_NDJF_T(B96*60,L96,J96,K96,"")</f>
        <v>5.2520325851761827E-2</v>
      </c>
      <c r="N96">
        <f t="shared" ref="N96:N100" si="33">1/M96</f>
        <v>19.040247442913653</v>
      </c>
    </row>
    <row r="97" spans="1:14" x14ac:dyDescent="0.3">
      <c r="A97">
        <f t="shared" si="24"/>
        <v>4071</v>
      </c>
      <c r="B97">
        <v>192</v>
      </c>
      <c r="C97">
        <f t="shared" si="29"/>
        <v>4.6603882525429974</v>
      </c>
      <c r="D97">
        <f t="shared" si="30"/>
        <v>4.6603882525429974</v>
      </c>
      <c r="E97" t="s">
        <v>32</v>
      </c>
      <c r="F97" t="s">
        <v>19</v>
      </c>
      <c r="G97">
        <v>1</v>
      </c>
      <c r="H97">
        <f t="shared" si="31"/>
        <v>20</v>
      </c>
      <c r="J97">
        <v>2100</v>
      </c>
      <c r="K97" t="s">
        <v>25</v>
      </c>
      <c r="L97">
        <f t="shared" si="32"/>
        <v>22.5</v>
      </c>
      <c r="M97" cm="1">
        <f t="array" ref="M97">STOWA2024_NDJF_T(B97*60,L97,J97,K97,"")</f>
        <v>6.9541710162895135E-2</v>
      </c>
      <c r="N97">
        <f t="shared" si="33"/>
        <v>14.379859190370656</v>
      </c>
    </row>
    <row r="98" spans="1:14" x14ac:dyDescent="0.3">
      <c r="A98">
        <f t="shared" si="24"/>
        <v>4072</v>
      </c>
      <c r="B98">
        <v>192</v>
      </c>
      <c r="C98">
        <f t="shared" si="29"/>
        <v>3.5594862719343396</v>
      </c>
      <c r="D98">
        <f t="shared" si="30"/>
        <v>3.5594862719343396</v>
      </c>
      <c r="E98" t="s">
        <v>32</v>
      </c>
      <c r="F98" t="s">
        <v>19</v>
      </c>
      <c r="G98">
        <v>1</v>
      </c>
      <c r="H98">
        <f t="shared" si="31"/>
        <v>25</v>
      </c>
      <c r="J98">
        <v>2100</v>
      </c>
      <c r="K98" t="s">
        <v>25</v>
      </c>
      <c r="L98">
        <f t="shared" si="32"/>
        <v>27.5</v>
      </c>
      <c r="M98" cm="1">
        <f t="array" ref="M98">STOWA2024_NDJF_T(B98*60,L98,J98,K98,"")</f>
        <v>9.2418256518326442E-2</v>
      </c>
      <c r="N98">
        <f t="shared" si="33"/>
        <v>10.820372918436316</v>
      </c>
    </row>
    <row r="99" spans="1:14" x14ac:dyDescent="0.3">
      <c r="A99">
        <f t="shared" si="24"/>
        <v>4073</v>
      </c>
      <c r="B99">
        <v>192</v>
      </c>
      <c r="C99">
        <f t="shared" si="29"/>
        <v>2.7090584103629745</v>
      </c>
      <c r="D99">
        <f t="shared" si="30"/>
        <v>2.7090584103629745</v>
      </c>
      <c r="E99" t="s">
        <v>32</v>
      </c>
      <c r="F99" t="s">
        <v>19</v>
      </c>
      <c r="G99">
        <v>1</v>
      </c>
      <c r="H99">
        <f t="shared" si="31"/>
        <v>30</v>
      </c>
      <c r="J99">
        <v>2100</v>
      </c>
      <c r="K99" t="s">
        <v>25</v>
      </c>
      <c r="L99">
        <f t="shared" si="32"/>
        <v>32.5</v>
      </c>
      <c r="M99" cm="1">
        <f t="array" ref="M99">STOWA2024_NDJF_T(B99*60,L99,J99,K99,"")</f>
        <v>0.12328457970710929</v>
      </c>
      <c r="N99">
        <f t="shared" si="33"/>
        <v>8.1113145080733418</v>
      </c>
    </row>
    <row r="100" spans="1:14" x14ac:dyDescent="0.3">
      <c r="A100">
        <f t="shared" si="24"/>
        <v>4074</v>
      </c>
      <c r="B100">
        <v>192</v>
      </c>
      <c r="C100">
        <f t="shared" si="29"/>
        <v>2.0542936845608732</v>
      </c>
      <c r="D100">
        <f t="shared" si="30"/>
        <v>2.0542936845608732</v>
      </c>
      <c r="E100" t="s">
        <v>32</v>
      </c>
      <c r="F100" t="s">
        <v>19</v>
      </c>
      <c r="G100">
        <v>1</v>
      </c>
      <c r="H100">
        <f t="shared" si="31"/>
        <v>35</v>
      </c>
      <c r="J100">
        <v>2100</v>
      </c>
      <c r="K100" t="s">
        <v>25</v>
      </c>
      <c r="L100">
        <f t="shared" si="32"/>
        <v>37.5</v>
      </c>
      <c r="M100" cm="1">
        <f t="array" ref="M100">STOWA2024_NDJF_T(B100*60,L100,J100,K100,"")</f>
        <v>0.16509766585548893</v>
      </c>
      <c r="N100">
        <f t="shared" si="33"/>
        <v>6.0570208235124685</v>
      </c>
    </row>
    <row r="101" spans="1:14" x14ac:dyDescent="0.3">
      <c r="A101">
        <f t="shared" si="24"/>
        <v>4075</v>
      </c>
      <c r="B101">
        <v>192</v>
      </c>
      <c r="C101">
        <f>N100-N101</f>
        <v>1.5519641750552644</v>
      </c>
      <c r="D101">
        <f t="shared" si="30"/>
        <v>1.5519641750552644</v>
      </c>
      <c r="E101" t="s">
        <v>32</v>
      </c>
      <c r="F101" t="s">
        <v>19</v>
      </c>
      <c r="G101">
        <v>1</v>
      </c>
      <c r="H101">
        <f>H100+5</f>
        <v>40</v>
      </c>
      <c r="J101">
        <v>2100</v>
      </c>
      <c r="K101" t="s">
        <v>25</v>
      </c>
      <c r="L101">
        <f>AVERAGE(H101:H102)</f>
        <v>42.5</v>
      </c>
      <c r="M101" cm="1">
        <f t="array" ref="M101">STOWA2024_NDJF_T(B101*60,L101,J101,K101,"")</f>
        <v>0.22197279147254648</v>
      </c>
      <c r="N101">
        <f>1/M101</f>
        <v>4.5050566484572041</v>
      </c>
    </row>
    <row r="102" spans="1:14" x14ac:dyDescent="0.3">
      <c r="A102">
        <f t="shared" si="24"/>
        <v>4076</v>
      </c>
      <c r="B102">
        <v>192</v>
      </c>
      <c r="C102">
        <f t="shared" ref="C102:C124" si="34">N101-N102</f>
        <v>1.1679999017027276</v>
      </c>
      <c r="D102">
        <f t="shared" si="30"/>
        <v>1.1679999017027276</v>
      </c>
      <c r="E102" t="s">
        <v>32</v>
      </c>
      <c r="F102" t="s">
        <v>19</v>
      </c>
      <c r="G102">
        <v>1</v>
      </c>
      <c r="H102">
        <f t="shared" ref="H102:H125" si="35">H101+5</f>
        <v>45</v>
      </c>
      <c r="J102">
        <v>2100</v>
      </c>
      <c r="K102" t="s">
        <v>25</v>
      </c>
      <c r="L102">
        <f t="shared" ref="L102:L124" si="36">AVERAGE(H102:H103)</f>
        <v>47.5</v>
      </c>
      <c r="M102" cm="1">
        <f t="array" ref="M102">STOWA2024_NDJF_T(B102*60,L102,J102,K102,"")</f>
        <v>0.2996652666972387</v>
      </c>
      <c r="N102">
        <f t="shared" ref="N102:N124" si="37">1/M102</f>
        <v>3.3370567467544765</v>
      </c>
    </row>
    <row r="103" spans="1:14" x14ac:dyDescent="0.3">
      <c r="A103">
        <f t="shared" si="24"/>
        <v>4077</v>
      </c>
      <c r="B103">
        <v>192</v>
      </c>
      <c r="C103">
        <f t="shared" si="34"/>
        <v>0.87551209301366306</v>
      </c>
      <c r="D103">
        <f t="shared" si="30"/>
        <v>0.87551209301366306</v>
      </c>
      <c r="E103" t="s">
        <v>32</v>
      </c>
      <c r="F103" t="s">
        <v>19</v>
      </c>
      <c r="G103">
        <v>1</v>
      </c>
      <c r="H103">
        <f t="shared" si="35"/>
        <v>50</v>
      </c>
      <c r="J103">
        <v>2100</v>
      </c>
      <c r="K103" t="s">
        <v>25</v>
      </c>
      <c r="L103">
        <f t="shared" si="36"/>
        <v>52.5</v>
      </c>
      <c r="M103" cm="1">
        <f t="array" ref="M103">STOWA2024_NDJF_T(B103*60,L103,J103,K103,"")</f>
        <v>0.40624897804729987</v>
      </c>
      <c r="N103">
        <f t="shared" si="37"/>
        <v>2.4615446537408134</v>
      </c>
    </row>
    <row r="104" spans="1:14" x14ac:dyDescent="0.3">
      <c r="A104">
        <f t="shared" si="24"/>
        <v>4078</v>
      </c>
      <c r="B104">
        <v>192</v>
      </c>
      <c r="C104">
        <f t="shared" si="34"/>
        <v>0.65364730294447182</v>
      </c>
      <c r="D104">
        <f t="shared" si="30"/>
        <v>0.65364730294447182</v>
      </c>
      <c r="E104" t="s">
        <v>32</v>
      </c>
      <c r="F104" t="s">
        <v>19</v>
      </c>
      <c r="G104">
        <v>1</v>
      </c>
      <c r="H104">
        <f t="shared" si="35"/>
        <v>55</v>
      </c>
      <c r="J104">
        <v>2100</v>
      </c>
      <c r="K104" t="s">
        <v>25</v>
      </c>
      <c r="L104">
        <f t="shared" si="36"/>
        <v>57.5</v>
      </c>
      <c r="M104" cm="1">
        <f t="array" ref="M104">STOWA2024_NDJF_T(B104*60,L104,J104,K104,"")</f>
        <v>0.55312874901858811</v>
      </c>
      <c r="N104">
        <f t="shared" si="37"/>
        <v>1.8078973507963416</v>
      </c>
    </row>
    <row r="105" spans="1:14" x14ac:dyDescent="0.3">
      <c r="A105">
        <f t="shared" si="24"/>
        <v>4079</v>
      </c>
      <c r="B105">
        <v>192</v>
      </c>
      <c r="C105">
        <f t="shared" si="34"/>
        <v>0.48597123440216139</v>
      </c>
      <c r="D105">
        <f t="shared" si="30"/>
        <v>0.48597123440216139</v>
      </c>
      <c r="E105" t="s">
        <v>32</v>
      </c>
      <c r="F105" t="s">
        <v>19</v>
      </c>
      <c r="G105">
        <v>1</v>
      </c>
      <c r="H105">
        <f t="shared" si="35"/>
        <v>60</v>
      </c>
      <c r="J105">
        <v>2100</v>
      </c>
      <c r="K105" t="s">
        <v>25</v>
      </c>
      <c r="L105">
        <f t="shared" si="36"/>
        <v>62.5</v>
      </c>
      <c r="M105" cm="1">
        <f t="array" ref="M105">STOWA2024_NDJF_T(B105*60,L105,J105,K105,"")</f>
        <v>0.75647192955662412</v>
      </c>
      <c r="N105">
        <f t="shared" si="37"/>
        <v>1.3219261163941802</v>
      </c>
    </row>
    <row r="106" spans="1:14" x14ac:dyDescent="0.3">
      <c r="A106">
        <f t="shared" si="24"/>
        <v>4080</v>
      </c>
      <c r="B106">
        <v>192</v>
      </c>
      <c r="C106">
        <f t="shared" si="34"/>
        <v>0.35968087741072441</v>
      </c>
      <c r="D106">
        <f t="shared" si="30"/>
        <v>0.35968087741072441</v>
      </c>
      <c r="E106" t="s">
        <v>32</v>
      </c>
      <c r="F106" t="s">
        <v>19</v>
      </c>
      <c r="G106">
        <v>1</v>
      </c>
      <c r="H106">
        <f t="shared" si="35"/>
        <v>65</v>
      </c>
      <c r="J106">
        <v>2100</v>
      </c>
      <c r="K106" t="s">
        <v>25</v>
      </c>
      <c r="L106">
        <f t="shared" si="36"/>
        <v>67.5</v>
      </c>
      <c r="M106" cm="1">
        <f t="array" ref="M106">STOWA2024_NDJF_T(B106*60,L106,J106,K106,"")</f>
        <v>1.0392361110109825</v>
      </c>
      <c r="N106">
        <f t="shared" si="37"/>
        <v>0.96224523898345582</v>
      </c>
    </row>
    <row r="107" spans="1:14" x14ac:dyDescent="0.3">
      <c r="A107">
        <f t="shared" si="24"/>
        <v>4081</v>
      </c>
      <c r="B107">
        <v>192</v>
      </c>
      <c r="C107">
        <f t="shared" si="34"/>
        <v>0.26514717980366176</v>
      </c>
      <c r="D107">
        <f t="shared" si="30"/>
        <v>0.26514717980366176</v>
      </c>
      <c r="E107" t="s">
        <v>32</v>
      </c>
      <c r="F107" t="s">
        <v>19</v>
      </c>
      <c r="G107">
        <v>1</v>
      </c>
      <c r="H107">
        <f t="shared" si="35"/>
        <v>70</v>
      </c>
      <c r="J107">
        <v>2100</v>
      </c>
      <c r="K107" t="s">
        <v>25</v>
      </c>
      <c r="L107">
        <f t="shared" si="36"/>
        <v>72.5</v>
      </c>
      <c r="M107" cm="1">
        <f t="array" ref="M107">STOWA2024_NDJF_T(B107*60,L107,J107,K107,"")</f>
        <v>1.4345184107621824</v>
      </c>
      <c r="N107">
        <f t="shared" si="37"/>
        <v>0.69709805917979406</v>
      </c>
    </row>
    <row r="108" spans="1:14" x14ac:dyDescent="0.3">
      <c r="A108">
        <f t="shared" si="24"/>
        <v>4082</v>
      </c>
      <c r="B108">
        <v>192</v>
      </c>
      <c r="C108">
        <f t="shared" si="34"/>
        <v>0.19453216335709189</v>
      </c>
      <c r="D108">
        <f t="shared" si="30"/>
        <v>0.19453216335709189</v>
      </c>
      <c r="E108" t="s">
        <v>32</v>
      </c>
      <c r="F108" t="s">
        <v>19</v>
      </c>
      <c r="G108">
        <v>1</v>
      </c>
      <c r="H108">
        <f t="shared" si="35"/>
        <v>75</v>
      </c>
      <c r="J108">
        <v>2100</v>
      </c>
      <c r="K108" t="s">
        <v>25</v>
      </c>
      <c r="L108">
        <f t="shared" si="36"/>
        <v>77.5</v>
      </c>
      <c r="M108" cm="1">
        <f t="array" ref="M108">STOWA2024_NDJF_T(B108*60,L108,J108,K108,"")</f>
        <v>1.9897888183657912</v>
      </c>
      <c r="N108">
        <f t="shared" si="37"/>
        <v>0.50256589582270217</v>
      </c>
    </row>
    <row r="109" spans="1:14" x14ac:dyDescent="0.3">
      <c r="A109">
        <f t="shared" si="24"/>
        <v>4083</v>
      </c>
      <c r="B109">
        <v>192</v>
      </c>
      <c r="C109">
        <f t="shared" si="34"/>
        <v>0.14205523437374395</v>
      </c>
      <c r="D109">
        <f t="shared" si="30"/>
        <v>0.14205523437374395</v>
      </c>
      <c r="E109" t="s">
        <v>32</v>
      </c>
      <c r="F109" t="s">
        <v>19</v>
      </c>
      <c r="G109">
        <v>1</v>
      </c>
      <c r="H109">
        <f t="shared" si="35"/>
        <v>80</v>
      </c>
      <c r="J109">
        <v>2100</v>
      </c>
      <c r="K109" t="s">
        <v>25</v>
      </c>
      <c r="L109">
        <f t="shared" si="36"/>
        <v>82.5</v>
      </c>
      <c r="M109" cm="1">
        <f t="array" ref="M109">STOWA2024_NDJF_T(B109*60,L109,J109,K109,"")</f>
        <v>2.7738430702182768</v>
      </c>
      <c r="N109">
        <f t="shared" si="37"/>
        <v>0.36051066144895821</v>
      </c>
    </row>
    <row r="110" spans="1:14" x14ac:dyDescent="0.3">
      <c r="A110">
        <f t="shared" si="24"/>
        <v>4084</v>
      </c>
      <c r="B110">
        <v>192</v>
      </c>
      <c r="C110">
        <f t="shared" si="34"/>
        <v>0.10322988499721136</v>
      </c>
      <c r="D110">
        <f t="shared" si="30"/>
        <v>0.10322988499721136</v>
      </c>
      <c r="E110" t="s">
        <v>32</v>
      </c>
      <c r="F110" t="s">
        <v>19</v>
      </c>
      <c r="G110">
        <v>1</v>
      </c>
      <c r="H110">
        <f t="shared" si="35"/>
        <v>85</v>
      </c>
      <c r="J110">
        <v>2100</v>
      </c>
      <c r="K110" t="s">
        <v>25</v>
      </c>
      <c r="L110">
        <f t="shared" si="36"/>
        <v>87.5</v>
      </c>
      <c r="M110" cm="1">
        <f t="array" ref="M110">STOWA2024_NDJF_T(B110*60,L110,J110,K110,"")</f>
        <v>3.8868041903144306</v>
      </c>
      <c r="N110">
        <f t="shared" si="37"/>
        <v>0.25728077645174685</v>
      </c>
    </row>
    <row r="111" spans="1:14" x14ac:dyDescent="0.3">
      <c r="A111">
        <f t="shared" si="24"/>
        <v>4085</v>
      </c>
      <c r="B111">
        <v>192</v>
      </c>
      <c r="C111">
        <f t="shared" si="34"/>
        <v>7.4645974800196968E-2</v>
      </c>
      <c r="D111">
        <f t="shared" si="30"/>
        <v>7.4645974800196968E-2</v>
      </c>
      <c r="E111" t="s">
        <v>32</v>
      </c>
      <c r="F111" t="s">
        <v>19</v>
      </c>
      <c r="G111">
        <v>1</v>
      </c>
      <c r="H111">
        <f t="shared" si="35"/>
        <v>90</v>
      </c>
      <c r="J111">
        <v>2100</v>
      </c>
      <c r="K111" t="s">
        <v>25</v>
      </c>
      <c r="L111">
        <f t="shared" si="36"/>
        <v>92.5</v>
      </c>
      <c r="M111" cm="1">
        <f t="array" ref="M111">STOWA2024_NDJF_T(B111*60,L111,J111,K111,"")</f>
        <v>5.4754077041017979</v>
      </c>
      <c r="N111">
        <f t="shared" si="37"/>
        <v>0.18263480165154988</v>
      </c>
    </row>
    <row r="112" spans="1:14" x14ac:dyDescent="0.3">
      <c r="A112">
        <f t="shared" si="24"/>
        <v>4086</v>
      </c>
      <c r="B112">
        <v>192</v>
      </c>
      <c r="C112">
        <f t="shared" si="34"/>
        <v>5.3697148878143586E-2</v>
      </c>
      <c r="D112">
        <f t="shared" si="30"/>
        <v>5.3697148878143586E-2</v>
      </c>
      <c r="E112" t="s">
        <v>32</v>
      </c>
      <c r="F112" t="s">
        <v>19</v>
      </c>
      <c r="G112">
        <v>1</v>
      </c>
      <c r="H112">
        <f t="shared" si="35"/>
        <v>95</v>
      </c>
      <c r="J112">
        <v>2100</v>
      </c>
      <c r="K112" t="s">
        <v>25</v>
      </c>
      <c r="L112">
        <f t="shared" si="36"/>
        <v>97.5</v>
      </c>
      <c r="M112" cm="1">
        <f t="array" ref="M112">STOWA2024_NDJF_T(B112*60,L112,J112,K112,"")</f>
        <v>7.755686399514266</v>
      </c>
      <c r="N112">
        <f t="shared" si="37"/>
        <v>0.1289376527734063</v>
      </c>
    </row>
    <row r="113" spans="1:14" x14ac:dyDescent="0.3">
      <c r="A113">
        <f t="shared" si="24"/>
        <v>4087</v>
      </c>
      <c r="B113">
        <v>192</v>
      </c>
      <c r="C113">
        <f t="shared" si="34"/>
        <v>3.8423761806568049E-2</v>
      </c>
      <c r="D113">
        <f t="shared" si="30"/>
        <v>3.8423761806568049E-2</v>
      </c>
      <c r="E113" t="s">
        <v>32</v>
      </c>
      <c r="F113" t="s">
        <v>19</v>
      </c>
      <c r="G113">
        <v>1</v>
      </c>
      <c r="H113">
        <f t="shared" si="35"/>
        <v>100</v>
      </c>
      <c r="J113">
        <v>2100</v>
      </c>
      <c r="K113" t="s">
        <v>25</v>
      </c>
      <c r="L113">
        <f t="shared" si="36"/>
        <v>102.5</v>
      </c>
      <c r="M113" cm="1">
        <f t="array" ref="M113">STOWA2024_NDJF_T(B113*60,L113,J113,K113,"")</f>
        <v>11.048027980217666</v>
      </c>
      <c r="N113">
        <f t="shared" si="37"/>
        <v>9.0513890966838248E-2</v>
      </c>
    </row>
    <row r="114" spans="1:14" x14ac:dyDescent="0.3">
      <c r="A114">
        <f t="shared" si="24"/>
        <v>4088</v>
      </c>
      <c r="B114">
        <v>192</v>
      </c>
      <c r="C114">
        <f t="shared" si="34"/>
        <v>2.7344710514525125E-2</v>
      </c>
      <c r="D114">
        <f t="shared" si="30"/>
        <v>2.7344710514525125E-2</v>
      </c>
      <c r="E114" t="s">
        <v>32</v>
      </c>
      <c r="F114" t="s">
        <v>19</v>
      </c>
      <c r="G114">
        <v>1</v>
      </c>
      <c r="H114">
        <f t="shared" si="35"/>
        <v>105</v>
      </c>
      <c r="J114">
        <v>2100</v>
      </c>
      <c r="K114" t="s">
        <v>25</v>
      </c>
      <c r="L114">
        <f t="shared" si="36"/>
        <v>107.5</v>
      </c>
      <c r="M114" cm="1">
        <f t="array" ref="M114">STOWA2024_NDJF_T(B114*60,L114,J114,K114,"")</f>
        <v>15.830504572635819</v>
      </c>
      <c r="N114">
        <f t="shared" si="37"/>
        <v>6.3169180452313123E-2</v>
      </c>
    </row>
    <row r="115" spans="1:14" x14ac:dyDescent="0.3">
      <c r="A115">
        <f t="shared" si="24"/>
        <v>4089</v>
      </c>
      <c r="B115">
        <v>192</v>
      </c>
      <c r="C115">
        <f t="shared" si="34"/>
        <v>1.9349650720203199E-2</v>
      </c>
      <c r="D115">
        <f t="shared" si="30"/>
        <v>1.9349650720203199E-2</v>
      </c>
      <c r="E115" t="s">
        <v>32</v>
      </c>
      <c r="F115" t="s">
        <v>19</v>
      </c>
      <c r="G115">
        <v>1</v>
      </c>
      <c r="H115">
        <f t="shared" si="35"/>
        <v>110</v>
      </c>
      <c r="J115">
        <v>2100</v>
      </c>
      <c r="K115" t="s">
        <v>25</v>
      </c>
      <c r="L115">
        <f t="shared" si="36"/>
        <v>112.5</v>
      </c>
      <c r="M115" cm="1">
        <f t="array" ref="M115">STOWA2024_NDJF_T(B115*60,L115,J115,K115,"")</f>
        <v>22.820874758663223</v>
      </c>
      <c r="N115">
        <f t="shared" si="37"/>
        <v>4.3819529732109924E-2</v>
      </c>
    </row>
    <row r="116" spans="1:14" x14ac:dyDescent="0.3">
      <c r="A116">
        <f t="shared" si="24"/>
        <v>4090</v>
      </c>
      <c r="B116">
        <v>192</v>
      </c>
      <c r="C116">
        <f t="shared" si="34"/>
        <v>1.3612177342717368E-2</v>
      </c>
      <c r="D116">
        <f t="shared" si="30"/>
        <v>1.3612177342717368E-2</v>
      </c>
      <c r="E116" t="s">
        <v>32</v>
      </c>
      <c r="F116" t="s">
        <v>19</v>
      </c>
      <c r="G116">
        <v>1</v>
      </c>
      <c r="H116">
        <f t="shared" si="35"/>
        <v>115</v>
      </c>
      <c r="J116">
        <v>2100</v>
      </c>
      <c r="K116" t="s">
        <v>25</v>
      </c>
      <c r="L116">
        <f t="shared" si="36"/>
        <v>117.5</v>
      </c>
      <c r="M116" cm="1">
        <f t="array" ref="M116">STOWA2024_NDJF_T(B116*60,L116,J116,K116,"")</f>
        <v>33.104523266698287</v>
      </c>
      <c r="N116">
        <f t="shared" si="37"/>
        <v>3.0207352389392556E-2</v>
      </c>
    </row>
    <row r="117" spans="1:14" x14ac:dyDescent="0.3">
      <c r="A117">
        <f t="shared" si="24"/>
        <v>4091</v>
      </c>
      <c r="B117">
        <v>192</v>
      </c>
      <c r="C117">
        <f t="shared" si="34"/>
        <v>9.5180691263555169E-3</v>
      </c>
      <c r="D117">
        <f t="shared" si="30"/>
        <v>9.5180691263555169E-3</v>
      </c>
      <c r="E117" t="s">
        <v>32</v>
      </c>
      <c r="F117" t="s">
        <v>19</v>
      </c>
      <c r="G117">
        <v>1</v>
      </c>
      <c r="H117">
        <f t="shared" si="35"/>
        <v>120</v>
      </c>
      <c r="J117">
        <v>2100</v>
      </c>
      <c r="K117" t="s">
        <v>25</v>
      </c>
      <c r="L117">
        <f t="shared" si="36"/>
        <v>122.5</v>
      </c>
      <c r="M117" cm="1">
        <f t="array" ref="M117">STOWA2024_NDJF_T(B117*60,L117,J117,K117,"")</f>
        <v>48.334202170578585</v>
      </c>
      <c r="N117">
        <f t="shared" si="37"/>
        <v>2.0689283263037039E-2</v>
      </c>
    </row>
    <row r="118" spans="1:14" x14ac:dyDescent="0.3">
      <c r="A118">
        <f t="shared" si="24"/>
        <v>4092</v>
      </c>
      <c r="B118">
        <v>192</v>
      </c>
      <c r="C118">
        <f t="shared" si="34"/>
        <v>6.6136993860359608E-3</v>
      </c>
      <c r="D118">
        <f t="shared" si="30"/>
        <v>6.6136993860359608E-3</v>
      </c>
      <c r="E118" t="s">
        <v>32</v>
      </c>
      <c r="F118" t="s">
        <v>19</v>
      </c>
      <c r="G118">
        <v>1</v>
      </c>
      <c r="H118">
        <f t="shared" si="35"/>
        <v>125</v>
      </c>
      <c r="J118">
        <v>2100</v>
      </c>
      <c r="K118" t="s">
        <v>25</v>
      </c>
      <c r="L118">
        <f t="shared" si="36"/>
        <v>127.5</v>
      </c>
      <c r="M118" cm="1">
        <f t="array" ref="M118">STOWA2024_NDJF_T(B118*60,L118,J118,K118,"")</f>
        <v>71.045010192007638</v>
      </c>
      <c r="N118">
        <f t="shared" si="37"/>
        <v>1.4075583877001079E-2</v>
      </c>
    </row>
    <row r="119" spans="1:14" x14ac:dyDescent="0.3">
      <c r="A119">
        <f t="shared" si="24"/>
        <v>4093</v>
      </c>
      <c r="B119">
        <v>192</v>
      </c>
      <c r="C119">
        <f t="shared" si="34"/>
        <v>4.5658651563741503E-3</v>
      </c>
      <c r="D119">
        <f t="shared" si="30"/>
        <v>4.5658651563741503E-3</v>
      </c>
      <c r="E119" t="s">
        <v>32</v>
      </c>
      <c r="F119" t="s">
        <v>19</v>
      </c>
      <c r="G119">
        <v>1</v>
      </c>
      <c r="H119">
        <f t="shared" si="35"/>
        <v>130</v>
      </c>
      <c r="J119">
        <v>2100</v>
      </c>
      <c r="K119" t="s">
        <v>25</v>
      </c>
      <c r="L119">
        <f t="shared" si="36"/>
        <v>132.5</v>
      </c>
      <c r="M119" cm="1">
        <f t="array" ref="M119">STOWA2024_NDJF_T(B119*60,L119,J119,K119,"")</f>
        <v>105.15558129295279</v>
      </c>
      <c r="N119">
        <f t="shared" si="37"/>
        <v>9.5097187206269283E-3</v>
      </c>
    </row>
    <row r="120" spans="1:14" x14ac:dyDescent="0.3">
      <c r="A120">
        <f t="shared" si="24"/>
        <v>4094</v>
      </c>
      <c r="B120">
        <v>192</v>
      </c>
      <c r="C120">
        <f t="shared" si="34"/>
        <v>3.1308845262487759E-3</v>
      </c>
      <c r="D120">
        <f t="shared" si="30"/>
        <v>3.1308845262487759E-3</v>
      </c>
      <c r="E120" t="s">
        <v>32</v>
      </c>
      <c r="F120" t="s">
        <v>19</v>
      </c>
      <c r="G120">
        <v>1</v>
      </c>
      <c r="H120">
        <f t="shared" si="35"/>
        <v>135</v>
      </c>
      <c r="J120">
        <v>2100</v>
      </c>
      <c r="K120" t="s">
        <v>25</v>
      </c>
      <c r="L120">
        <f t="shared" si="36"/>
        <v>137.5</v>
      </c>
      <c r="M120" cm="1">
        <f t="array" ref="M120">STOWA2024_NDJF_T(B120*60,L120,J120,K120,"")</f>
        <v>156.76845792313091</v>
      </c>
      <c r="N120">
        <f t="shared" si="37"/>
        <v>6.3788341943781524E-3</v>
      </c>
    </row>
    <row r="121" spans="1:14" x14ac:dyDescent="0.3">
      <c r="A121">
        <f t="shared" si="24"/>
        <v>4095</v>
      </c>
      <c r="B121">
        <v>192</v>
      </c>
      <c r="C121">
        <f t="shared" si="34"/>
        <v>2.1319519934808202E-3</v>
      </c>
      <c r="D121">
        <f t="shared" si="30"/>
        <v>2.1319519934808202E-3</v>
      </c>
      <c r="E121" t="s">
        <v>32</v>
      </c>
      <c r="F121" t="s">
        <v>19</v>
      </c>
      <c r="G121">
        <v>1</v>
      </c>
      <c r="H121">
        <f t="shared" si="35"/>
        <v>140</v>
      </c>
      <c r="J121">
        <v>2100</v>
      </c>
      <c r="K121" t="s">
        <v>25</v>
      </c>
      <c r="L121">
        <f t="shared" si="36"/>
        <v>142.5</v>
      </c>
      <c r="M121" cm="1">
        <f t="array" ref="M121">STOWA2024_NDJF_T(B121*60,L121,J121,K121,"")</f>
        <v>235.46685608296553</v>
      </c>
      <c r="N121">
        <f t="shared" si="37"/>
        <v>4.2468822008973322E-3</v>
      </c>
    </row>
    <row r="122" spans="1:14" x14ac:dyDescent="0.3">
      <c r="A122">
        <f t="shared" si="24"/>
        <v>4096</v>
      </c>
      <c r="B122">
        <v>192</v>
      </c>
      <c r="C122">
        <f t="shared" si="34"/>
        <v>1.4412509081228905E-3</v>
      </c>
      <c r="D122">
        <f t="shared" si="30"/>
        <v>1.4412509081228905E-3</v>
      </c>
      <c r="E122" t="s">
        <v>32</v>
      </c>
      <c r="F122" t="s">
        <v>19</v>
      </c>
      <c r="G122">
        <v>1</v>
      </c>
      <c r="H122">
        <f t="shared" si="35"/>
        <v>145</v>
      </c>
      <c r="J122">
        <v>2100</v>
      </c>
      <c r="K122" t="s">
        <v>25</v>
      </c>
      <c r="L122">
        <f t="shared" si="36"/>
        <v>147.5</v>
      </c>
      <c r="M122" cm="1">
        <f t="array" ref="M122">STOWA2024_NDJF_T(B122*60,L122,J122,K122,"")</f>
        <v>356.42602168552116</v>
      </c>
      <c r="N122">
        <f t="shared" si="37"/>
        <v>2.8056312927744417E-3</v>
      </c>
    </row>
    <row r="123" spans="1:14" x14ac:dyDescent="0.3">
      <c r="A123">
        <f t="shared" si="24"/>
        <v>4097</v>
      </c>
      <c r="B123">
        <v>192</v>
      </c>
      <c r="C123">
        <f t="shared" si="34"/>
        <v>9.6702421678894501E-4</v>
      </c>
      <c r="D123">
        <f t="shared" si="30"/>
        <v>9.6702421678894501E-4</v>
      </c>
      <c r="E123" t="s">
        <v>32</v>
      </c>
      <c r="F123" t="s">
        <v>19</v>
      </c>
      <c r="G123">
        <v>1</v>
      </c>
      <c r="H123">
        <f t="shared" si="35"/>
        <v>150</v>
      </c>
      <c r="J123">
        <v>2100</v>
      </c>
      <c r="K123" t="s">
        <v>25</v>
      </c>
      <c r="L123">
        <f t="shared" si="36"/>
        <v>152.5</v>
      </c>
      <c r="M123" cm="1">
        <f t="array" ref="M123">STOWA2024_NDJF_T(B123*60,L123,J123,K123,"")</f>
        <v>543.8899986088644</v>
      </c>
      <c r="N123">
        <f t="shared" si="37"/>
        <v>1.8386070759854967E-3</v>
      </c>
    </row>
    <row r="124" spans="1:14" x14ac:dyDescent="0.3">
      <c r="A124">
        <f t="shared" si="24"/>
        <v>4098</v>
      </c>
      <c r="B124">
        <v>192</v>
      </c>
      <c r="C124">
        <f t="shared" si="34"/>
        <v>6.4376903360659297E-4</v>
      </c>
      <c r="D124">
        <f t="shared" si="30"/>
        <v>6.4376903360659297E-4</v>
      </c>
      <c r="E124" t="s">
        <v>32</v>
      </c>
      <c r="F124" t="s">
        <v>19</v>
      </c>
      <c r="G124">
        <v>1</v>
      </c>
      <c r="H124">
        <f t="shared" si="35"/>
        <v>155</v>
      </c>
      <c r="J124">
        <v>2100</v>
      </c>
      <c r="K124" t="s">
        <v>25</v>
      </c>
      <c r="L124">
        <f t="shared" si="36"/>
        <v>157.5</v>
      </c>
      <c r="M124" cm="1">
        <f t="array" ref="M124">STOWA2024_NDJF_T(B124*60,L124,J124,K124,"")</f>
        <v>836.93351277049715</v>
      </c>
      <c r="N124">
        <f t="shared" si="37"/>
        <v>1.1948380423789037E-3</v>
      </c>
    </row>
    <row r="125" spans="1:14" x14ac:dyDescent="0.3">
      <c r="A125">
        <f t="shared" si="24"/>
        <v>4099</v>
      </c>
      <c r="B125">
        <v>192</v>
      </c>
      <c r="C125" s="1">
        <f>N124</f>
        <v>1.1948380423789037E-3</v>
      </c>
      <c r="D125">
        <f t="shared" si="30"/>
        <v>1.1948380423789037E-3</v>
      </c>
      <c r="E125" t="s">
        <v>32</v>
      </c>
      <c r="F125" t="s">
        <v>19</v>
      </c>
      <c r="G125">
        <v>1</v>
      </c>
      <c r="H125">
        <f t="shared" si="35"/>
        <v>160</v>
      </c>
      <c r="J125">
        <v>2100</v>
      </c>
      <c r="K125" t="s">
        <v>25</v>
      </c>
      <c r="L125">
        <f>AVERAGE(H125:H126)</f>
        <v>85</v>
      </c>
      <c r="M125" cm="1">
        <f t="array" ref="M125">STOWA2024_NDJF_T(B125*60,L125,J125,K125,"")</f>
        <v>3.2813666251315334</v>
      </c>
      <c r="N125">
        <f>1/M125</f>
        <v>0.30475107302583571</v>
      </c>
    </row>
    <row r="126" spans="1:14" x14ac:dyDescent="0.3">
      <c r="A126">
        <f t="shared" si="24"/>
        <v>4100</v>
      </c>
      <c r="B126">
        <v>216</v>
      </c>
      <c r="C126" s="1">
        <f>365.25*24/B126 - N126</f>
        <v>19.343787221027284</v>
      </c>
      <c r="D126">
        <f>C126</f>
        <v>19.343787221027284</v>
      </c>
      <c r="E126" t="s">
        <v>32</v>
      </c>
      <c r="F126" t="s">
        <v>19</v>
      </c>
      <c r="G126">
        <v>1</v>
      </c>
      <c r="H126">
        <v>10</v>
      </c>
      <c r="J126">
        <v>2100</v>
      </c>
      <c r="K126" t="s">
        <v>25</v>
      </c>
      <c r="L126">
        <f>AVERAGE(H126:H128)</f>
        <v>15</v>
      </c>
      <c r="M126" cm="1">
        <f t="array" ref="M126">STOWA2024_NDJF_T(B126*60,L126,J126,K126,"")</f>
        <v>4.7081985401778742E-2</v>
      </c>
      <c r="N126">
        <f>1/M126</f>
        <v>21.239546112306051</v>
      </c>
    </row>
    <row r="127" spans="1:14" x14ac:dyDescent="0.3">
      <c r="A127">
        <f t="shared" si="24"/>
        <v>4101</v>
      </c>
      <c r="B127">
        <v>216</v>
      </c>
      <c r="C127">
        <f t="shared" ref="C127:C131" si="38">N126-N127</f>
        <v>2.4906291054125056</v>
      </c>
      <c r="D127">
        <f t="shared" ref="D127:D156" si="39">C127</f>
        <v>2.4906291054125056</v>
      </c>
      <c r="E127" t="s">
        <v>32</v>
      </c>
      <c r="F127" t="s">
        <v>19</v>
      </c>
      <c r="G127">
        <v>1</v>
      </c>
      <c r="H127">
        <f t="shared" ref="H127:H131" si="40">H126+5</f>
        <v>15</v>
      </c>
      <c r="J127">
        <v>2100</v>
      </c>
      <c r="K127" t="s">
        <v>25</v>
      </c>
      <c r="L127">
        <f t="shared" ref="L127:L131" si="41">AVERAGE(H127:H128)</f>
        <v>17.5</v>
      </c>
      <c r="M127" cm="1">
        <f t="array" ref="M127">STOWA2024_NDJF_T(B127*60,L127,J127,K127,"")</f>
        <v>5.3336414024997982E-2</v>
      </c>
      <c r="N127">
        <f t="shared" ref="N127:N131" si="42">1/M127</f>
        <v>18.748917006893546</v>
      </c>
    </row>
    <row r="128" spans="1:14" x14ac:dyDescent="0.3">
      <c r="A128">
        <f t="shared" si="24"/>
        <v>4102</v>
      </c>
      <c r="B128">
        <v>216</v>
      </c>
      <c r="C128">
        <f t="shared" si="38"/>
        <v>4.1826560494038443</v>
      </c>
      <c r="D128">
        <f t="shared" si="39"/>
        <v>4.1826560494038443</v>
      </c>
      <c r="E128" t="s">
        <v>32</v>
      </c>
      <c r="F128" t="s">
        <v>19</v>
      </c>
      <c r="G128">
        <v>1</v>
      </c>
      <c r="H128">
        <f t="shared" si="40"/>
        <v>20</v>
      </c>
      <c r="J128">
        <v>2100</v>
      </c>
      <c r="K128" t="s">
        <v>25</v>
      </c>
      <c r="L128">
        <f t="shared" si="41"/>
        <v>22.5</v>
      </c>
      <c r="M128" cm="1">
        <f t="array" ref="M128">STOWA2024_NDJF_T(B128*60,L128,J128,K128,"")</f>
        <v>6.865179766574335E-2</v>
      </c>
      <c r="N128">
        <f t="shared" si="42"/>
        <v>14.566260957489702</v>
      </c>
    </row>
    <row r="129" spans="1:14" x14ac:dyDescent="0.3">
      <c r="A129">
        <f t="shared" si="24"/>
        <v>4103</v>
      </c>
      <c r="B129">
        <v>216</v>
      </c>
      <c r="C129">
        <f t="shared" si="38"/>
        <v>3.2956574269620731</v>
      </c>
      <c r="D129">
        <f t="shared" si="39"/>
        <v>3.2956574269620731</v>
      </c>
      <c r="E129" t="s">
        <v>32</v>
      </c>
      <c r="F129" t="s">
        <v>19</v>
      </c>
      <c r="G129">
        <v>1</v>
      </c>
      <c r="H129">
        <f t="shared" si="40"/>
        <v>25</v>
      </c>
      <c r="J129">
        <v>2100</v>
      </c>
      <c r="K129" t="s">
        <v>25</v>
      </c>
      <c r="L129">
        <f t="shared" si="41"/>
        <v>27.5</v>
      </c>
      <c r="M129" cm="1">
        <f t="array" ref="M129">STOWA2024_NDJF_T(B129*60,L129,J129,K129,"")</f>
        <v>8.8726393159993047E-2</v>
      </c>
      <c r="N129">
        <f t="shared" si="42"/>
        <v>11.270603530527628</v>
      </c>
    </row>
    <row r="130" spans="1:14" x14ac:dyDescent="0.3">
      <c r="A130">
        <f t="shared" si="24"/>
        <v>4104</v>
      </c>
      <c r="B130">
        <v>216</v>
      </c>
      <c r="C130">
        <f t="shared" si="38"/>
        <v>2.5866785298202046</v>
      </c>
      <c r="D130">
        <f t="shared" si="39"/>
        <v>2.5866785298202046</v>
      </c>
      <c r="E130" t="s">
        <v>32</v>
      </c>
      <c r="F130" t="s">
        <v>19</v>
      </c>
      <c r="G130">
        <v>1</v>
      </c>
      <c r="H130">
        <f t="shared" si="40"/>
        <v>30</v>
      </c>
      <c r="J130">
        <v>2100</v>
      </c>
      <c r="K130" t="s">
        <v>25</v>
      </c>
      <c r="L130">
        <f t="shared" si="41"/>
        <v>32.5</v>
      </c>
      <c r="M130" cm="1">
        <f t="array" ref="M130">STOWA2024_NDJF_T(B130*60,L130,J130,K130,"")</f>
        <v>0.11515530130885936</v>
      </c>
      <c r="N130">
        <f t="shared" si="42"/>
        <v>8.6839250007074238</v>
      </c>
    </row>
    <row r="131" spans="1:14" x14ac:dyDescent="0.3">
      <c r="A131">
        <f t="shared" si="24"/>
        <v>4105</v>
      </c>
      <c r="B131">
        <v>216</v>
      </c>
      <c r="C131">
        <f t="shared" si="38"/>
        <v>2.0220855222161154</v>
      </c>
      <c r="D131">
        <f t="shared" si="39"/>
        <v>2.0220855222161154</v>
      </c>
      <c r="E131" t="s">
        <v>32</v>
      </c>
      <c r="F131" t="s">
        <v>19</v>
      </c>
      <c r="G131">
        <v>1</v>
      </c>
      <c r="H131">
        <f t="shared" si="40"/>
        <v>35</v>
      </c>
      <c r="J131">
        <v>2100</v>
      </c>
      <c r="K131" t="s">
        <v>25</v>
      </c>
      <c r="L131">
        <f t="shared" si="41"/>
        <v>37.5</v>
      </c>
      <c r="M131" cm="1">
        <f t="array" ref="M131">STOWA2024_NDJF_T(B131*60,L131,J131,K131,"")</f>
        <v>0.15010869043432246</v>
      </c>
      <c r="N131">
        <f t="shared" si="42"/>
        <v>6.6618394784913084</v>
      </c>
    </row>
    <row r="132" spans="1:14" x14ac:dyDescent="0.3">
      <c r="A132">
        <f t="shared" ref="A132:A156" si="43">A131+1</f>
        <v>4106</v>
      </c>
      <c r="B132">
        <v>216</v>
      </c>
      <c r="C132">
        <f>N131-N132</f>
        <v>1.5741877504360824</v>
      </c>
      <c r="D132">
        <f t="shared" si="39"/>
        <v>1.5741877504360824</v>
      </c>
      <c r="E132" t="s">
        <v>32</v>
      </c>
      <c r="F132" t="s">
        <v>19</v>
      </c>
      <c r="G132">
        <v>1</v>
      </c>
      <c r="H132">
        <f>H131+5</f>
        <v>40</v>
      </c>
      <c r="J132">
        <v>2100</v>
      </c>
      <c r="K132" t="s">
        <v>25</v>
      </c>
      <c r="L132">
        <f>AVERAGE(H132:H133)</f>
        <v>42.5</v>
      </c>
      <c r="M132" cm="1">
        <f t="array" ref="M132">STOWA2024_NDJF_T(B132*60,L132,J132,K132,"")</f>
        <v>0.19655433458340391</v>
      </c>
      <c r="N132">
        <f>1/M132</f>
        <v>5.087651728055226</v>
      </c>
    </row>
    <row r="133" spans="1:14" x14ac:dyDescent="0.3">
      <c r="A133">
        <f t="shared" si="43"/>
        <v>4107</v>
      </c>
      <c r="B133">
        <v>216</v>
      </c>
      <c r="C133">
        <f t="shared" ref="C133:C155" si="44">N132-N133</f>
        <v>1.220291413253761</v>
      </c>
      <c r="D133">
        <f t="shared" si="39"/>
        <v>1.220291413253761</v>
      </c>
      <c r="E133" t="s">
        <v>32</v>
      </c>
      <c r="F133" t="s">
        <v>19</v>
      </c>
      <c r="G133">
        <v>1</v>
      </c>
      <c r="H133">
        <f t="shared" ref="H133:H156" si="45">H132+5</f>
        <v>45</v>
      </c>
      <c r="J133">
        <v>2100</v>
      </c>
      <c r="K133" t="s">
        <v>25</v>
      </c>
      <c r="L133">
        <f t="shared" ref="L133:L155" si="46">AVERAGE(H133:H134)</f>
        <v>47.5</v>
      </c>
      <c r="M133" cm="1">
        <f t="array" ref="M133">STOWA2024_NDJF_T(B133*60,L133,J133,K133,"")</f>
        <v>0.2585743035560254</v>
      </c>
      <c r="N133">
        <f t="shared" ref="N133:N155" si="47">1/M133</f>
        <v>3.867360314801465</v>
      </c>
    </row>
    <row r="134" spans="1:14" x14ac:dyDescent="0.3">
      <c r="A134">
        <f t="shared" si="43"/>
        <v>4108</v>
      </c>
      <c r="B134">
        <v>216</v>
      </c>
      <c r="C134">
        <f t="shared" si="44"/>
        <v>0.9417091832729092</v>
      </c>
      <c r="D134">
        <f t="shared" si="39"/>
        <v>0.9417091832729092</v>
      </c>
      <c r="E134" t="s">
        <v>32</v>
      </c>
      <c r="F134" t="s">
        <v>19</v>
      </c>
      <c r="G134">
        <v>1</v>
      </c>
      <c r="H134">
        <f t="shared" si="45"/>
        <v>50</v>
      </c>
      <c r="J134">
        <v>2100</v>
      </c>
      <c r="K134" t="s">
        <v>25</v>
      </c>
      <c r="L134">
        <f t="shared" si="46"/>
        <v>52.5</v>
      </c>
      <c r="M134" cm="1">
        <f t="array" ref="M134">STOWA2024_NDJF_T(B134*60,L134,J134,K134,"")</f>
        <v>0.34180425315356489</v>
      </c>
      <c r="N134">
        <f t="shared" si="47"/>
        <v>2.9256511315285558</v>
      </c>
    </row>
    <row r="135" spans="1:14" x14ac:dyDescent="0.3">
      <c r="A135">
        <f t="shared" si="43"/>
        <v>4109</v>
      </c>
      <c r="B135">
        <v>216</v>
      </c>
      <c r="C135">
        <f t="shared" si="44"/>
        <v>0.72344075259805463</v>
      </c>
      <c r="D135">
        <f t="shared" si="39"/>
        <v>0.72344075259805463</v>
      </c>
      <c r="E135" t="s">
        <v>32</v>
      </c>
      <c r="F135" t="s">
        <v>19</v>
      </c>
      <c r="G135">
        <v>1</v>
      </c>
      <c r="H135">
        <f t="shared" si="45"/>
        <v>55</v>
      </c>
      <c r="J135">
        <v>2100</v>
      </c>
      <c r="K135" t="s">
        <v>25</v>
      </c>
      <c r="L135">
        <f t="shared" si="46"/>
        <v>57.5</v>
      </c>
      <c r="M135" cm="1">
        <f t="array" ref="M135">STOWA2024_NDJF_T(B135*60,L135,J135,K135,"")</f>
        <v>0.45408922306761984</v>
      </c>
      <c r="N135">
        <f t="shared" si="47"/>
        <v>2.2022103789305012</v>
      </c>
    </row>
    <row r="136" spans="1:14" x14ac:dyDescent="0.3">
      <c r="A136">
        <f t="shared" si="43"/>
        <v>4110</v>
      </c>
      <c r="B136">
        <v>216</v>
      </c>
      <c r="C136">
        <f t="shared" si="44"/>
        <v>0.55310020878124089</v>
      </c>
      <c r="D136">
        <f t="shared" si="39"/>
        <v>0.55310020878124089</v>
      </c>
      <c r="E136" t="s">
        <v>32</v>
      </c>
      <c r="F136" t="s">
        <v>19</v>
      </c>
      <c r="G136">
        <v>1</v>
      </c>
      <c r="H136">
        <f t="shared" si="45"/>
        <v>60</v>
      </c>
      <c r="J136">
        <v>2100</v>
      </c>
      <c r="K136" t="s">
        <v>25</v>
      </c>
      <c r="L136">
        <f t="shared" si="46"/>
        <v>62.5</v>
      </c>
      <c r="M136" cm="1">
        <f t="array" ref="M136">STOWA2024_NDJF_T(B136*60,L136,J136,K136,"")</f>
        <v>0.60638762533948254</v>
      </c>
      <c r="N136">
        <f t="shared" si="47"/>
        <v>1.6491101701492603</v>
      </c>
    </row>
    <row r="137" spans="1:14" x14ac:dyDescent="0.3">
      <c r="A137">
        <f t="shared" si="43"/>
        <v>4111</v>
      </c>
      <c r="B137">
        <v>216</v>
      </c>
      <c r="C137">
        <f t="shared" si="44"/>
        <v>0.4207993164358157</v>
      </c>
      <c r="D137">
        <f t="shared" si="39"/>
        <v>0.4207993164358157</v>
      </c>
      <c r="E137" t="s">
        <v>32</v>
      </c>
      <c r="F137" t="s">
        <v>19</v>
      </c>
      <c r="G137">
        <v>1</v>
      </c>
      <c r="H137">
        <f t="shared" si="45"/>
        <v>65</v>
      </c>
      <c r="J137">
        <v>2100</v>
      </c>
      <c r="K137" t="s">
        <v>25</v>
      </c>
      <c r="L137">
        <f t="shared" si="46"/>
        <v>67.5</v>
      </c>
      <c r="M137" cm="1">
        <f t="array" ref="M137">STOWA2024_NDJF_T(B137*60,L137,J137,K137,"")</f>
        <v>0.81412616112345471</v>
      </c>
      <c r="N137">
        <f t="shared" si="47"/>
        <v>1.2283108537134446</v>
      </c>
    </row>
    <row r="138" spans="1:14" x14ac:dyDescent="0.3">
      <c r="A138">
        <f t="shared" si="43"/>
        <v>4112</v>
      </c>
      <c r="B138">
        <v>216</v>
      </c>
      <c r="C138">
        <f t="shared" si="44"/>
        <v>0.31845011745513729</v>
      </c>
      <c r="D138">
        <f t="shared" si="39"/>
        <v>0.31845011745513729</v>
      </c>
      <c r="E138" t="s">
        <v>32</v>
      </c>
      <c r="F138" t="s">
        <v>19</v>
      </c>
      <c r="G138">
        <v>1</v>
      </c>
      <c r="H138">
        <f t="shared" si="45"/>
        <v>70</v>
      </c>
      <c r="J138">
        <v>2100</v>
      </c>
      <c r="K138" t="s">
        <v>25</v>
      </c>
      <c r="L138">
        <f t="shared" si="46"/>
        <v>72.5</v>
      </c>
      <c r="M138" cm="1">
        <f t="array" ref="M138">STOWA2024_NDJF_T(B138*60,L138,J138,K138,"")</f>
        <v>1.0990692972557312</v>
      </c>
      <c r="N138">
        <f t="shared" si="47"/>
        <v>0.90986073625830732</v>
      </c>
    </row>
    <row r="139" spans="1:14" x14ac:dyDescent="0.3">
      <c r="A139">
        <f t="shared" si="43"/>
        <v>4113</v>
      </c>
      <c r="B139">
        <v>216</v>
      </c>
      <c r="C139">
        <f t="shared" si="44"/>
        <v>0.23981754798000787</v>
      </c>
      <c r="D139">
        <f t="shared" si="39"/>
        <v>0.23981754798000787</v>
      </c>
      <c r="E139" t="s">
        <v>32</v>
      </c>
      <c r="F139" t="s">
        <v>19</v>
      </c>
      <c r="G139">
        <v>1</v>
      </c>
      <c r="H139">
        <f t="shared" si="45"/>
        <v>75</v>
      </c>
      <c r="J139">
        <v>2100</v>
      </c>
      <c r="K139" t="s">
        <v>25</v>
      </c>
      <c r="L139">
        <f t="shared" si="46"/>
        <v>77.5</v>
      </c>
      <c r="M139" cm="1">
        <f t="array" ref="M139">STOWA2024_NDJF_T(B139*60,L139,J139,K139,"")</f>
        <v>1.4924411105044388</v>
      </c>
      <c r="N139">
        <f t="shared" si="47"/>
        <v>0.67004318827829945</v>
      </c>
    </row>
    <row r="140" spans="1:14" x14ac:dyDescent="0.3">
      <c r="A140">
        <f t="shared" si="43"/>
        <v>4114</v>
      </c>
      <c r="B140">
        <v>216</v>
      </c>
      <c r="C140">
        <f t="shared" si="44"/>
        <v>0.17956484940079598</v>
      </c>
      <c r="D140">
        <f t="shared" si="39"/>
        <v>0.17956484940079598</v>
      </c>
      <c r="E140" t="s">
        <v>32</v>
      </c>
      <c r="F140" t="s">
        <v>19</v>
      </c>
      <c r="G140">
        <v>1</v>
      </c>
      <c r="H140">
        <f t="shared" si="45"/>
        <v>80</v>
      </c>
      <c r="J140">
        <v>2100</v>
      </c>
      <c r="K140" t="s">
        <v>25</v>
      </c>
      <c r="L140">
        <f t="shared" si="46"/>
        <v>82.5</v>
      </c>
      <c r="M140" cm="1">
        <f t="array" ref="M140">STOWA2024_NDJF_T(B140*60,L140,J140,K140,"")</f>
        <v>2.0388260209178148</v>
      </c>
      <c r="N140">
        <f t="shared" si="47"/>
        <v>0.49047833887750347</v>
      </c>
    </row>
    <row r="141" spans="1:14" x14ac:dyDescent="0.3">
      <c r="A141">
        <f t="shared" si="43"/>
        <v>4115</v>
      </c>
      <c r="B141">
        <v>216</v>
      </c>
      <c r="C141">
        <f t="shared" si="44"/>
        <v>0.13368033526255285</v>
      </c>
      <c r="D141">
        <f t="shared" si="39"/>
        <v>0.13368033526255285</v>
      </c>
      <c r="E141" t="s">
        <v>32</v>
      </c>
      <c r="F141" t="s">
        <v>19</v>
      </c>
      <c r="G141">
        <v>1</v>
      </c>
      <c r="H141">
        <f t="shared" si="45"/>
        <v>85</v>
      </c>
      <c r="J141">
        <v>2100</v>
      </c>
      <c r="K141" t="s">
        <v>25</v>
      </c>
      <c r="L141">
        <f t="shared" si="46"/>
        <v>87.5</v>
      </c>
      <c r="M141" cm="1">
        <f t="array" ref="M141">STOWA2024_NDJF_T(B141*60,L141,J141,K141,"")</f>
        <v>2.8027062648006864</v>
      </c>
      <c r="N141">
        <f t="shared" si="47"/>
        <v>0.35679800361495062</v>
      </c>
    </row>
    <row r="142" spans="1:14" x14ac:dyDescent="0.3">
      <c r="A142">
        <f t="shared" si="43"/>
        <v>4116</v>
      </c>
      <c r="B142">
        <v>216</v>
      </c>
      <c r="C142">
        <f t="shared" si="44"/>
        <v>9.8932009891613659E-2</v>
      </c>
      <c r="D142">
        <f t="shared" si="39"/>
        <v>9.8932009891613659E-2</v>
      </c>
      <c r="E142" t="s">
        <v>32</v>
      </c>
      <c r="F142" t="s">
        <v>19</v>
      </c>
      <c r="G142">
        <v>1</v>
      </c>
      <c r="H142">
        <f t="shared" si="45"/>
        <v>90</v>
      </c>
      <c r="J142">
        <v>2100</v>
      </c>
      <c r="K142" t="s">
        <v>25</v>
      </c>
      <c r="L142">
        <f t="shared" si="46"/>
        <v>92.5</v>
      </c>
      <c r="M142" cm="1">
        <f t="array" ref="M142">STOWA2024_NDJF_T(B142*60,L142,J142,K142,"")</f>
        <v>3.8779832329225026</v>
      </c>
      <c r="N142">
        <f t="shared" si="47"/>
        <v>0.25786599372333696</v>
      </c>
    </row>
    <row r="143" spans="1:14" x14ac:dyDescent="0.3">
      <c r="A143">
        <f t="shared" si="43"/>
        <v>4117</v>
      </c>
      <c r="B143">
        <v>216</v>
      </c>
      <c r="C143">
        <f t="shared" si="44"/>
        <v>7.2758645903984592E-2</v>
      </c>
      <c r="D143">
        <f t="shared" si="39"/>
        <v>7.2758645903984592E-2</v>
      </c>
      <c r="E143" t="s">
        <v>32</v>
      </c>
      <c r="F143" t="s">
        <v>19</v>
      </c>
      <c r="G143">
        <v>1</v>
      </c>
      <c r="H143">
        <f t="shared" si="45"/>
        <v>95</v>
      </c>
      <c r="J143">
        <v>2100</v>
      </c>
      <c r="K143" t="s">
        <v>25</v>
      </c>
      <c r="L143">
        <f t="shared" si="46"/>
        <v>97.5</v>
      </c>
      <c r="M143" cm="1">
        <f t="array" ref="M143">STOWA2024_NDJF_T(B143*60,L143,J143,K143,"")</f>
        <v>5.4022706920089814</v>
      </c>
      <c r="N143">
        <f t="shared" si="47"/>
        <v>0.18510734781935237</v>
      </c>
    </row>
    <row r="144" spans="1:14" x14ac:dyDescent="0.3">
      <c r="A144">
        <f t="shared" si="43"/>
        <v>4118</v>
      </c>
      <c r="B144">
        <v>216</v>
      </c>
      <c r="C144">
        <f t="shared" si="44"/>
        <v>5.3166478375208048E-2</v>
      </c>
      <c r="D144">
        <f t="shared" si="39"/>
        <v>5.3166478375208048E-2</v>
      </c>
      <c r="E144" t="s">
        <v>32</v>
      </c>
      <c r="F144" t="s">
        <v>19</v>
      </c>
      <c r="G144">
        <v>1</v>
      </c>
      <c r="H144">
        <f t="shared" si="45"/>
        <v>100</v>
      </c>
      <c r="J144">
        <v>2100</v>
      </c>
      <c r="K144" t="s">
        <v>25</v>
      </c>
      <c r="L144">
        <f t="shared" si="46"/>
        <v>102.5</v>
      </c>
      <c r="M144" cm="1">
        <f t="array" ref="M144">STOWA2024_NDJF_T(B144*60,L144,J144,K144,"")</f>
        <v>7.5791527235868239</v>
      </c>
      <c r="N144">
        <f t="shared" si="47"/>
        <v>0.13194086944414432</v>
      </c>
    </row>
    <row r="145" spans="1:14" x14ac:dyDescent="0.3">
      <c r="A145">
        <f t="shared" si="43"/>
        <v>4119</v>
      </c>
      <c r="B145">
        <v>216</v>
      </c>
      <c r="C145">
        <f t="shared" si="44"/>
        <v>3.858737108455812E-2</v>
      </c>
      <c r="D145">
        <f t="shared" si="39"/>
        <v>3.858737108455812E-2</v>
      </c>
      <c r="E145" t="s">
        <v>32</v>
      </c>
      <c r="F145" t="s">
        <v>19</v>
      </c>
      <c r="G145">
        <v>1</v>
      </c>
      <c r="H145">
        <f t="shared" si="45"/>
        <v>105</v>
      </c>
      <c r="J145">
        <v>2100</v>
      </c>
      <c r="K145" t="s">
        <v>25</v>
      </c>
      <c r="L145">
        <f t="shared" si="46"/>
        <v>107.5</v>
      </c>
      <c r="M145" cm="1">
        <f t="array" ref="M145">STOWA2024_NDJF_T(B145*60,L145,J145,K145,"")</f>
        <v>10.711971351605088</v>
      </c>
      <c r="N145">
        <f t="shared" si="47"/>
        <v>9.3353498359586201E-2</v>
      </c>
    </row>
    <row r="146" spans="1:14" x14ac:dyDescent="0.3">
      <c r="A146">
        <f t="shared" si="43"/>
        <v>4120</v>
      </c>
      <c r="B146">
        <v>216</v>
      </c>
      <c r="C146">
        <f t="shared" si="44"/>
        <v>2.7809246921468161E-2</v>
      </c>
      <c r="D146">
        <f t="shared" si="39"/>
        <v>2.7809246921468161E-2</v>
      </c>
      <c r="E146" t="s">
        <v>32</v>
      </c>
      <c r="F146" t="s">
        <v>19</v>
      </c>
      <c r="G146">
        <v>1</v>
      </c>
      <c r="H146">
        <f t="shared" si="45"/>
        <v>110</v>
      </c>
      <c r="J146">
        <v>2100</v>
      </c>
      <c r="K146" t="s">
        <v>25</v>
      </c>
      <c r="L146">
        <f t="shared" si="46"/>
        <v>112.5</v>
      </c>
      <c r="M146" cm="1">
        <f t="array" ref="M146">STOWA2024_NDJF_T(B146*60,L146,J146,K146,"")</f>
        <v>15.25686811671234</v>
      </c>
      <c r="N146">
        <f t="shared" si="47"/>
        <v>6.554425143811804E-2</v>
      </c>
    </row>
    <row r="147" spans="1:14" x14ac:dyDescent="0.3">
      <c r="A147">
        <f t="shared" si="43"/>
        <v>4121</v>
      </c>
      <c r="B147">
        <v>216</v>
      </c>
      <c r="C147">
        <f t="shared" si="44"/>
        <v>1.9894457092748806E-2</v>
      </c>
      <c r="D147">
        <f t="shared" si="39"/>
        <v>1.9894457092748806E-2</v>
      </c>
      <c r="E147" t="s">
        <v>32</v>
      </c>
      <c r="F147" t="s">
        <v>19</v>
      </c>
      <c r="G147">
        <v>1</v>
      </c>
      <c r="H147">
        <f t="shared" si="45"/>
        <v>115</v>
      </c>
      <c r="J147">
        <v>2100</v>
      </c>
      <c r="K147" t="s">
        <v>25</v>
      </c>
      <c r="L147">
        <f t="shared" si="46"/>
        <v>117.5</v>
      </c>
      <c r="M147" cm="1">
        <f t="array" ref="M147">STOWA2024_NDJF_T(B147*60,L147,J147,K147,"")</f>
        <v>21.905903725094024</v>
      </c>
      <c r="N147">
        <f t="shared" si="47"/>
        <v>4.5649794345369234E-2</v>
      </c>
    </row>
    <row r="148" spans="1:14" x14ac:dyDescent="0.3">
      <c r="A148">
        <f t="shared" si="43"/>
        <v>4122</v>
      </c>
      <c r="B148">
        <v>216</v>
      </c>
      <c r="C148">
        <f t="shared" si="44"/>
        <v>1.4122981270235313E-2</v>
      </c>
      <c r="D148">
        <f t="shared" si="39"/>
        <v>1.4122981270235313E-2</v>
      </c>
      <c r="E148" t="s">
        <v>32</v>
      </c>
      <c r="F148" t="s">
        <v>19</v>
      </c>
      <c r="G148">
        <v>1</v>
      </c>
      <c r="H148">
        <f t="shared" si="45"/>
        <v>120</v>
      </c>
      <c r="J148">
        <v>2100</v>
      </c>
      <c r="K148" t="s">
        <v>25</v>
      </c>
      <c r="L148">
        <f t="shared" si="46"/>
        <v>122.5</v>
      </c>
      <c r="M148" cm="1">
        <f t="array" ref="M148">STOWA2024_NDJF_T(B148*60,L148,J148,K148,"")</f>
        <v>31.719032228751594</v>
      </c>
      <c r="N148">
        <f t="shared" si="47"/>
        <v>3.1526813075133921E-2</v>
      </c>
    </row>
    <row r="149" spans="1:14" x14ac:dyDescent="0.3">
      <c r="A149">
        <f t="shared" si="43"/>
        <v>4123</v>
      </c>
      <c r="B149">
        <v>216</v>
      </c>
      <c r="C149">
        <f t="shared" si="44"/>
        <v>9.9453695322625248E-3</v>
      </c>
      <c r="D149">
        <f t="shared" si="39"/>
        <v>9.9453695322625248E-3</v>
      </c>
      <c r="E149" t="s">
        <v>32</v>
      </c>
      <c r="F149" t="s">
        <v>19</v>
      </c>
      <c r="G149">
        <v>1</v>
      </c>
      <c r="H149">
        <f t="shared" si="45"/>
        <v>125</v>
      </c>
      <c r="J149">
        <v>2100</v>
      </c>
      <c r="K149" t="s">
        <v>25</v>
      </c>
      <c r="L149">
        <f t="shared" si="46"/>
        <v>127.5</v>
      </c>
      <c r="M149" cm="1">
        <f t="array" ref="M149">STOWA2024_NDJF_T(B149*60,L149,J149,K149,"")</f>
        <v>46.336103422067509</v>
      </c>
      <c r="N149">
        <f t="shared" si="47"/>
        <v>2.1581443542871396E-2</v>
      </c>
    </row>
    <row r="150" spans="1:14" x14ac:dyDescent="0.3">
      <c r="A150">
        <f t="shared" si="43"/>
        <v>4124</v>
      </c>
      <c r="B150">
        <v>216</v>
      </c>
      <c r="C150">
        <f t="shared" si="44"/>
        <v>6.9443351390815009E-3</v>
      </c>
      <c r="D150">
        <f t="shared" si="39"/>
        <v>6.9443351390815009E-3</v>
      </c>
      <c r="E150" t="s">
        <v>32</v>
      </c>
      <c r="F150" t="s">
        <v>19</v>
      </c>
      <c r="G150">
        <v>1</v>
      </c>
      <c r="H150">
        <f t="shared" si="45"/>
        <v>130</v>
      </c>
      <c r="J150">
        <v>2100</v>
      </c>
      <c r="K150" t="s">
        <v>25</v>
      </c>
      <c r="L150">
        <f t="shared" si="46"/>
        <v>132.5</v>
      </c>
      <c r="M150" cm="1">
        <f t="array" ref="M150">STOWA2024_NDJF_T(B150*60,L150,J150,K150,"")</f>
        <v>68.319504946829269</v>
      </c>
      <c r="N150">
        <f t="shared" si="47"/>
        <v>1.4637108403789895E-2</v>
      </c>
    </row>
    <row r="151" spans="1:14" x14ac:dyDescent="0.3">
      <c r="A151">
        <f t="shared" si="43"/>
        <v>4125</v>
      </c>
      <c r="B151">
        <v>216</v>
      </c>
      <c r="C151">
        <f t="shared" si="44"/>
        <v>4.8060609181148056E-3</v>
      </c>
      <c r="D151">
        <f t="shared" si="39"/>
        <v>4.8060609181148056E-3</v>
      </c>
      <c r="E151" t="s">
        <v>32</v>
      </c>
      <c r="F151" t="s">
        <v>19</v>
      </c>
      <c r="G151">
        <v>1</v>
      </c>
      <c r="H151">
        <f t="shared" si="45"/>
        <v>135</v>
      </c>
      <c r="J151">
        <v>2100</v>
      </c>
      <c r="K151" t="s">
        <v>25</v>
      </c>
      <c r="L151">
        <f t="shared" si="46"/>
        <v>137.5</v>
      </c>
      <c r="M151" cm="1">
        <f t="array" ref="M151">STOWA2024_NDJF_T(B151*60,L151,J151,K151,"")</f>
        <v>101.71856065766229</v>
      </c>
      <c r="N151">
        <f t="shared" si="47"/>
        <v>9.8310474856750894E-3</v>
      </c>
    </row>
    <row r="152" spans="1:14" x14ac:dyDescent="0.3">
      <c r="A152">
        <f t="shared" si="43"/>
        <v>4126</v>
      </c>
      <c r="B152">
        <v>216</v>
      </c>
      <c r="C152">
        <f t="shared" si="44"/>
        <v>3.2952386972718954E-3</v>
      </c>
      <c r="D152">
        <f t="shared" si="39"/>
        <v>3.2952386972718954E-3</v>
      </c>
      <c r="E152" t="s">
        <v>32</v>
      </c>
      <c r="F152" t="s">
        <v>19</v>
      </c>
      <c r="G152">
        <v>1</v>
      </c>
      <c r="H152">
        <f t="shared" si="45"/>
        <v>140</v>
      </c>
      <c r="J152">
        <v>2100</v>
      </c>
      <c r="K152" t="s">
        <v>25</v>
      </c>
      <c r="L152">
        <f t="shared" si="46"/>
        <v>142.5</v>
      </c>
      <c r="M152" cm="1">
        <f t="array" ref="M152">STOWA2024_NDJF_T(B152*60,L152,J152,K152,"")</f>
        <v>153.00325214139511</v>
      </c>
      <c r="N152">
        <f t="shared" si="47"/>
        <v>6.535808788403194E-3</v>
      </c>
    </row>
    <row r="153" spans="1:14" x14ac:dyDescent="0.3">
      <c r="A153">
        <f t="shared" si="43"/>
        <v>4127</v>
      </c>
      <c r="B153">
        <v>216</v>
      </c>
      <c r="C153">
        <f t="shared" si="44"/>
        <v>2.2372870232935591E-3</v>
      </c>
      <c r="D153">
        <f t="shared" si="39"/>
        <v>2.2372870232935591E-3</v>
      </c>
      <c r="E153" t="s">
        <v>32</v>
      </c>
      <c r="F153" t="s">
        <v>19</v>
      </c>
      <c r="G153">
        <v>1</v>
      </c>
      <c r="H153">
        <f t="shared" si="45"/>
        <v>145</v>
      </c>
      <c r="J153">
        <v>2100</v>
      </c>
      <c r="K153" t="s">
        <v>25</v>
      </c>
      <c r="L153">
        <f t="shared" si="46"/>
        <v>147.5</v>
      </c>
      <c r="M153" cm="1">
        <f t="array" ref="M153">STOWA2024_NDJF_T(B153*60,L153,J153,K153,"")</f>
        <v>232.6381148321334</v>
      </c>
      <c r="N153">
        <f t="shared" si="47"/>
        <v>4.298521765109635E-3</v>
      </c>
    </row>
    <row r="154" spans="1:14" x14ac:dyDescent="0.3">
      <c r="A154">
        <f t="shared" si="43"/>
        <v>4128</v>
      </c>
      <c r="B154">
        <v>216</v>
      </c>
      <c r="C154">
        <f t="shared" si="44"/>
        <v>1.5033863447383119E-3</v>
      </c>
      <c r="D154">
        <f t="shared" si="39"/>
        <v>1.5033863447383119E-3</v>
      </c>
      <c r="E154" t="s">
        <v>32</v>
      </c>
      <c r="F154" t="s">
        <v>19</v>
      </c>
      <c r="G154">
        <v>1</v>
      </c>
      <c r="H154">
        <f t="shared" si="45"/>
        <v>150</v>
      </c>
      <c r="J154">
        <v>2100</v>
      </c>
      <c r="K154" t="s">
        <v>25</v>
      </c>
      <c r="L154">
        <f t="shared" si="46"/>
        <v>152.5</v>
      </c>
      <c r="M154" cm="1">
        <f t="array" ref="M154">STOWA2024_NDJF_T(B154*60,L154,J154,K154,"")</f>
        <v>357.76441910895102</v>
      </c>
      <c r="N154">
        <f t="shared" si="47"/>
        <v>2.7951354203713231E-3</v>
      </c>
    </row>
    <row r="155" spans="1:14" x14ac:dyDescent="0.3">
      <c r="A155">
        <f t="shared" si="43"/>
        <v>4129</v>
      </c>
      <c r="B155">
        <v>216</v>
      </c>
      <c r="C155">
        <f t="shared" si="44"/>
        <v>9.9925253441436449E-4</v>
      </c>
      <c r="D155">
        <f t="shared" si="39"/>
        <v>9.9925253441436449E-4</v>
      </c>
      <c r="E155" t="s">
        <v>32</v>
      </c>
      <c r="F155" t="s">
        <v>19</v>
      </c>
      <c r="G155">
        <v>1</v>
      </c>
      <c r="H155">
        <f t="shared" si="45"/>
        <v>155</v>
      </c>
      <c r="J155">
        <v>2100</v>
      </c>
      <c r="K155" t="s">
        <v>25</v>
      </c>
      <c r="L155">
        <f t="shared" si="46"/>
        <v>157.5</v>
      </c>
      <c r="M155" cm="1">
        <f t="array" ref="M155">STOWA2024_NDJF_T(B155*60,L155,J155,K155,"")</f>
        <v>556.82918291586566</v>
      </c>
      <c r="N155">
        <f t="shared" si="47"/>
        <v>1.7958828859569586E-3</v>
      </c>
    </row>
    <row r="156" spans="1:14" x14ac:dyDescent="0.3">
      <c r="A156">
        <f t="shared" si="43"/>
        <v>4130</v>
      </c>
      <c r="B156">
        <v>216</v>
      </c>
      <c r="C156" s="1">
        <f>N155</f>
        <v>1.7958828859569586E-3</v>
      </c>
      <c r="D156">
        <f t="shared" si="39"/>
        <v>1.7958828859569586E-3</v>
      </c>
      <c r="E156" t="s">
        <v>32</v>
      </c>
      <c r="F156" t="s">
        <v>19</v>
      </c>
      <c r="G156">
        <v>1</v>
      </c>
      <c r="H156">
        <f t="shared" si="45"/>
        <v>160</v>
      </c>
      <c r="J156">
        <v>2100</v>
      </c>
      <c r="K156" t="s">
        <v>25</v>
      </c>
      <c r="L156">
        <f>AVERAGE(H156:H157)</f>
        <v>160</v>
      </c>
      <c r="M156" cm="1">
        <f t="array" ref="M156">STOWA2024_NDJF_T(B156*60,L156,J156,K156,"")</f>
        <v>697.96101900258316</v>
      </c>
      <c r="N156">
        <f>1/M156</f>
        <v>1.4327447705160437E-3</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021724-ED99-47EE-945E-FE2FF50720FF}">
  <sheetPr codeName="Blad21">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'2100L WINTER'!A156+1</f>
        <v>4131</v>
      </c>
      <c r="B2">
        <v>24</v>
      </c>
      <c r="C2" s="1">
        <f>365.25*24/B2 - N2</f>
        <v>347.1238780466918</v>
      </c>
      <c r="D2">
        <f>C2</f>
        <v>347.1238780466918</v>
      </c>
      <c r="E2" t="s">
        <v>33</v>
      </c>
      <c r="F2" t="s">
        <v>21</v>
      </c>
      <c r="G2">
        <v>1</v>
      </c>
      <c r="H2">
        <v>10</v>
      </c>
      <c r="J2">
        <v>2100</v>
      </c>
      <c r="K2" t="s">
        <v>28</v>
      </c>
      <c r="L2">
        <f>AVERAGE(H2:H4)</f>
        <v>15</v>
      </c>
      <c r="M2" cm="1">
        <f t="array" ref="M2">STOWA2024_JAARROND_T(B2*60,L2,J2,K2,"")</f>
        <v>5.5168998783961677E-2</v>
      </c>
      <c r="N2">
        <f>1/M2</f>
        <v>18.126121953308179</v>
      </c>
    </row>
    <row r="3" spans="1:14" x14ac:dyDescent="0.3">
      <c r="A3">
        <f>A2+1</f>
        <v>4132</v>
      </c>
      <c r="B3">
        <v>24</v>
      </c>
      <c r="C3">
        <f t="shared" ref="C3:C7" si="0">N2-N3</f>
        <v>5.2612817256576605</v>
      </c>
      <c r="D3">
        <f t="shared" ref="D3:D32" si="1">C3</f>
        <v>5.2612817256576605</v>
      </c>
      <c r="E3" t="s">
        <v>33</v>
      </c>
      <c r="F3" t="s">
        <v>21</v>
      </c>
      <c r="G3">
        <v>1</v>
      </c>
      <c r="H3">
        <f t="shared" ref="H3:H7" si="2">H2+5</f>
        <v>15</v>
      </c>
      <c r="J3">
        <v>2100</v>
      </c>
      <c r="K3" t="s">
        <v>28</v>
      </c>
      <c r="L3">
        <f t="shared" ref="L3:L7" si="3">AVERAGE(H3:H4)</f>
        <v>17.5</v>
      </c>
      <c r="M3" cm="1">
        <f t="array" ref="M3">STOWA2024_JAARROND_T(B3*60,L3,J3,K3,"")</f>
        <v>7.7731241298332712E-2</v>
      </c>
      <c r="N3">
        <f t="shared" ref="N3:N7" si="4">1/M3</f>
        <v>12.864840227650518</v>
      </c>
    </row>
    <row r="4" spans="1:14" x14ac:dyDescent="0.3">
      <c r="A4">
        <f t="shared" ref="A4:A67" si="5">A3+1</f>
        <v>4133</v>
      </c>
      <c r="B4">
        <v>24</v>
      </c>
      <c r="C4">
        <f t="shared" si="0"/>
        <v>6.0861179710465256</v>
      </c>
      <c r="D4">
        <f t="shared" si="1"/>
        <v>6.0861179710465256</v>
      </c>
      <c r="E4" t="s">
        <v>33</v>
      </c>
      <c r="F4" t="s">
        <v>21</v>
      </c>
      <c r="G4">
        <v>1</v>
      </c>
      <c r="H4">
        <f t="shared" si="2"/>
        <v>20</v>
      </c>
      <c r="J4">
        <v>2100</v>
      </c>
      <c r="K4" t="s">
        <v>28</v>
      </c>
      <c r="L4">
        <f t="shared" si="3"/>
        <v>22.5</v>
      </c>
      <c r="M4" cm="1">
        <f t="array" ref="M4">STOWA2024_JAARROND_T(B4*60,L4,J4,K4,"")</f>
        <v>0.14752042673319093</v>
      </c>
      <c r="N4">
        <f t="shared" si="4"/>
        <v>6.7787222566039924</v>
      </c>
    </row>
    <row r="5" spans="1:14" x14ac:dyDescent="0.3">
      <c r="A5">
        <f t="shared" si="5"/>
        <v>4134</v>
      </c>
      <c r="B5">
        <v>24</v>
      </c>
      <c r="C5">
        <f t="shared" si="0"/>
        <v>3.0163827005229189</v>
      </c>
      <c r="D5">
        <f t="shared" si="1"/>
        <v>3.0163827005229189</v>
      </c>
      <c r="E5" t="s">
        <v>33</v>
      </c>
      <c r="F5" t="s">
        <v>21</v>
      </c>
      <c r="G5">
        <v>1</v>
      </c>
      <c r="H5">
        <f t="shared" si="2"/>
        <v>25</v>
      </c>
      <c r="J5">
        <v>2100</v>
      </c>
      <c r="K5" t="s">
        <v>28</v>
      </c>
      <c r="L5">
        <f t="shared" si="3"/>
        <v>27.5</v>
      </c>
      <c r="M5" cm="1">
        <f t="array" ref="M5">STOWA2024_JAARROND_T(B5*60,L5,J5,K5,"")</f>
        <v>0.26579206504200265</v>
      </c>
      <c r="N5">
        <f t="shared" si="4"/>
        <v>3.7623395560810735</v>
      </c>
    </row>
    <row r="6" spans="1:14" x14ac:dyDescent="0.3">
      <c r="A6">
        <f t="shared" si="5"/>
        <v>4135</v>
      </c>
      <c r="B6">
        <v>24</v>
      </c>
      <c r="C6">
        <f t="shared" si="0"/>
        <v>1.5799821962136793</v>
      </c>
      <c r="D6">
        <f t="shared" si="1"/>
        <v>1.5799821962136793</v>
      </c>
      <c r="E6" t="s">
        <v>33</v>
      </c>
      <c r="F6" t="s">
        <v>21</v>
      </c>
      <c r="G6">
        <v>1</v>
      </c>
      <c r="H6">
        <f t="shared" si="2"/>
        <v>30</v>
      </c>
      <c r="J6">
        <v>2100</v>
      </c>
      <c r="K6" t="s">
        <v>28</v>
      </c>
      <c r="L6">
        <f t="shared" si="3"/>
        <v>32.5</v>
      </c>
      <c r="M6" cm="1">
        <f t="array" ref="M6">STOWA2024_JAARROND_T(B6*60,L6,J6,K6,"")</f>
        <v>0.45822009648353956</v>
      </c>
      <c r="N6">
        <f t="shared" si="4"/>
        <v>2.1823573598673942</v>
      </c>
    </row>
    <row r="7" spans="1:14" x14ac:dyDescent="0.3">
      <c r="A7">
        <f t="shared" si="5"/>
        <v>4136</v>
      </c>
      <c r="B7">
        <v>24</v>
      </c>
      <c r="C7">
        <f t="shared" si="0"/>
        <v>0.86746345242950684</v>
      </c>
      <c r="D7">
        <f t="shared" si="1"/>
        <v>0.86746345242950684</v>
      </c>
      <c r="E7" t="s">
        <v>33</v>
      </c>
      <c r="F7" t="s">
        <v>21</v>
      </c>
      <c r="G7">
        <v>1</v>
      </c>
      <c r="H7">
        <f t="shared" si="2"/>
        <v>35</v>
      </c>
      <c r="J7">
        <v>2100</v>
      </c>
      <c r="K7" t="s">
        <v>28</v>
      </c>
      <c r="L7">
        <f t="shared" si="3"/>
        <v>37.5</v>
      </c>
      <c r="M7" cm="1">
        <f t="array" ref="M7">STOWA2024_JAARROND_T(B7*60,L7,J7,K7,"")</f>
        <v>0.76051763137950179</v>
      </c>
      <c r="N7">
        <f t="shared" si="4"/>
        <v>1.3148939074378874</v>
      </c>
    </row>
    <row r="8" spans="1:14" x14ac:dyDescent="0.3">
      <c r="A8">
        <f t="shared" si="5"/>
        <v>4137</v>
      </c>
      <c r="B8">
        <v>24</v>
      </c>
      <c r="C8">
        <f>N7-N8</f>
        <v>0.49594320827444172</v>
      </c>
      <c r="D8">
        <f t="shared" si="1"/>
        <v>0.49594320827444172</v>
      </c>
      <c r="E8" t="s">
        <v>33</v>
      </c>
      <c r="F8" t="s">
        <v>21</v>
      </c>
      <c r="G8">
        <v>1</v>
      </c>
      <c r="H8">
        <f>H7+5</f>
        <v>40</v>
      </c>
      <c r="J8">
        <v>2100</v>
      </c>
      <c r="K8" t="s">
        <v>28</v>
      </c>
      <c r="L8">
        <f>AVERAGE(H8:H9)</f>
        <v>42.5</v>
      </c>
      <c r="M8" cm="1">
        <f t="array" ref="M8">STOWA2024_JAARROND_T(B8*60,L8,J8,K8,"")</f>
        <v>1.2210747252813818</v>
      </c>
      <c r="N8">
        <f>1/M8</f>
        <v>0.81895069916344565</v>
      </c>
    </row>
    <row r="9" spans="1:14" x14ac:dyDescent="0.3">
      <c r="A9">
        <f t="shared" si="5"/>
        <v>4138</v>
      </c>
      <c r="B9">
        <v>24</v>
      </c>
      <c r="C9">
        <f t="shared" ref="C9:C31" si="6">N8-N9</f>
        <v>0.29396264465879007</v>
      </c>
      <c r="D9">
        <f t="shared" si="1"/>
        <v>0.29396264465879007</v>
      </c>
      <c r="E9" t="s">
        <v>33</v>
      </c>
      <c r="F9" t="s">
        <v>21</v>
      </c>
      <c r="G9">
        <v>1</v>
      </c>
      <c r="H9">
        <f t="shared" ref="H9:H32" si="7">H8+5</f>
        <v>45</v>
      </c>
      <c r="J9">
        <v>2100</v>
      </c>
      <c r="K9" t="s">
        <v>28</v>
      </c>
      <c r="L9">
        <f t="shared" ref="L9:L31" si="8">AVERAGE(H9:H10)</f>
        <v>47.5</v>
      </c>
      <c r="M9" cm="1">
        <f t="array" ref="M9">STOWA2024_JAARROND_T(B9*60,L9,J9,K9,"")</f>
        <v>1.9048052454136974</v>
      </c>
      <c r="N9">
        <f t="shared" ref="N9:N31" si="9">1/M9</f>
        <v>0.52498805450465558</v>
      </c>
    </row>
    <row r="10" spans="1:14" x14ac:dyDescent="0.3">
      <c r="A10">
        <f t="shared" si="5"/>
        <v>4139</v>
      </c>
      <c r="B10">
        <v>24</v>
      </c>
      <c r="C10">
        <f t="shared" si="6"/>
        <v>0.17970007110177777</v>
      </c>
      <c r="D10">
        <f t="shared" si="1"/>
        <v>0.17970007110177777</v>
      </c>
      <c r="E10" t="s">
        <v>33</v>
      </c>
      <c r="F10" t="s">
        <v>21</v>
      </c>
      <c r="G10">
        <v>1</v>
      </c>
      <c r="H10">
        <f t="shared" si="7"/>
        <v>50</v>
      </c>
      <c r="J10">
        <v>2100</v>
      </c>
      <c r="K10" t="s">
        <v>28</v>
      </c>
      <c r="L10">
        <f t="shared" si="8"/>
        <v>52.5</v>
      </c>
      <c r="M10" cm="1">
        <f t="array" ref="M10">STOWA2024_JAARROND_T(B10*60,L10,J10,K10,"")</f>
        <v>2.8961332223172453</v>
      </c>
      <c r="N10">
        <f t="shared" si="9"/>
        <v>0.34528798340287781</v>
      </c>
    </row>
    <row r="11" spans="1:14" x14ac:dyDescent="0.3">
      <c r="A11">
        <f t="shared" si="5"/>
        <v>4140</v>
      </c>
      <c r="B11">
        <v>24</v>
      </c>
      <c r="C11">
        <f t="shared" si="6"/>
        <v>0.1129456105577735</v>
      </c>
      <c r="D11">
        <f t="shared" si="1"/>
        <v>0.1129456105577735</v>
      </c>
      <c r="E11" t="s">
        <v>33</v>
      </c>
      <c r="F11" t="s">
        <v>21</v>
      </c>
      <c r="G11">
        <v>1</v>
      </c>
      <c r="H11">
        <f t="shared" si="7"/>
        <v>55</v>
      </c>
      <c r="J11">
        <v>2100</v>
      </c>
      <c r="K11" t="s">
        <v>28</v>
      </c>
      <c r="L11">
        <f t="shared" si="8"/>
        <v>57.5</v>
      </c>
      <c r="M11" cm="1">
        <f t="array" ref="M11">STOWA2024_JAARROND_T(B11*60,L11,J11,K11,"")</f>
        <v>4.3039932310008302</v>
      </c>
      <c r="N11">
        <f t="shared" si="9"/>
        <v>0.23234237284510431</v>
      </c>
    </row>
    <row r="12" spans="1:14" x14ac:dyDescent="0.3">
      <c r="A12">
        <f t="shared" si="5"/>
        <v>4141</v>
      </c>
      <c r="B12">
        <v>24</v>
      </c>
      <c r="C12">
        <f t="shared" si="6"/>
        <v>7.2766346457781322E-2</v>
      </c>
      <c r="D12">
        <f t="shared" si="1"/>
        <v>7.2766346457781322E-2</v>
      </c>
      <c r="E12" t="s">
        <v>33</v>
      </c>
      <c r="F12" t="s">
        <v>21</v>
      </c>
      <c r="G12">
        <v>1</v>
      </c>
      <c r="H12">
        <f t="shared" si="7"/>
        <v>60</v>
      </c>
      <c r="J12">
        <v>2100</v>
      </c>
      <c r="K12" t="s">
        <v>28</v>
      </c>
      <c r="L12">
        <f t="shared" si="8"/>
        <v>62.5</v>
      </c>
      <c r="M12" cm="1">
        <f t="array" ref="M12">STOWA2024_JAARROND_T(B12*60,L12,J12,K12,"")</f>
        <v>6.2666054710047714</v>
      </c>
      <c r="N12">
        <f t="shared" si="9"/>
        <v>0.15957602638732299</v>
      </c>
    </row>
    <row r="13" spans="1:14" x14ac:dyDescent="0.3">
      <c r="A13">
        <f t="shared" si="5"/>
        <v>4142</v>
      </c>
      <c r="B13">
        <v>24</v>
      </c>
      <c r="C13">
        <f t="shared" si="6"/>
        <v>4.7933099602159773E-2</v>
      </c>
      <c r="D13">
        <f t="shared" si="1"/>
        <v>4.7933099602159773E-2</v>
      </c>
      <c r="E13" t="s">
        <v>33</v>
      </c>
      <c r="F13" t="s">
        <v>21</v>
      </c>
      <c r="G13">
        <v>1</v>
      </c>
      <c r="H13">
        <f t="shared" si="7"/>
        <v>65</v>
      </c>
      <c r="J13">
        <v>2100</v>
      </c>
      <c r="K13" t="s">
        <v>28</v>
      </c>
      <c r="L13">
        <f t="shared" si="8"/>
        <v>67.5</v>
      </c>
      <c r="M13" cm="1">
        <f t="array" ref="M13">STOWA2024_JAARROND_T(B13*60,L13,J13,K13,"")</f>
        <v>8.9571281297947394</v>
      </c>
      <c r="N13">
        <f t="shared" si="9"/>
        <v>0.11164292678516322</v>
      </c>
    </row>
    <row r="14" spans="1:14" x14ac:dyDescent="0.3">
      <c r="A14">
        <f t="shared" si="5"/>
        <v>4143</v>
      </c>
      <c r="B14">
        <v>24</v>
      </c>
      <c r="C14">
        <f t="shared" si="6"/>
        <v>3.2217086935473413E-2</v>
      </c>
      <c r="D14">
        <f t="shared" si="1"/>
        <v>3.2217086935473413E-2</v>
      </c>
      <c r="E14" t="s">
        <v>33</v>
      </c>
      <c r="F14" t="s">
        <v>21</v>
      </c>
      <c r="G14">
        <v>1</v>
      </c>
      <c r="H14">
        <f t="shared" si="7"/>
        <v>70</v>
      </c>
      <c r="J14">
        <v>2100</v>
      </c>
      <c r="K14" t="s">
        <v>28</v>
      </c>
      <c r="L14">
        <f t="shared" si="8"/>
        <v>72.5</v>
      </c>
      <c r="M14" cm="1">
        <f t="array" ref="M14">STOWA2024_JAARROND_T(B14*60,L14,J14,K14,"")</f>
        <v>12.590361044874813</v>
      </c>
      <c r="N14">
        <f t="shared" si="9"/>
        <v>7.9425839849689803E-2</v>
      </c>
    </row>
    <row r="15" spans="1:14" x14ac:dyDescent="0.3">
      <c r="A15">
        <f t="shared" si="5"/>
        <v>4144</v>
      </c>
      <c r="B15">
        <v>24</v>
      </c>
      <c r="C15">
        <f t="shared" si="6"/>
        <v>2.2052622523445253E-2</v>
      </c>
      <c r="D15">
        <f t="shared" si="1"/>
        <v>2.2052622523445253E-2</v>
      </c>
      <c r="E15" t="s">
        <v>33</v>
      </c>
      <c r="F15" t="s">
        <v>21</v>
      </c>
      <c r="G15">
        <v>1</v>
      </c>
      <c r="H15">
        <f t="shared" si="7"/>
        <v>75</v>
      </c>
      <c r="J15">
        <v>2100</v>
      </c>
      <c r="K15" t="s">
        <v>28</v>
      </c>
      <c r="L15">
        <f t="shared" si="8"/>
        <v>77.5</v>
      </c>
      <c r="M15" cm="1">
        <f t="array" ref="M15">STOWA2024_JAARROND_T(B15*60,L15,J15,K15,"")</f>
        <v>17.429735451537322</v>
      </c>
      <c r="N15">
        <f t="shared" si="9"/>
        <v>5.7373217326244549E-2</v>
      </c>
    </row>
    <row r="16" spans="1:14" x14ac:dyDescent="0.3">
      <c r="A16">
        <f t="shared" si="5"/>
        <v>4145</v>
      </c>
      <c r="B16">
        <v>24</v>
      </c>
      <c r="C16">
        <f t="shared" si="6"/>
        <v>1.5347874972216069E-2</v>
      </c>
      <c r="D16">
        <f t="shared" si="1"/>
        <v>1.5347874972216069E-2</v>
      </c>
      <c r="E16" t="s">
        <v>33</v>
      </c>
      <c r="F16" t="s">
        <v>21</v>
      </c>
      <c r="G16">
        <v>1</v>
      </c>
      <c r="H16">
        <f t="shared" si="7"/>
        <v>80</v>
      </c>
      <c r="J16">
        <v>2100</v>
      </c>
      <c r="K16" t="s">
        <v>28</v>
      </c>
      <c r="L16">
        <f t="shared" si="8"/>
        <v>82.5</v>
      </c>
      <c r="M16" cm="1">
        <f t="array" ref="M16">STOWA2024_JAARROND_T(B16*60,L16,J16,K16,"")</f>
        <v>23.795166058989683</v>
      </c>
      <c r="N16">
        <f t="shared" si="9"/>
        <v>4.202534235402848E-2</v>
      </c>
    </row>
    <row r="17" spans="1:14" x14ac:dyDescent="0.3">
      <c r="A17">
        <f t="shared" si="5"/>
        <v>4146</v>
      </c>
      <c r="B17">
        <v>24</v>
      </c>
      <c r="C17">
        <f t="shared" si="6"/>
        <v>1.0846403334586606E-2</v>
      </c>
      <c r="D17">
        <f t="shared" si="1"/>
        <v>1.0846403334586606E-2</v>
      </c>
      <c r="E17" t="s">
        <v>33</v>
      </c>
      <c r="F17" t="s">
        <v>21</v>
      </c>
      <c r="G17">
        <v>1</v>
      </c>
      <c r="H17">
        <f t="shared" si="7"/>
        <v>85</v>
      </c>
      <c r="J17">
        <v>2100</v>
      </c>
      <c r="K17" t="s">
        <v>28</v>
      </c>
      <c r="L17">
        <f t="shared" si="8"/>
        <v>87.5</v>
      </c>
      <c r="M17" cm="1">
        <f t="array" ref="M17">STOWA2024_JAARROND_T(B17*60,L17,J17,K17,"")</f>
        <v>32.072932288569604</v>
      </c>
      <c r="N17">
        <f t="shared" si="9"/>
        <v>3.1178939019441874E-2</v>
      </c>
    </row>
    <row r="18" spans="1:14" x14ac:dyDescent="0.3">
      <c r="A18">
        <f t="shared" si="5"/>
        <v>4147</v>
      </c>
      <c r="B18">
        <v>24</v>
      </c>
      <c r="C18">
        <f t="shared" si="6"/>
        <v>7.772752334666358E-3</v>
      </c>
      <c r="D18">
        <f t="shared" si="1"/>
        <v>7.772752334666358E-3</v>
      </c>
      <c r="E18" t="s">
        <v>33</v>
      </c>
      <c r="F18" t="s">
        <v>21</v>
      </c>
      <c r="G18">
        <v>1</v>
      </c>
      <c r="H18">
        <f t="shared" si="7"/>
        <v>90</v>
      </c>
      <c r="J18">
        <v>2100</v>
      </c>
      <c r="K18" t="s">
        <v>28</v>
      </c>
      <c r="L18">
        <f t="shared" si="8"/>
        <v>92.5</v>
      </c>
      <c r="M18" cm="1">
        <f t="array" ref="M18">STOWA2024_JAARROND_T(B18*60,L18,J18,K18,"")</f>
        <v>42.723747078820274</v>
      </c>
      <c r="N18">
        <f t="shared" si="9"/>
        <v>2.3406186684775517E-2</v>
      </c>
    </row>
    <row r="19" spans="1:14" x14ac:dyDescent="0.3">
      <c r="A19">
        <f t="shared" si="5"/>
        <v>4148</v>
      </c>
      <c r="B19">
        <v>24</v>
      </c>
      <c r="C19">
        <f t="shared" si="6"/>
        <v>5.6429472134913797E-3</v>
      </c>
      <c r="D19">
        <f t="shared" si="1"/>
        <v>5.6429472134913797E-3</v>
      </c>
      <c r="E19" t="s">
        <v>33</v>
      </c>
      <c r="F19" t="s">
        <v>21</v>
      </c>
      <c r="G19">
        <v>1</v>
      </c>
      <c r="H19">
        <f t="shared" si="7"/>
        <v>95</v>
      </c>
      <c r="J19">
        <v>2100</v>
      </c>
      <c r="K19" t="s">
        <v>28</v>
      </c>
      <c r="L19">
        <f t="shared" si="8"/>
        <v>97.5</v>
      </c>
      <c r="M19" cm="1">
        <f t="array" ref="M19">STOWA2024_JAARROND_T(B19*60,L19,J19,K19,"")</f>
        <v>56.296037759136745</v>
      </c>
      <c r="N19">
        <f t="shared" si="9"/>
        <v>1.7763239471284137E-2</v>
      </c>
    </row>
    <row r="20" spans="1:14" x14ac:dyDescent="0.3">
      <c r="A20">
        <f t="shared" si="5"/>
        <v>4149</v>
      </c>
      <c r="B20">
        <v>24</v>
      </c>
      <c r="C20">
        <f t="shared" si="6"/>
        <v>4.145705293995286E-3</v>
      </c>
      <c r="D20">
        <f t="shared" si="1"/>
        <v>4.145705293995286E-3</v>
      </c>
      <c r="E20" t="s">
        <v>33</v>
      </c>
      <c r="F20" t="s">
        <v>21</v>
      </c>
      <c r="G20">
        <v>1</v>
      </c>
      <c r="H20">
        <f t="shared" si="7"/>
        <v>100</v>
      </c>
      <c r="J20">
        <v>2100</v>
      </c>
      <c r="K20" t="s">
        <v>28</v>
      </c>
      <c r="L20">
        <f t="shared" si="8"/>
        <v>102.5</v>
      </c>
      <c r="M20" cm="1">
        <f t="array" ref="M20">STOWA2024_JAARROND_T(B20*60,L20,J20,K20,"")</f>
        <v>73.434733996686944</v>
      </c>
      <c r="N20">
        <f t="shared" si="9"/>
        <v>1.3617534177288851E-2</v>
      </c>
    </row>
    <row r="21" spans="1:14" x14ac:dyDescent="0.3">
      <c r="A21">
        <f t="shared" si="5"/>
        <v>4150</v>
      </c>
      <c r="B21">
        <v>24</v>
      </c>
      <c r="C21">
        <f t="shared" si="6"/>
        <v>3.07982083859327E-3</v>
      </c>
      <c r="D21">
        <f t="shared" si="1"/>
        <v>3.07982083859327E-3</v>
      </c>
      <c r="E21" t="s">
        <v>33</v>
      </c>
      <c r="F21" t="s">
        <v>21</v>
      </c>
      <c r="G21">
        <v>1</v>
      </c>
      <c r="H21">
        <f t="shared" si="7"/>
        <v>105</v>
      </c>
      <c r="J21">
        <v>2100</v>
      </c>
      <c r="K21" t="s">
        <v>28</v>
      </c>
      <c r="L21">
        <f t="shared" si="8"/>
        <v>107.5</v>
      </c>
      <c r="M21" cm="1">
        <f t="array" ref="M21">STOWA2024_JAARROND_T(B21*60,L21,J21,K21,"")</f>
        <v>94.897248374359918</v>
      </c>
      <c r="N21">
        <f t="shared" si="9"/>
        <v>1.0537713338695581E-2</v>
      </c>
    </row>
    <row r="22" spans="1:14" x14ac:dyDescent="0.3">
      <c r="A22">
        <f t="shared" si="5"/>
        <v>4151</v>
      </c>
      <c r="B22">
        <v>24</v>
      </c>
      <c r="C22">
        <f t="shared" si="6"/>
        <v>2.3117192232471814E-3</v>
      </c>
      <c r="D22">
        <f t="shared" si="1"/>
        <v>2.3117192232471814E-3</v>
      </c>
      <c r="E22" t="s">
        <v>33</v>
      </c>
      <c r="F22" t="s">
        <v>21</v>
      </c>
      <c r="G22">
        <v>1</v>
      </c>
      <c r="H22">
        <f t="shared" si="7"/>
        <v>110</v>
      </c>
      <c r="J22">
        <v>2100</v>
      </c>
      <c r="K22" t="s">
        <v>28</v>
      </c>
      <c r="L22">
        <f t="shared" si="8"/>
        <v>112.5</v>
      </c>
      <c r="M22" cm="1">
        <f t="array" ref="M22">STOWA2024_JAARROND_T(B22*60,L22,J22,K22,"")</f>
        <v>121.56585404334317</v>
      </c>
      <c r="N22">
        <f t="shared" si="9"/>
        <v>8.2259941154483995E-3</v>
      </c>
    </row>
    <row r="23" spans="1:14" x14ac:dyDescent="0.3">
      <c r="A23">
        <f t="shared" si="5"/>
        <v>4152</v>
      </c>
      <c r="B23">
        <v>24</v>
      </c>
      <c r="C23">
        <f t="shared" si="6"/>
        <v>1.7519677156703998E-3</v>
      </c>
      <c r="D23">
        <f t="shared" si="1"/>
        <v>1.7519677156703998E-3</v>
      </c>
      <c r="E23" t="s">
        <v>33</v>
      </c>
      <c r="F23" t="s">
        <v>21</v>
      </c>
      <c r="G23">
        <v>1</v>
      </c>
      <c r="H23">
        <f t="shared" si="7"/>
        <v>115</v>
      </c>
      <c r="J23">
        <v>2100</v>
      </c>
      <c r="K23" t="s">
        <v>28</v>
      </c>
      <c r="L23">
        <f t="shared" si="8"/>
        <v>117.5</v>
      </c>
      <c r="M23" cm="1">
        <f t="array" ref="M23">STOWA2024_JAARROND_T(B23*60,L23,J23,K23,"")</f>
        <v>154.46338001252064</v>
      </c>
      <c r="N23">
        <f t="shared" si="9"/>
        <v>6.4740263997779997E-3</v>
      </c>
    </row>
    <row r="24" spans="1:14" x14ac:dyDescent="0.3">
      <c r="A24">
        <f t="shared" si="5"/>
        <v>4153</v>
      </c>
      <c r="B24">
        <v>24</v>
      </c>
      <c r="C24">
        <f t="shared" si="6"/>
        <v>1.3397590151091434E-3</v>
      </c>
      <c r="D24">
        <f t="shared" si="1"/>
        <v>1.3397590151091434E-3</v>
      </c>
      <c r="E24" t="s">
        <v>33</v>
      </c>
      <c r="F24" t="s">
        <v>21</v>
      </c>
      <c r="G24">
        <v>1</v>
      </c>
      <c r="H24">
        <f t="shared" si="7"/>
        <v>120</v>
      </c>
      <c r="J24">
        <v>2100</v>
      </c>
      <c r="K24" t="s">
        <v>28</v>
      </c>
      <c r="L24">
        <f t="shared" si="8"/>
        <v>122.5</v>
      </c>
      <c r="M24" cm="1">
        <f t="array" ref="M24">STOWA2024_JAARROND_T(B24*60,L24,J24,K24,"")</f>
        <v>194.76975487993536</v>
      </c>
      <c r="N24">
        <f t="shared" si="9"/>
        <v>5.1342673846688563E-3</v>
      </c>
    </row>
    <row r="25" spans="1:14" x14ac:dyDescent="0.3">
      <c r="A25">
        <f t="shared" si="5"/>
        <v>4154</v>
      </c>
      <c r="B25">
        <v>24</v>
      </c>
      <c r="C25">
        <f t="shared" si="6"/>
        <v>1.0332150951610046E-3</v>
      </c>
      <c r="D25">
        <f t="shared" si="1"/>
        <v>1.0332150951610046E-3</v>
      </c>
      <c r="E25" t="s">
        <v>33</v>
      </c>
      <c r="F25" t="s">
        <v>21</v>
      </c>
      <c r="G25">
        <v>1</v>
      </c>
      <c r="H25">
        <f t="shared" si="7"/>
        <v>125</v>
      </c>
      <c r="J25">
        <v>2100</v>
      </c>
      <c r="K25" t="s">
        <v>28</v>
      </c>
      <c r="L25">
        <f t="shared" si="8"/>
        <v>127.5</v>
      </c>
      <c r="M25" cm="1">
        <f t="array" ref="M25">STOWA2024_JAARROND_T(B25*60,L25,J25,K25,"")</f>
        <v>243.83985606777168</v>
      </c>
      <c r="N25">
        <f t="shared" si="9"/>
        <v>4.1010522895078517E-3</v>
      </c>
    </row>
    <row r="26" spans="1:14" x14ac:dyDescent="0.3">
      <c r="A26">
        <f t="shared" si="5"/>
        <v>4155</v>
      </c>
      <c r="B26">
        <v>24</v>
      </c>
      <c r="C26">
        <f t="shared" si="6"/>
        <v>8.0314638385870505E-4</v>
      </c>
      <c r="D26">
        <f t="shared" si="1"/>
        <v>8.0314638385870505E-4</v>
      </c>
      <c r="E26" t="s">
        <v>33</v>
      </c>
      <c r="F26" t="s">
        <v>21</v>
      </c>
      <c r="G26">
        <v>1</v>
      </c>
      <c r="H26">
        <f t="shared" si="7"/>
        <v>130</v>
      </c>
      <c r="J26">
        <v>2100</v>
      </c>
      <c r="K26" t="s">
        <v>28</v>
      </c>
      <c r="L26">
        <f t="shared" si="8"/>
        <v>132.5</v>
      </c>
      <c r="M26" cm="1">
        <f t="array" ref="M26">STOWA2024_JAARROND_T(B26*60,L26,J26,K26,"")</f>
        <v>303.22272029867509</v>
      </c>
      <c r="N26">
        <f t="shared" si="9"/>
        <v>3.2979059056491467E-3</v>
      </c>
    </row>
    <row r="27" spans="1:14" x14ac:dyDescent="0.3">
      <c r="A27">
        <f t="shared" si="5"/>
        <v>4156</v>
      </c>
      <c r="B27">
        <v>24</v>
      </c>
      <c r="C27">
        <f t="shared" si="6"/>
        <v>6.289772083491684E-4</v>
      </c>
      <c r="D27">
        <f t="shared" si="1"/>
        <v>6.289772083491684E-4</v>
      </c>
      <c r="E27" t="s">
        <v>33</v>
      </c>
      <c r="F27" t="s">
        <v>21</v>
      </c>
      <c r="G27">
        <v>1</v>
      </c>
      <c r="H27">
        <f t="shared" si="7"/>
        <v>135</v>
      </c>
      <c r="J27">
        <v>2100</v>
      </c>
      <c r="K27" t="s">
        <v>28</v>
      </c>
      <c r="L27">
        <f t="shared" si="8"/>
        <v>137.5</v>
      </c>
      <c r="M27" cm="1">
        <f t="array" ref="M27">STOWA2024_JAARROND_T(B27*60,L27,J27,K27,"")</f>
        <v>374.68217154382955</v>
      </c>
      <c r="N27">
        <f t="shared" si="9"/>
        <v>2.6689286972999783E-3</v>
      </c>
    </row>
    <row r="28" spans="1:14" x14ac:dyDescent="0.3">
      <c r="A28">
        <f t="shared" si="5"/>
        <v>4157</v>
      </c>
      <c r="B28">
        <v>24</v>
      </c>
      <c r="C28">
        <f t="shared" si="6"/>
        <v>4.960497701398019E-4</v>
      </c>
      <c r="D28">
        <f t="shared" si="1"/>
        <v>4.960497701398019E-4</v>
      </c>
      <c r="E28" t="s">
        <v>33</v>
      </c>
      <c r="F28" t="s">
        <v>21</v>
      </c>
      <c r="G28">
        <v>1</v>
      </c>
      <c r="H28">
        <f t="shared" si="7"/>
        <v>140</v>
      </c>
      <c r="J28">
        <v>2100</v>
      </c>
      <c r="K28" t="s">
        <v>28</v>
      </c>
      <c r="L28">
        <f t="shared" si="8"/>
        <v>142.5</v>
      </c>
      <c r="M28" cm="1">
        <f t="array" ref="M28">STOWA2024_JAARROND_T(B28*60,L28,J28,K28,"")</f>
        <v>460.21892315322901</v>
      </c>
      <c r="N28">
        <f t="shared" si="9"/>
        <v>2.1728789271601764E-3</v>
      </c>
    </row>
    <row r="29" spans="1:14" x14ac:dyDescent="0.3">
      <c r="A29">
        <f t="shared" si="5"/>
        <v>4158</v>
      </c>
      <c r="B29">
        <v>24</v>
      </c>
      <c r="C29">
        <f t="shared" si="6"/>
        <v>3.9381773098798268E-4</v>
      </c>
      <c r="D29">
        <f t="shared" si="1"/>
        <v>3.9381773098798268E-4</v>
      </c>
      <c r="E29" t="s">
        <v>33</v>
      </c>
      <c r="F29" t="s">
        <v>21</v>
      </c>
      <c r="G29">
        <v>1</v>
      </c>
      <c r="H29">
        <f t="shared" si="7"/>
        <v>145</v>
      </c>
      <c r="J29">
        <v>2100</v>
      </c>
      <c r="K29" t="s">
        <v>28</v>
      </c>
      <c r="L29">
        <f t="shared" si="8"/>
        <v>147.5</v>
      </c>
      <c r="M29" cm="1">
        <f t="array" ref="M29">STOWA2024_JAARROND_T(B29*60,L29,J29,K29,"")</f>
        <v>562.09421134674164</v>
      </c>
      <c r="N29">
        <f t="shared" si="9"/>
        <v>1.7790611961721937E-3</v>
      </c>
    </row>
    <row r="30" spans="1:14" x14ac:dyDescent="0.3">
      <c r="A30">
        <f t="shared" si="5"/>
        <v>4159</v>
      </c>
      <c r="B30">
        <v>24</v>
      </c>
      <c r="C30">
        <f t="shared" si="6"/>
        <v>3.1461283138517287E-4</v>
      </c>
      <c r="D30">
        <f t="shared" si="1"/>
        <v>3.1461283138517287E-4</v>
      </c>
      <c r="E30" t="s">
        <v>33</v>
      </c>
      <c r="F30" t="s">
        <v>21</v>
      </c>
      <c r="G30">
        <v>1</v>
      </c>
      <c r="H30">
        <f t="shared" si="7"/>
        <v>150</v>
      </c>
      <c r="J30">
        <v>2100</v>
      </c>
      <c r="K30" t="s">
        <v>28</v>
      </c>
      <c r="L30">
        <f t="shared" si="8"/>
        <v>152.5</v>
      </c>
      <c r="M30" cm="1">
        <f t="array" ref="M30">STOWA2024_JAARROND_T(B30*60,L30,J30,K30,"")</f>
        <v>682.85097928012851</v>
      </c>
      <c r="N30">
        <f t="shared" si="9"/>
        <v>1.4644483647870208E-3</v>
      </c>
    </row>
    <row r="31" spans="1:14" x14ac:dyDescent="0.3">
      <c r="A31">
        <f t="shared" si="5"/>
        <v>4160</v>
      </c>
      <c r="B31">
        <v>24</v>
      </c>
      <c r="C31">
        <f t="shared" si="6"/>
        <v>2.5285062768267644E-4</v>
      </c>
      <c r="D31">
        <f t="shared" si="1"/>
        <v>2.5285062768267644E-4</v>
      </c>
      <c r="E31" t="s">
        <v>33</v>
      </c>
      <c r="F31" t="s">
        <v>21</v>
      </c>
      <c r="G31">
        <v>1</v>
      </c>
      <c r="H31">
        <f t="shared" si="7"/>
        <v>155</v>
      </c>
      <c r="J31">
        <v>2100</v>
      </c>
      <c r="K31" t="s">
        <v>28</v>
      </c>
      <c r="L31">
        <f t="shared" si="8"/>
        <v>157.5</v>
      </c>
      <c r="M31" cm="1">
        <f t="array" ref="M31">STOWA2024_JAARROND_T(B31*60,L31,J31,K31,"")</f>
        <v>825.35644411976864</v>
      </c>
      <c r="N31">
        <f t="shared" si="9"/>
        <v>1.2115977371043444E-3</v>
      </c>
    </row>
    <row r="32" spans="1:14" x14ac:dyDescent="0.3">
      <c r="A32">
        <f t="shared" si="5"/>
        <v>4161</v>
      </c>
      <c r="B32">
        <v>24</v>
      </c>
      <c r="C32" s="1">
        <f>N31</f>
        <v>1.2115977371043444E-3</v>
      </c>
      <c r="D32">
        <f t="shared" si="1"/>
        <v>1.2115977371043444E-3</v>
      </c>
      <c r="E32" t="s">
        <v>33</v>
      </c>
      <c r="F32" t="s">
        <v>21</v>
      </c>
      <c r="G32">
        <v>1</v>
      </c>
      <c r="H32">
        <f t="shared" si="7"/>
        <v>160</v>
      </c>
      <c r="J32">
        <v>2100</v>
      </c>
      <c r="K32" t="s">
        <v>28</v>
      </c>
      <c r="L32">
        <f>AVERAGE(H32:H33)</f>
        <v>85</v>
      </c>
      <c r="M32" cm="1">
        <f t="array" ref="M32">STOWA2024_JAARROND_T(B32*60,L32,J32,K32,"")</f>
        <v>27.668092274819024</v>
      </c>
      <c r="N32">
        <f>1/M32</f>
        <v>3.6142715951186448E-2</v>
      </c>
    </row>
    <row r="33" spans="1:14" x14ac:dyDescent="0.3">
      <c r="A33">
        <f t="shared" si="5"/>
        <v>4162</v>
      </c>
      <c r="B33">
        <v>48</v>
      </c>
      <c r="C33" s="1">
        <f>365.25*24/B33 - N33</f>
        <v>152.93256116449558</v>
      </c>
      <c r="D33">
        <f>C33</f>
        <v>152.93256116449558</v>
      </c>
      <c r="E33" t="s">
        <v>33</v>
      </c>
      <c r="F33" t="s">
        <v>21</v>
      </c>
      <c r="G33">
        <v>1</v>
      </c>
      <c r="H33">
        <v>10</v>
      </c>
      <c r="J33">
        <v>2100</v>
      </c>
      <c r="K33" t="s">
        <v>28</v>
      </c>
      <c r="L33">
        <f>AVERAGE(H33:H35)</f>
        <v>15</v>
      </c>
      <c r="M33" cm="1">
        <f t="array" ref="M33">STOWA2024_JAARROND_T(B33*60,L33,J33,K33,"")</f>
        <v>3.3678607727037242E-2</v>
      </c>
      <c r="N33">
        <f>1/M33</f>
        <v>29.692438835504426</v>
      </c>
    </row>
    <row r="34" spans="1:14" x14ac:dyDescent="0.3">
      <c r="A34">
        <f t="shared" si="5"/>
        <v>4163</v>
      </c>
      <c r="B34">
        <v>48</v>
      </c>
      <c r="C34">
        <f t="shared" ref="C34:C38" si="10">N33-N34</f>
        <v>7.4714859878749813</v>
      </c>
      <c r="D34">
        <f t="shared" ref="D34:D63" si="11">C34</f>
        <v>7.4714859878749813</v>
      </c>
      <c r="E34" t="s">
        <v>33</v>
      </c>
      <c r="F34" t="s">
        <v>21</v>
      </c>
      <c r="G34">
        <v>1</v>
      </c>
      <c r="H34">
        <f t="shared" ref="H34:H38" si="12">H33+5</f>
        <v>15</v>
      </c>
      <c r="J34">
        <v>2100</v>
      </c>
      <c r="K34" t="s">
        <v>28</v>
      </c>
      <c r="L34">
        <f t="shared" ref="L34:L38" si="13">AVERAGE(H34:H35)</f>
        <v>17.5</v>
      </c>
      <c r="M34" cm="1">
        <f t="array" ref="M34">STOWA2024_JAARROND_T(B34*60,L34,J34,K34,"")</f>
        <v>4.5002570630389559E-2</v>
      </c>
      <c r="N34">
        <f t="shared" ref="N34:N38" si="14">1/M34</f>
        <v>22.220952847629444</v>
      </c>
    </row>
    <row r="35" spans="1:14" x14ac:dyDescent="0.3">
      <c r="A35">
        <f t="shared" si="5"/>
        <v>4164</v>
      </c>
      <c r="B35">
        <v>48</v>
      </c>
      <c r="C35">
        <f t="shared" si="10"/>
        <v>9.4711291510547824</v>
      </c>
      <c r="D35">
        <f t="shared" si="11"/>
        <v>9.4711291510547824</v>
      </c>
      <c r="E35" t="s">
        <v>33</v>
      </c>
      <c r="F35" t="s">
        <v>21</v>
      </c>
      <c r="G35">
        <v>1</v>
      </c>
      <c r="H35">
        <f t="shared" si="12"/>
        <v>20</v>
      </c>
      <c r="J35">
        <v>2100</v>
      </c>
      <c r="K35" t="s">
        <v>28</v>
      </c>
      <c r="L35">
        <f t="shared" si="13"/>
        <v>22.5</v>
      </c>
      <c r="M35" cm="1">
        <f t="array" ref="M35">STOWA2024_JAARROND_T(B35*60,L35,J35,K35,"")</f>
        <v>7.8432457091046501E-2</v>
      </c>
      <c r="N35">
        <f t="shared" si="14"/>
        <v>12.749823696574662</v>
      </c>
    </row>
    <row r="36" spans="1:14" x14ac:dyDescent="0.3">
      <c r="A36">
        <f t="shared" si="5"/>
        <v>4165</v>
      </c>
      <c r="B36">
        <v>48</v>
      </c>
      <c r="C36">
        <f t="shared" si="10"/>
        <v>5.2149562994240313</v>
      </c>
      <c r="D36">
        <f t="shared" si="11"/>
        <v>5.2149562994240313</v>
      </c>
      <c r="E36" t="s">
        <v>33</v>
      </c>
      <c r="F36" t="s">
        <v>21</v>
      </c>
      <c r="G36">
        <v>1</v>
      </c>
      <c r="H36">
        <f t="shared" si="12"/>
        <v>25</v>
      </c>
      <c r="J36">
        <v>2100</v>
      </c>
      <c r="K36" t="s">
        <v>28</v>
      </c>
      <c r="L36">
        <f t="shared" si="13"/>
        <v>27.5</v>
      </c>
      <c r="M36" cm="1">
        <f t="array" ref="M36">STOWA2024_JAARROND_T(B36*60,L36,J36,K36,"")</f>
        <v>0.1327163369030433</v>
      </c>
      <c r="N36">
        <f t="shared" si="14"/>
        <v>7.5348673971506308</v>
      </c>
    </row>
    <row r="37" spans="1:14" x14ac:dyDescent="0.3">
      <c r="A37">
        <f t="shared" si="5"/>
        <v>4166</v>
      </c>
      <c r="B37">
        <v>48</v>
      </c>
      <c r="C37">
        <f t="shared" si="10"/>
        <v>2.9624197824375464</v>
      </c>
      <c r="D37">
        <f t="shared" si="11"/>
        <v>2.9624197824375464</v>
      </c>
      <c r="E37" t="s">
        <v>33</v>
      </c>
      <c r="F37" t="s">
        <v>21</v>
      </c>
      <c r="G37">
        <v>1</v>
      </c>
      <c r="H37">
        <f t="shared" si="12"/>
        <v>30</v>
      </c>
      <c r="J37">
        <v>2100</v>
      </c>
      <c r="K37" t="s">
        <v>28</v>
      </c>
      <c r="L37">
        <f t="shared" si="13"/>
        <v>32.5</v>
      </c>
      <c r="M37" cm="1">
        <f t="array" ref="M37">STOWA2024_JAARROND_T(B37*60,L37,J37,K37,"")</f>
        <v>0.21870124805415594</v>
      </c>
      <c r="N37">
        <f t="shared" si="14"/>
        <v>4.5724476147130844</v>
      </c>
    </row>
    <row r="38" spans="1:14" x14ac:dyDescent="0.3">
      <c r="A38">
        <f t="shared" si="5"/>
        <v>4167</v>
      </c>
      <c r="B38">
        <v>48</v>
      </c>
      <c r="C38">
        <f t="shared" si="10"/>
        <v>1.730338387834816</v>
      </c>
      <c r="D38">
        <f t="shared" si="11"/>
        <v>1.730338387834816</v>
      </c>
      <c r="E38" t="s">
        <v>33</v>
      </c>
      <c r="F38" t="s">
        <v>21</v>
      </c>
      <c r="G38">
        <v>1</v>
      </c>
      <c r="H38">
        <f t="shared" si="12"/>
        <v>35</v>
      </c>
      <c r="J38">
        <v>2100</v>
      </c>
      <c r="K38" t="s">
        <v>28</v>
      </c>
      <c r="L38">
        <f t="shared" si="13"/>
        <v>37.5</v>
      </c>
      <c r="M38" cm="1">
        <f t="array" ref="M38">STOWA2024_JAARROND_T(B38*60,L38,J38,K38,"")</f>
        <v>0.3518513611450414</v>
      </c>
      <c r="N38">
        <f t="shared" si="14"/>
        <v>2.8421092268782684</v>
      </c>
    </row>
    <row r="39" spans="1:14" x14ac:dyDescent="0.3">
      <c r="A39">
        <f t="shared" si="5"/>
        <v>4168</v>
      </c>
      <c r="B39">
        <v>48</v>
      </c>
      <c r="C39">
        <f>N38-N39</f>
        <v>1.0366388170516407</v>
      </c>
      <c r="D39">
        <f t="shared" si="11"/>
        <v>1.0366388170516407</v>
      </c>
      <c r="E39" t="s">
        <v>33</v>
      </c>
      <c r="F39" t="s">
        <v>21</v>
      </c>
      <c r="G39">
        <v>1</v>
      </c>
      <c r="H39">
        <f>H38+5</f>
        <v>40</v>
      </c>
      <c r="J39">
        <v>2100</v>
      </c>
      <c r="K39" t="s">
        <v>28</v>
      </c>
      <c r="L39">
        <f>AVERAGE(H39:H40)</f>
        <v>42.5</v>
      </c>
      <c r="M39" cm="1">
        <f t="array" ref="M39">STOWA2024_JAARROND_T(B39*60,L39,J39,K39,"")</f>
        <v>0.55387227315236154</v>
      </c>
      <c r="N39">
        <f>1/M39</f>
        <v>1.8054704098266277</v>
      </c>
    </row>
    <row r="40" spans="1:14" x14ac:dyDescent="0.3">
      <c r="A40">
        <f t="shared" si="5"/>
        <v>4169</v>
      </c>
      <c r="B40">
        <v>48</v>
      </c>
      <c r="C40">
        <f t="shared" ref="C40:C62" si="15">N39-N40</f>
        <v>0.63551491040191288</v>
      </c>
      <c r="D40">
        <f t="shared" si="11"/>
        <v>0.63551491040191288</v>
      </c>
      <c r="E40" t="s">
        <v>33</v>
      </c>
      <c r="F40" t="s">
        <v>21</v>
      </c>
      <c r="G40">
        <v>1</v>
      </c>
      <c r="H40">
        <f t="shared" ref="H40:H63" si="16">H39+5</f>
        <v>45</v>
      </c>
      <c r="J40">
        <v>2100</v>
      </c>
      <c r="K40" t="s">
        <v>28</v>
      </c>
      <c r="L40">
        <f t="shared" ref="L40:L62" si="17">AVERAGE(H40:H41)</f>
        <v>47.5</v>
      </c>
      <c r="M40" cm="1">
        <f t="array" ref="M40">STOWA2024_JAARROND_T(B40*60,L40,J40,K40,"")</f>
        <v>0.85473336421061774</v>
      </c>
      <c r="N40">
        <f t="shared" ref="N40:N62" si="18">1/M40</f>
        <v>1.1699554994247148</v>
      </c>
    </row>
    <row r="41" spans="1:14" x14ac:dyDescent="0.3">
      <c r="A41">
        <f t="shared" si="5"/>
        <v>4170</v>
      </c>
      <c r="B41">
        <v>48</v>
      </c>
      <c r="C41">
        <f t="shared" si="15"/>
        <v>0.39780467376276141</v>
      </c>
      <c r="D41">
        <f t="shared" si="11"/>
        <v>0.39780467376276141</v>
      </c>
      <c r="E41" t="s">
        <v>33</v>
      </c>
      <c r="F41" t="s">
        <v>21</v>
      </c>
      <c r="G41">
        <v>1</v>
      </c>
      <c r="H41">
        <f t="shared" si="16"/>
        <v>50</v>
      </c>
      <c r="J41">
        <v>2100</v>
      </c>
      <c r="K41" t="s">
        <v>28</v>
      </c>
      <c r="L41">
        <f t="shared" si="17"/>
        <v>52.5</v>
      </c>
      <c r="M41" cm="1">
        <f t="array" ref="M41">STOWA2024_JAARROND_T(B41*60,L41,J41,K41,"")</f>
        <v>1.2950837670123774</v>
      </c>
      <c r="N41">
        <f t="shared" si="18"/>
        <v>0.77215082566195337</v>
      </c>
    </row>
    <row r="42" spans="1:14" x14ac:dyDescent="0.3">
      <c r="A42">
        <f t="shared" si="5"/>
        <v>4171</v>
      </c>
      <c r="B42">
        <v>48</v>
      </c>
      <c r="C42">
        <f t="shared" si="15"/>
        <v>0.25401094908645061</v>
      </c>
      <c r="D42">
        <f t="shared" si="11"/>
        <v>0.25401094908645061</v>
      </c>
      <c r="E42" t="s">
        <v>33</v>
      </c>
      <c r="F42" t="s">
        <v>21</v>
      </c>
      <c r="G42">
        <v>1</v>
      </c>
      <c r="H42">
        <f t="shared" si="16"/>
        <v>55</v>
      </c>
      <c r="J42">
        <v>2100</v>
      </c>
      <c r="K42" t="s">
        <v>28</v>
      </c>
      <c r="L42">
        <f t="shared" si="17"/>
        <v>57.5</v>
      </c>
      <c r="M42" cm="1">
        <f t="array" ref="M42">STOWA2024_JAARROND_T(B42*60,L42,J42,K42,"")</f>
        <v>1.9299807739354358</v>
      </c>
      <c r="N42">
        <f t="shared" si="18"/>
        <v>0.51813987657550276</v>
      </c>
    </row>
    <row r="43" spans="1:14" x14ac:dyDescent="0.3">
      <c r="A43">
        <f t="shared" si="5"/>
        <v>4172</v>
      </c>
      <c r="B43">
        <v>48</v>
      </c>
      <c r="C43">
        <f t="shared" si="15"/>
        <v>0.16503852123569585</v>
      </c>
      <c r="D43">
        <f t="shared" si="11"/>
        <v>0.16503852123569585</v>
      </c>
      <c r="E43" t="s">
        <v>33</v>
      </c>
      <c r="F43" t="s">
        <v>21</v>
      </c>
      <c r="G43">
        <v>1</v>
      </c>
      <c r="H43">
        <f t="shared" si="16"/>
        <v>60</v>
      </c>
      <c r="J43">
        <v>2100</v>
      </c>
      <c r="K43" t="s">
        <v>28</v>
      </c>
      <c r="L43">
        <f t="shared" si="17"/>
        <v>62.5</v>
      </c>
      <c r="M43" cm="1">
        <f t="array" ref="M43">STOWA2024_JAARROND_T(B43*60,L43,J43,K43,"")</f>
        <v>2.8320480362859284</v>
      </c>
      <c r="N43">
        <f t="shared" si="18"/>
        <v>0.35310135533980691</v>
      </c>
    </row>
    <row r="44" spans="1:14" x14ac:dyDescent="0.3">
      <c r="A44">
        <f t="shared" si="5"/>
        <v>4173</v>
      </c>
      <c r="B44">
        <v>48</v>
      </c>
      <c r="C44">
        <f t="shared" si="15"/>
        <v>0.10900610029705043</v>
      </c>
      <c r="D44">
        <f t="shared" si="11"/>
        <v>0.10900610029705043</v>
      </c>
      <c r="E44" t="s">
        <v>33</v>
      </c>
      <c r="F44" t="s">
        <v>21</v>
      </c>
      <c r="G44">
        <v>1</v>
      </c>
      <c r="H44">
        <f t="shared" si="16"/>
        <v>65</v>
      </c>
      <c r="J44">
        <v>2100</v>
      </c>
      <c r="K44" t="s">
        <v>28</v>
      </c>
      <c r="L44">
        <f t="shared" si="17"/>
        <v>67.5</v>
      </c>
      <c r="M44" cm="1">
        <f t="array" ref="M44">STOWA2024_JAARROND_T(B44*60,L44,J44,K44,"")</f>
        <v>4.0967613230533173</v>
      </c>
      <c r="N44">
        <f t="shared" si="18"/>
        <v>0.24409525504275648</v>
      </c>
    </row>
    <row r="45" spans="1:14" x14ac:dyDescent="0.3">
      <c r="A45">
        <f t="shared" si="5"/>
        <v>4174</v>
      </c>
      <c r="B45">
        <v>48</v>
      </c>
      <c r="C45">
        <f t="shared" si="15"/>
        <v>7.3102796545366083E-2</v>
      </c>
      <c r="D45">
        <f t="shared" si="11"/>
        <v>7.3102796545366083E-2</v>
      </c>
      <c r="E45" t="s">
        <v>33</v>
      </c>
      <c r="F45" t="s">
        <v>21</v>
      </c>
      <c r="G45">
        <v>1</v>
      </c>
      <c r="H45">
        <f t="shared" si="16"/>
        <v>70</v>
      </c>
      <c r="J45">
        <v>2100</v>
      </c>
      <c r="K45" t="s">
        <v>28</v>
      </c>
      <c r="L45">
        <f t="shared" si="17"/>
        <v>72.5</v>
      </c>
      <c r="M45" cm="1">
        <f t="array" ref="M45">STOWA2024_JAARROND_T(B45*60,L45,J45,K45,"")</f>
        <v>5.8482111362546529</v>
      </c>
      <c r="N45">
        <f t="shared" si="18"/>
        <v>0.17099245849739039</v>
      </c>
    </row>
    <row r="46" spans="1:14" x14ac:dyDescent="0.3">
      <c r="A46">
        <f t="shared" si="5"/>
        <v>4175</v>
      </c>
      <c r="B46">
        <v>48</v>
      </c>
      <c r="C46">
        <f t="shared" si="15"/>
        <v>4.9721035258026403E-2</v>
      </c>
      <c r="D46">
        <f t="shared" si="11"/>
        <v>4.9721035258026403E-2</v>
      </c>
      <c r="E46" t="s">
        <v>33</v>
      </c>
      <c r="F46" t="s">
        <v>21</v>
      </c>
      <c r="G46">
        <v>1</v>
      </c>
      <c r="H46">
        <f t="shared" si="16"/>
        <v>75</v>
      </c>
      <c r="J46">
        <v>2100</v>
      </c>
      <c r="K46" t="s">
        <v>28</v>
      </c>
      <c r="L46">
        <f t="shared" si="17"/>
        <v>77.5</v>
      </c>
      <c r="M46" cm="1">
        <f t="array" ref="M46">STOWA2024_JAARROND_T(B46*60,L46,J46,K46,"")</f>
        <v>8.2459657295042437</v>
      </c>
      <c r="N46">
        <f t="shared" si="18"/>
        <v>0.12127142323936399</v>
      </c>
    </row>
    <row r="47" spans="1:14" x14ac:dyDescent="0.3">
      <c r="A47">
        <f t="shared" si="5"/>
        <v>4176</v>
      </c>
      <c r="B47">
        <v>48</v>
      </c>
      <c r="C47">
        <f t="shared" si="15"/>
        <v>3.4268286245717899E-2</v>
      </c>
      <c r="D47">
        <f t="shared" si="11"/>
        <v>3.4268286245717899E-2</v>
      </c>
      <c r="E47" t="s">
        <v>33</v>
      </c>
      <c r="F47" t="s">
        <v>21</v>
      </c>
      <c r="G47">
        <v>1</v>
      </c>
      <c r="H47">
        <f t="shared" si="16"/>
        <v>80</v>
      </c>
      <c r="J47">
        <v>2100</v>
      </c>
      <c r="K47" t="s">
        <v>28</v>
      </c>
      <c r="L47">
        <f t="shared" si="17"/>
        <v>82.5</v>
      </c>
      <c r="M47" cm="1">
        <f t="array" ref="M47">STOWA2024_JAARROND_T(B47*60,L47,J47,K47,"")</f>
        <v>11.493838435653542</v>
      </c>
      <c r="N47">
        <f t="shared" si="18"/>
        <v>8.7003136993646091E-2</v>
      </c>
    </row>
    <row r="48" spans="1:14" x14ac:dyDescent="0.3">
      <c r="A48">
        <f t="shared" si="5"/>
        <v>4177</v>
      </c>
      <c r="B48">
        <v>48</v>
      </c>
      <c r="C48">
        <f t="shared" si="15"/>
        <v>2.3908588379827261E-2</v>
      </c>
      <c r="D48">
        <f t="shared" si="11"/>
        <v>2.3908588379827261E-2</v>
      </c>
      <c r="E48" t="s">
        <v>33</v>
      </c>
      <c r="F48" t="s">
        <v>21</v>
      </c>
      <c r="G48">
        <v>1</v>
      </c>
      <c r="H48">
        <f t="shared" si="16"/>
        <v>85</v>
      </c>
      <c r="J48">
        <v>2100</v>
      </c>
      <c r="K48" t="s">
        <v>28</v>
      </c>
      <c r="L48">
        <f t="shared" si="17"/>
        <v>87.5</v>
      </c>
      <c r="M48" cm="1">
        <f t="array" ref="M48">STOWA2024_JAARROND_T(B48*60,L48,J48,K48,"")</f>
        <v>15.84922979829326</v>
      </c>
      <c r="N48">
        <f t="shared" si="18"/>
        <v>6.3094548613818829E-2</v>
      </c>
    </row>
    <row r="49" spans="1:14" x14ac:dyDescent="0.3">
      <c r="A49">
        <f t="shared" si="5"/>
        <v>4178</v>
      </c>
      <c r="B49">
        <v>48</v>
      </c>
      <c r="C49">
        <f t="shared" si="15"/>
        <v>1.687445262009838E-2</v>
      </c>
      <c r="D49">
        <f t="shared" si="11"/>
        <v>1.687445262009838E-2</v>
      </c>
      <c r="E49" t="s">
        <v>33</v>
      </c>
      <c r="F49" t="s">
        <v>21</v>
      </c>
      <c r="G49">
        <v>1</v>
      </c>
      <c r="H49">
        <f t="shared" si="16"/>
        <v>90</v>
      </c>
      <c r="J49">
        <v>2100</v>
      </c>
      <c r="K49" t="s">
        <v>28</v>
      </c>
      <c r="L49">
        <f t="shared" si="17"/>
        <v>92.5</v>
      </c>
      <c r="M49" cm="1">
        <f t="array" ref="M49">STOWA2024_JAARROND_T(B49*60,L49,J49,K49,"")</f>
        <v>21.635610625643483</v>
      </c>
      <c r="N49">
        <f t="shared" si="18"/>
        <v>4.6220095993720449E-2</v>
      </c>
    </row>
    <row r="50" spans="1:14" x14ac:dyDescent="0.3">
      <c r="A50">
        <f t="shared" si="5"/>
        <v>4179</v>
      </c>
      <c r="B50">
        <v>48</v>
      </c>
      <c r="C50">
        <f t="shared" si="15"/>
        <v>1.2039067742064292E-2</v>
      </c>
      <c r="D50">
        <f t="shared" si="11"/>
        <v>1.2039067742064292E-2</v>
      </c>
      <c r="E50" t="s">
        <v>33</v>
      </c>
      <c r="F50" t="s">
        <v>21</v>
      </c>
      <c r="G50">
        <v>1</v>
      </c>
      <c r="H50">
        <f t="shared" si="16"/>
        <v>95</v>
      </c>
      <c r="J50">
        <v>2100</v>
      </c>
      <c r="K50" t="s">
        <v>28</v>
      </c>
      <c r="L50">
        <f t="shared" si="17"/>
        <v>97.5</v>
      </c>
      <c r="M50" cm="1">
        <f t="array" ref="M50">STOWA2024_JAARROND_T(B50*60,L50,J50,K50,"")</f>
        <v>29.255995245009853</v>
      </c>
      <c r="N50">
        <f t="shared" si="18"/>
        <v>3.4181028251656156E-2</v>
      </c>
    </row>
    <row r="51" spans="1:14" x14ac:dyDescent="0.3">
      <c r="A51">
        <f t="shared" si="5"/>
        <v>4180</v>
      </c>
      <c r="B51">
        <v>48</v>
      </c>
      <c r="C51">
        <f t="shared" si="15"/>
        <v>8.6768381093292393E-3</v>
      </c>
      <c r="D51">
        <f t="shared" si="11"/>
        <v>8.6768381093292393E-3</v>
      </c>
      <c r="E51" t="s">
        <v>33</v>
      </c>
      <c r="F51" t="s">
        <v>21</v>
      </c>
      <c r="G51">
        <v>1</v>
      </c>
      <c r="H51">
        <f t="shared" si="16"/>
        <v>100</v>
      </c>
      <c r="J51">
        <v>2100</v>
      </c>
      <c r="K51" t="s">
        <v>28</v>
      </c>
      <c r="L51">
        <f t="shared" si="17"/>
        <v>102.5</v>
      </c>
      <c r="M51" cm="1">
        <f t="array" ref="M51">STOWA2024_JAARROND_T(B51*60,L51,J51,K51,"")</f>
        <v>39.209243438802382</v>
      </c>
      <c r="N51">
        <f t="shared" si="18"/>
        <v>2.5504190142326917E-2</v>
      </c>
    </row>
    <row r="52" spans="1:14" x14ac:dyDescent="0.3">
      <c r="A52">
        <f t="shared" si="5"/>
        <v>4181</v>
      </c>
      <c r="B52">
        <v>48</v>
      </c>
      <c r="C52">
        <f t="shared" si="15"/>
        <v>6.3136197609611408E-3</v>
      </c>
      <c r="D52">
        <f t="shared" si="11"/>
        <v>6.3136197609611408E-3</v>
      </c>
      <c r="E52" t="s">
        <v>33</v>
      </c>
      <c r="F52" t="s">
        <v>21</v>
      </c>
      <c r="G52">
        <v>1</v>
      </c>
      <c r="H52">
        <f t="shared" si="16"/>
        <v>105</v>
      </c>
      <c r="J52">
        <v>2100</v>
      </c>
      <c r="K52" t="s">
        <v>28</v>
      </c>
      <c r="L52">
        <f t="shared" si="17"/>
        <v>107.5</v>
      </c>
      <c r="M52" cm="1">
        <f t="array" ref="M52">STOWA2024_JAARROND_T(B52*60,L52,J52,K52,"")</f>
        <v>52.108925379883935</v>
      </c>
      <c r="N52">
        <f t="shared" si="18"/>
        <v>1.9190570381365776E-2</v>
      </c>
    </row>
    <row r="53" spans="1:14" x14ac:dyDescent="0.3">
      <c r="A53">
        <f t="shared" si="5"/>
        <v>4182</v>
      </c>
      <c r="B53">
        <v>48</v>
      </c>
      <c r="C53">
        <f t="shared" si="15"/>
        <v>4.6355122249293161E-3</v>
      </c>
      <c r="D53">
        <f t="shared" si="11"/>
        <v>4.6355122249293161E-3</v>
      </c>
      <c r="E53" t="s">
        <v>33</v>
      </c>
      <c r="F53" t="s">
        <v>21</v>
      </c>
      <c r="G53">
        <v>1</v>
      </c>
      <c r="H53">
        <f t="shared" si="16"/>
        <v>110</v>
      </c>
      <c r="J53">
        <v>2100</v>
      </c>
      <c r="K53" t="s">
        <v>28</v>
      </c>
      <c r="L53">
        <f t="shared" si="17"/>
        <v>112.5</v>
      </c>
      <c r="M53" cm="1">
        <f t="array" ref="M53">STOWA2024_JAARROND_T(B53*60,L53,J53,K53,"")</f>
        <v>68.70463788272707</v>
      </c>
      <c r="N53">
        <f t="shared" si="18"/>
        <v>1.455505815643646E-2</v>
      </c>
    </row>
    <row r="54" spans="1:14" x14ac:dyDescent="0.3">
      <c r="A54">
        <f t="shared" si="5"/>
        <v>4183</v>
      </c>
      <c r="B54">
        <v>48</v>
      </c>
      <c r="C54">
        <f t="shared" si="15"/>
        <v>3.4327340022716098E-3</v>
      </c>
      <c r="D54">
        <f t="shared" si="11"/>
        <v>3.4327340022716098E-3</v>
      </c>
      <c r="E54" t="s">
        <v>33</v>
      </c>
      <c r="F54" t="s">
        <v>21</v>
      </c>
      <c r="G54">
        <v>1</v>
      </c>
      <c r="H54">
        <f t="shared" si="16"/>
        <v>115</v>
      </c>
      <c r="J54">
        <v>2100</v>
      </c>
      <c r="K54" t="s">
        <v>28</v>
      </c>
      <c r="L54">
        <f t="shared" si="17"/>
        <v>117.5</v>
      </c>
      <c r="M54" cm="1">
        <f t="array" ref="M54">STOWA2024_JAARROND_T(B54*60,L54,J54,K54,"")</f>
        <v>89.909265917730096</v>
      </c>
      <c r="N54">
        <f t="shared" si="18"/>
        <v>1.112232415416485E-2</v>
      </c>
    </row>
    <row r="55" spans="1:14" x14ac:dyDescent="0.3">
      <c r="A55">
        <f t="shared" si="5"/>
        <v>4184</v>
      </c>
      <c r="B55">
        <v>48</v>
      </c>
      <c r="C55">
        <f t="shared" si="15"/>
        <v>2.56251199208757E-3</v>
      </c>
      <c r="D55">
        <f t="shared" si="11"/>
        <v>2.56251199208757E-3</v>
      </c>
      <c r="E55" t="s">
        <v>33</v>
      </c>
      <c r="F55" t="s">
        <v>21</v>
      </c>
      <c r="G55">
        <v>1</v>
      </c>
      <c r="H55">
        <f t="shared" si="16"/>
        <v>120</v>
      </c>
      <c r="J55">
        <v>2100</v>
      </c>
      <c r="K55" t="s">
        <v>28</v>
      </c>
      <c r="L55">
        <f t="shared" si="17"/>
        <v>122.5</v>
      </c>
      <c r="M55" cm="1">
        <f t="array" ref="M55">STOWA2024_JAARROND_T(B55*60,L55,J55,K55,"")</f>
        <v>116.82499347711406</v>
      </c>
      <c r="N55">
        <f t="shared" si="18"/>
        <v>8.5598121620772804E-3</v>
      </c>
    </row>
    <row r="56" spans="1:14" x14ac:dyDescent="0.3">
      <c r="A56">
        <f t="shared" si="5"/>
        <v>4185</v>
      </c>
      <c r="B56">
        <v>48</v>
      </c>
      <c r="C56">
        <f t="shared" si="15"/>
        <v>1.9275160401428576E-3</v>
      </c>
      <c r="D56">
        <f t="shared" si="11"/>
        <v>1.9275160401428576E-3</v>
      </c>
      <c r="E56" t="s">
        <v>33</v>
      </c>
      <c r="F56" t="s">
        <v>21</v>
      </c>
      <c r="G56">
        <v>1</v>
      </c>
      <c r="H56">
        <f t="shared" si="16"/>
        <v>125</v>
      </c>
      <c r="J56">
        <v>2100</v>
      </c>
      <c r="K56" t="s">
        <v>28</v>
      </c>
      <c r="L56">
        <f t="shared" si="17"/>
        <v>127.5</v>
      </c>
      <c r="M56" cm="1">
        <f t="array" ref="M56">STOWA2024_JAARROND_T(B56*60,L56,J56,K56,"")</f>
        <v>150.77734492173622</v>
      </c>
      <c r="N56">
        <f t="shared" si="18"/>
        <v>6.6322961219344228E-3</v>
      </c>
    </row>
    <row r="57" spans="1:14" x14ac:dyDescent="0.3">
      <c r="A57">
        <f t="shared" si="5"/>
        <v>4186</v>
      </c>
      <c r="B57">
        <v>48</v>
      </c>
      <c r="C57">
        <f t="shared" si="15"/>
        <v>1.4604627733721398E-3</v>
      </c>
      <c r="D57">
        <f t="shared" si="11"/>
        <v>1.4604627733721398E-3</v>
      </c>
      <c r="E57" t="s">
        <v>33</v>
      </c>
      <c r="F57" t="s">
        <v>21</v>
      </c>
      <c r="G57">
        <v>1</v>
      </c>
      <c r="H57">
        <f t="shared" si="16"/>
        <v>130</v>
      </c>
      <c r="J57">
        <v>2100</v>
      </c>
      <c r="K57" t="s">
        <v>28</v>
      </c>
      <c r="L57">
        <f t="shared" si="17"/>
        <v>132.5</v>
      </c>
      <c r="M57" cm="1">
        <f t="array" ref="M57">STOWA2024_JAARROND_T(B57*60,L57,J57,K57,"")</f>
        <v>193.35503149535739</v>
      </c>
      <c r="N57">
        <f t="shared" si="18"/>
        <v>5.171833348562283E-3</v>
      </c>
    </row>
    <row r="58" spans="1:14" x14ac:dyDescent="0.3">
      <c r="A58">
        <f t="shared" si="5"/>
        <v>4187</v>
      </c>
      <c r="B58">
        <v>48</v>
      </c>
      <c r="C58">
        <f t="shared" si="15"/>
        <v>1.114255174547424E-3</v>
      </c>
      <c r="D58">
        <f t="shared" si="11"/>
        <v>1.114255174547424E-3</v>
      </c>
      <c r="E58" t="s">
        <v>33</v>
      </c>
      <c r="F58" t="s">
        <v>21</v>
      </c>
      <c r="G58">
        <v>1</v>
      </c>
      <c r="H58">
        <f t="shared" si="16"/>
        <v>135</v>
      </c>
      <c r="J58">
        <v>2100</v>
      </c>
      <c r="K58" t="s">
        <v>28</v>
      </c>
      <c r="L58">
        <f t="shared" si="17"/>
        <v>137.5</v>
      </c>
      <c r="M58" cm="1">
        <f t="array" ref="M58">STOWA2024_JAARROND_T(B58*60,L58,J58,K58,"")</f>
        <v>246.45242977796488</v>
      </c>
      <c r="N58">
        <f t="shared" si="18"/>
        <v>4.057578174014859E-3</v>
      </c>
    </row>
    <row r="59" spans="1:14" x14ac:dyDescent="0.3">
      <c r="A59">
        <f t="shared" si="5"/>
        <v>4188</v>
      </c>
      <c r="B59">
        <v>48</v>
      </c>
      <c r="C59">
        <f t="shared" si="15"/>
        <v>8.5565788403189685E-4</v>
      </c>
      <c r="D59">
        <f t="shared" si="11"/>
        <v>8.5565788403189685E-4</v>
      </c>
      <c r="E59" t="s">
        <v>33</v>
      </c>
      <c r="F59" t="s">
        <v>21</v>
      </c>
      <c r="G59">
        <v>1</v>
      </c>
      <c r="H59">
        <f t="shared" si="16"/>
        <v>140</v>
      </c>
      <c r="J59">
        <v>2100</v>
      </c>
      <c r="K59" t="s">
        <v>28</v>
      </c>
      <c r="L59">
        <f t="shared" si="17"/>
        <v>142.5</v>
      </c>
      <c r="M59" cm="1">
        <f t="array" ref="M59">STOWA2024_JAARROND_T(B59*60,L59,J59,K59,"")</f>
        <v>312.31258414784622</v>
      </c>
      <c r="N59">
        <f t="shared" si="18"/>
        <v>3.2019202899829621E-3</v>
      </c>
    </row>
    <row r="60" spans="1:14" x14ac:dyDescent="0.3">
      <c r="A60">
        <f t="shared" si="5"/>
        <v>4189</v>
      </c>
      <c r="B60">
        <v>48</v>
      </c>
      <c r="C60">
        <f t="shared" si="15"/>
        <v>6.6121146637999114E-4</v>
      </c>
      <c r="D60">
        <f t="shared" si="11"/>
        <v>6.6121146637999114E-4</v>
      </c>
      <c r="E60" t="s">
        <v>33</v>
      </c>
      <c r="F60" t="s">
        <v>21</v>
      </c>
      <c r="G60">
        <v>1</v>
      </c>
      <c r="H60">
        <f t="shared" si="16"/>
        <v>145</v>
      </c>
      <c r="J60">
        <v>2100</v>
      </c>
      <c r="K60" t="s">
        <v>28</v>
      </c>
      <c r="L60">
        <f t="shared" si="17"/>
        <v>147.5</v>
      </c>
      <c r="M60" cm="1">
        <f t="array" ref="M60">STOWA2024_JAARROND_T(B60*60,L60,J60,K60,"")</f>
        <v>393.59095017503944</v>
      </c>
      <c r="N60">
        <f t="shared" si="18"/>
        <v>2.540708823602971E-3</v>
      </c>
    </row>
    <row r="61" spans="1:14" x14ac:dyDescent="0.3">
      <c r="A61">
        <f t="shared" si="5"/>
        <v>4190</v>
      </c>
      <c r="B61">
        <v>48</v>
      </c>
      <c r="C61">
        <f t="shared" si="15"/>
        <v>5.1400395942871558E-4</v>
      </c>
      <c r="D61">
        <f t="shared" si="11"/>
        <v>5.1400395942871558E-4</v>
      </c>
      <c r="E61" t="s">
        <v>33</v>
      </c>
      <c r="F61" t="s">
        <v>21</v>
      </c>
      <c r="G61">
        <v>1</v>
      </c>
      <c r="H61">
        <f t="shared" si="16"/>
        <v>150</v>
      </c>
      <c r="J61">
        <v>2100</v>
      </c>
      <c r="K61" t="s">
        <v>28</v>
      </c>
      <c r="L61">
        <f t="shared" si="17"/>
        <v>152.5</v>
      </c>
      <c r="M61" cm="1">
        <f t="array" ref="M61">STOWA2024_JAARROND_T(B61*60,L61,J61,K61,"")</f>
        <v>493.4117530760613</v>
      </c>
      <c r="N61">
        <f t="shared" si="18"/>
        <v>2.0267048641742554E-3</v>
      </c>
    </row>
    <row r="62" spans="1:14" x14ac:dyDescent="0.3">
      <c r="A62">
        <f t="shared" si="5"/>
        <v>4191</v>
      </c>
      <c r="B62">
        <v>48</v>
      </c>
      <c r="C62">
        <f t="shared" si="15"/>
        <v>4.0185738090868853E-4</v>
      </c>
      <c r="D62">
        <f t="shared" si="11"/>
        <v>4.0185738090868853E-4</v>
      </c>
      <c r="E62" t="s">
        <v>33</v>
      </c>
      <c r="F62" t="s">
        <v>21</v>
      </c>
      <c r="G62">
        <v>1</v>
      </c>
      <c r="H62">
        <f t="shared" si="16"/>
        <v>155</v>
      </c>
      <c r="J62">
        <v>2100</v>
      </c>
      <c r="K62" t="s">
        <v>28</v>
      </c>
      <c r="L62">
        <f t="shared" si="17"/>
        <v>157.5</v>
      </c>
      <c r="M62" cm="1">
        <f t="array" ref="M62">STOWA2024_JAARROND_T(B62*60,L62,J62,K62,"")</f>
        <v>615.442378622658</v>
      </c>
      <c r="N62">
        <f t="shared" si="18"/>
        <v>1.6248474832655669E-3</v>
      </c>
    </row>
    <row r="63" spans="1:14" x14ac:dyDescent="0.3">
      <c r="A63">
        <f t="shared" si="5"/>
        <v>4192</v>
      </c>
      <c r="B63">
        <v>48</v>
      </c>
      <c r="C63" s="1">
        <f>N62</f>
        <v>1.6248474832655669E-3</v>
      </c>
      <c r="D63">
        <f t="shared" si="11"/>
        <v>1.6248474832655669E-3</v>
      </c>
      <c r="E63" t="s">
        <v>33</v>
      </c>
      <c r="F63" t="s">
        <v>21</v>
      </c>
      <c r="G63">
        <v>1</v>
      </c>
      <c r="H63">
        <f t="shared" si="16"/>
        <v>160</v>
      </c>
      <c r="J63">
        <v>2100</v>
      </c>
      <c r="K63" t="s">
        <v>28</v>
      </c>
      <c r="L63">
        <f>AVERAGE(H63:H64)</f>
        <v>85</v>
      </c>
      <c r="M63" cm="1">
        <f t="array" ref="M63">STOWA2024_JAARROND_T(B63*60,L63,J63,K63,"")</f>
        <v>13.514564909178265</v>
      </c>
      <c r="N63">
        <f>1/M63</f>
        <v>7.3994243005252897E-2</v>
      </c>
    </row>
    <row r="64" spans="1:14" x14ac:dyDescent="0.3">
      <c r="A64">
        <f t="shared" si="5"/>
        <v>4193</v>
      </c>
      <c r="B64">
        <v>96</v>
      </c>
      <c r="C64" s="1">
        <f>365.25*24/B64 - N64</f>
        <v>47.453603894111339</v>
      </c>
      <c r="D64">
        <f>C64</f>
        <v>47.453603894111339</v>
      </c>
      <c r="E64" t="s">
        <v>33</v>
      </c>
      <c r="F64" t="s">
        <v>21</v>
      </c>
      <c r="G64">
        <v>1</v>
      </c>
      <c r="H64">
        <v>10</v>
      </c>
      <c r="J64">
        <v>2100</v>
      </c>
      <c r="K64" t="s">
        <v>28</v>
      </c>
      <c r="L64">
        <f>AVERAGE(H64:H66)</f>
        <v>15</v>
      </c>
      <c r="M64" cm="1">
        <f t="array" ref="M64">STOWA2024_JAARROND_T(B64*60,L64,J64,K64,"")</f>
        <v>2.2800391455035644E-2</v>
      </c>
      <c r="N64">
        <f>1/M64</f>
        <v>43.858896105888661</v>
      </c>
    </row>
    <row r="65" spans="1:14" x14ac:dyDescent="0.3">
      <c r="A65">
        <f t="shared" si="5"/>
        <v>4194</v>
      </c>
      <c r="B65">
        <v>96</v>
      </c>
      <c r="C65">
        <f t="shared" ref="C65:C69" si="19">N64-N65</f>
        <v>8.6599219689079092</v>
      </c>
      <c r="D65">
        <f t="shared" ref="D65:D94" si="20">C65</f>
        <v>8.6599219689079092</v>
      </c>
      <c r="E65" t="s">
        <v>33</v>
      </c>
      <c r="F65" t="s">
        <v>21</v>
      </c>
      <c r="G65">
        <v>1</v>
      </c>
      <c r="H65">
        <f t="shared" ref="H65:H69" si="21">H64+5</f>
        <v>15</v>
      </c>
      <c r="J65">
        <v>2100</v>
      </c>
      <c r="K65" t="s">
        <v>28</v>
      </c>
      <c r="L65">
        <f t="shared" ref="L65:L69" si="22">AVERAGE(H65:H66)</f>
        <v>17.5</v>
      </c>
      <c r="M65" cm="1">
        <f t="array" ref="M65">STOWA2024_JAARROND_T(B65*60,L65,J65,K65,"")</f>
        <v>2.8409918883101196E-2</v>
      </c>
      <c r="N65">
        <f t="shared" ref="N65:N69" si="23">1/M65</f>
        <v>35.198974136980752</v>
      </c>
    </row>
    <row r="66" spans="1:14" x14ac:dyDescent="0.3">
      <c r="A66">
        <f t="shared" si="5"/>
        <v>4195</v>
      </c>
      <c r="B66">
        <v>96</v>
      </c>
      <c r="C66">
        <f t="shared" si="19"/>
        <v>12.353700282146175</v>
      </c>
      <c r="D66">
        <f t="shared" si="20"/>
        <v>12.353700282146175</v>
      </c>
      <c r="E66" t="s">
        <v>33</v>
      </c>
      <c r="F66" t="s">
        <v>21</v>
      </c>
      <c r="G66">
        <v>1</v>
      </c>
      <c r="H66">
        <f t="shared" si="21"/>
        <v>20</v>
      </c>
      <c r="J66">
        <v>2100</v>
      </c>
      <c r="K66" t="s">
        <v>28</v>
      </c>
      <c r="L66">
        <f t="shared" si="22"/>
        <v>22.5</v>
      </c>
      <c r="M66" cm="1">
        <f t="array" ref="M66">STOWA2024_JAARROND_T(B66*60,L66,J66,K66,"")</f>
        <v>4.3772729815115673E-2</v>
      </c>
      <c r="N66">
        <f t="shared" si="23"/>
        <v>22.845273854834577</v>
      </c>
    </row>
    <row r="67" spans="1:14" x14ac:dyDescent="0.3">
      <c r="A67">
        <f t="shared" si="5"/>
        <v>4196</v>
      </c>
      <c r="B67">
        <v>96</v>
      </c>
      <c r="C67">
        <f t="shared" si="19"/>
        <v>7.8718448988510534</v>
      </c>
      <c r="D67">
        <f t="shared" si="20"/>
        <v>7.8718448988510534</v>
      </c>
      <c r="E67" t="s">
        <v>33</v>
      </c>
      <c r="F67" t="s">
        <v>21</v>
      </c>
      <c r="G67">
        <v>1</v>
      </c>
      <c r="H67">
        <f t="shared" si="21"/>
        <v>25</v>
      </c>
      <c r="J67">
        <v>2100</v>
      </c>
      <c r="K67" t="s">
        <v>28</v>
      </c>
      <c r="L67">
        <f t="shared" si="22"/>
        <v>27.5</v>
      </c>
      <c r="M67" cm="1">
        <f t="array" ref="M67">STOWA2024_JAARROND_T(B67*60,L67,J67,K67,"")</f>
        <v>6.6784969758072049E-2</v>
      </c>
      <c r="N67">
        <f t="shared" si="23"/>
        <v>14.973428955983524</v>
      </c>
    </row>
    <row r="68" spans="1:14" x14ac:dyDescent="0.3">
      <c r="A68">
        <f t="shared" ref="A68:A131" si="24">A67+1</f>
        <v>4197</v>
      </c>
      <c r="B68">
        <v>96</v>
      </c>
      <c r="C68">
        <f t="shared" si="19"/>
        <v>5.0672758035592409</v>
      </c>
      <c r="D68">
        <f t="shared" si="20"/>
        <v>5.0672758035592409</v>
      </c>
      <c r="E68" t="s">
        <v>33</v>
      </c>
      <c r="F68" t="s">
        <v>21</v>
      </c>
      <c r="G68">
        <v>1</v>
      </c>
      <c r="H68">
        <f t="shared" si="21"/>
        <v>30</v>
      </c>
      <c r="J68">
        <v>2100</v>
      </c>
      <c r="K68" t="s">
        <v>28</v>
      </c>
      <c r="L68">
        <f t="shared" si="22"/>
        <v>32.5</v>
      </c>
      <c r="M68" cm="1">
        <f t="array" ref="M68">STOWA2024_JAARROND_T(B68*60,L68,J68,K68,"")</f>
        <v>0.10094735914266327</v>
      </c>
      <c r="N68">
        <f t="shared" si="23"/>
        <v>9.9061531524242827</v>
      </c>
    </row>
    <row r="69" spans="1:14" x14ac:dyDescent="0.3">
      <c r="A69">
        <f t="shared" si="24"/>
        <v>4198</v>
      </c>
      <c r="B69">
        <v>96</v>
      </c>
      <c r="C69">
        <f t="shared" si="19"/>
        <v>3.2934199382360676</v>
      </c>
      <c r="D69">
        <f t="shared" si="20"/>
        <v>3.2934199382360676</v>
      </c>
      <c r="E69" t="s">
        <v>33</v>
      </c>
      <c r="F69" t="s">
        <v>21</v>
      </c>
      <c r="G69">
        <v>1</v>
      </c>
      <c r="H69">
        <f t="shared" si="21"/>
        <v>35</v>
      </c>
      <c r="J69">
        <v>2100</v>
      </c>
      <c r="K69" t="s">
        <v>28</v>
      </c>
      <c r="L69">
        <f t="shared" si="22"/>
        <v>37.5</v>
      </c>
      <c r="M69" cm="1">
        <f t="array" ref="M69">STOWA2024_JAARROND_T(B69*60,L69,J69,K69,"")</f>
        <v>0.15122340000869985</v>
      </c>
      <c r="N69">
        <f t="shared" si="23"/>
        <v>6.6127332141882151</v>
      </c>
    </row>
    <row r="70" spans="1:14" x14ac:dyDescent="0.3">
      <c r="A70">
        <f t="shared" si="24"/>
        <v>4199</v>
      </c>
      <c r="B70">
        <v>96</v>
      </c>
      <c r="C70">
        <f>N69-N70</f>
        <v>2.1604445006803656</v>
      </c>
      <c r="D70">
        <f t="shared" si="20"/>
        <v>2.1604445006803656</v>
      </c>
      <c r="E70" t="s">
        <v>33</v>
      </c>
      <c r="F70" t="s">
        <v>21</v>
      </c>
      <c r="G70">
        <v>1</v>
      </c>
      <c r="H70">
        <f>H69+5</f>
        <v>40</v>
      </c>
      <c r="J70">
        <v>2100</v>
      </c>
      <c r="K70" t="s">
        <v>28</v>
      </c>
      <c r="L70">
        <f>AVERAGE(H70:H71)</f>
        <v>42.5</v>
      </c>
      <c r="M70" cm="1">
        <f t="array" ref="M70">STOWA2024_JAARROND_T(B70*60,L70,J70,K70,"")</f>
        <v>0.22460358353807752</v>
      </c>
      <c r="N70">
        <f>1/M70</f>
        <v>4.4522887135078495</v>
      </c>
    </row>
    <row r="71" spans="1:14" x14ac:dyDescent="0.3">
      <c r="A71">
        <f t="shared" si="24"/>
        <v>4200</v>
      </c>
      <c r="B71">
        <v>96</v>
      </c>
      <c r="C71">
        <f t="shared" ref="C71:C93" si="25">N70-N71</f>
        <v>1.4298970158455568</v>
      </c>
      <c r="D71">
        <f t="shared" si="20"/>
        <v>1.4298970158455568</v>
      </c>
      <c r="E71" t="s">
        <v>33</v>
      </c>
      <c r="F71" t="s">
        <v>21</v>
      </c>
      <c r="G71">
        <v>1</v>
      </c>
      <c r="H71">
        <f t="shared" ref="H71:H94" si="26">H70+5</f>
        <v>45</v>
      </c>
      <c r="J71">
        <v>2100</v>
      </c>
      <c r="K71" t="s">
        <v>28</v>
      </c>
      <c r="L71">
        <f t="shared" ref="L71:L93" si="27">AVERAGE(H71:H72)</f>
        <v>47.5</v>
      </c>
      <c r="M71" cm="1">
        <f t="array" ref="M71">STOWA2024_JAARROND_T(B71*60,L71,J71,K71,"")</f>
        <v>0.33086379927971044</v>
      </c>
      <c r="N71">
        <f t="shared" ref="N71:N93" si="28">1/M71</f>
        <v>3.0223916976622927</v>
      </c>
    </row>
    <row r="72" spans="1:14" x14ac:dyDescent="0.3">
      <c r="A72">
        <f t="shared" si="24"/>
        <v>4201</v>
      </c>
      <c r="B72">
        <v>96</v>
      </c>
      <c r="C72">
        <f t="shared" si="25"/>
        <v>0.95444161511204939</v>
      </c>
      <c r="D72">
        <f t="shared" si="20"/>
        <v>0.95444161511204939</v>
      </c>
      <c r="E72" t="s">
        <v>33</v>
      </c>
      <c r="F72" t="s">
        <v>21</v>
      </c>
      <c r="G72">
        <v>1</v>
      </c>
      <c r="H72">
        <f t="shared" si="26"/>
        <v>50</v>
      </c>
      <c r="J72">
        <v>2100</v>
      </c>
      <c r="K72" t="s">
        <v>28</v>
      </c>
      <c r="L72">
        <f t="shared" si="27"/>
        <v>52.5</v>
      </c>
      <c r="M72" cm="1">
        <f t="array" ref="M72">STOWA2024_JAARROND_T(B72*60,L72,J72,K72,"")</f>
        <v>0.48357066664141968</v>
      </c>
      <c r="N72">
        <f t="shared" si="28"/>
        <v>2.0679500825502433</v>
      </c>
    </row>
    <row r="73" spans="1:14" x14ac:dyDescent="0.3">
      <c r="A73">
        <f t="shared" si="24"/>
        <v>4202</v>
      </c>
      <c r="B73">
        <v>96</v>
      </c>
      <c r="C73">
        <f t="shared" si="25"/>
        <v>0.64227903236397066</v>
      </c>
      <c r="D73">
        <f t="shared" si="20"/>
        <v>0.64227903236397066</v>
      </c>
      <c r="E73" t="s">
        <v>33</v>
      </c>
      <c r="F73" t="s">
        <v>21</v>
      </c>
      <c r="G73">
        <v>1</v>
      </c>
      <c r="H73">
        <f t="shared" si="26"/>
        <v>55</v>
      </c>
      <c r="J73">
        <v>2100</v>
      </c>
      <c r="K73" t="s">
        <v>28</v>
      </c>
      <c r="L73">
        <f t="shared" si="27"/>
        <v>57.5</v>
      </c>
      <c r="M73" cm="1">
        <f t="array" ref="M73">STOWA2024_JAARROND_T(B73*60,L73,J73,K73,"")</f>
        <v>0.70142407666154394</v>
      </c>
      <c r="N73">
        <f t="shared" si="28"/>
        <v>1.4256710501862726</v>
      </c>
    </row>
    <row r="74" spans="1:14" x14ac:dyDescent="0.3">
      <c r="A74">
        <f t="shared" si="24"/>
        <v>4203</v>
      </c>
      <c r="B74">
        <v>96</v>
      </c>
      <c r="C74">
        <f t="shared" si="25"/>
        <v>0.43552031148325498</v>
      </c>
      <c r="D74">
        <f t="shared" si="20"/>
        <v>0.43552031148325498</v>
      </c>
      <c r="E74" t="s">
        <v>33</v>
      </c>
      <c r="F74" t="s">
        <v>21</v>
      </c>
      <c r="G74">
        <v>1</v>
      </c>
      <c r="H74">
        <f t="shared" si="26"/>
        <v>60</v>
      </c>
      <c r="J74">
        <v>2100</v>
      </c>
      <c r="K74" t="s">
        <v>28</v>
      </c>
      <c r="L74">
        <f t="shared" si="27"/>
        <v>62.5</v>
      </c>
      <c r="M74" cm="1">
        <f t="array" ref="M74">STOWA2024_JAARROND_T(B74*60,L74,J74,K74,"")</f>
        <v>1.0099472342058582</v>
      </c>
      <c r="N74">
        <f t="shared" si="28"/>
        <v>0.99015073870301762</v>
      </c>
    </row>
    <row r="75" spans="1:14" x14ac:dyDescent="0.3">
      <c r="A75">
        <f t="shared" si="24"/>
        <v>4204</v>
      </c>
      <c r="B75">
        <v>96</v>
      </c>
      <c r="C75">
        <f t="shared" si="25"/>
        <v>0.29772344870798706</v>
      </c>
      <c r="D75">
        <f t="shared" si="20"/>
        <v>0.29772344870798706</v>
      </c>
      <c r="E75" t="s">
        <v>33</v>
      </c>
      <c r="F75" t="s">
        <v>21</v>
      </c>
      <c r="G75">
        <v>1</v>
      </c>
      <c r="H75">
        <f t="shared" si="26"/>
        <v>65</v>
      </c>
      <c r="J75">
        <v>2100</v>
      </c>
      <c r="K75" t="s">
        <v>28</v>
      </c>
      <c r="L75">
        <f t="shared" si="27"/>
        <v>67.5</v>
      </c>
      <c r="M75" cm="1">
        <f t="array" ref="M75">STOWA2024_JAARROND_T(B75*60,L75,J75,K75,"")</f>
        <v>1.444194956566742</v>
      </c>
      <c r="N75">
        <f t="shared" si="28"/>
        <v>0.69242728999503056</v>
      </c>
    </row>
    <row r="76" spans="1:14" x14ac:dyDescent="0.3">
      <c r="A76">
        <f t="shared" si="24"/>
        <v>4205</v>
      </c>
      <c r="B76">
        <v>96</v>
      </c>
      <c r="C76">
        <f t="shared" si="25"/>
        <v>0.20492948267573458</v>
      </c>
      <c r="D76">
        <f t="shared" si="20"/>
        <v>0.20492948267573458</v>
      </c>
      <c r="E76" t="s">
        <v>33</v>
      </c>
      <c r="F76" t="s">
        <v>21</v>
      </c>
      <c r="G76">
        <v>1</v>
      </c>
      <c r="H76">
        <f t="shared" si="26"/>
        <v>70</v>
      </c>
      <c r="J76">
        <v>2100</v>
      </c>
      <c r="K76" t="s">
        <v>28</v>
      </c>
      <c r="L76">
        <f t="shared" si="27"/>
        <v>72.5</v>
      </c>
      <c r="M76" cm="1">
        <f t="array" ref="M76">STOWA2024_JAARROND_T(B76*60,L76,J76,K76,"")</f>
        <v>2.0512912775934415</v>
      </c>
      <c r="N76">
        <f t="shared" si="28"/>
        <v>0.48749780731929598</v>
      </c>
    </row>
    <row r="77" spans="1:14" x14ac:dyDescent="0.3">
      <c r="A77">
        <f t="shared" si="24"/>
        <v>4206</v>
      </c>
      <c r="B77">
        <v>96</v>
      </c>
      <c r="C77">
        <f t="shared" si="25"/>
        <v>0.14204743422587723</v>
      </c>
      <c r="D77">
        <f t="shared" si="20"/>
        <v>0.14204743422587723</v>
      </c>
      <c r="E77" t="s">
        <v>33</v>
      </c>
      <c r="F77" t="s">
        <v>21</v>
      </c>
      <c r="G77">
        <v>1</v>
      </c>
      <c r="H77">
        <f t="shared" si="26"/>
        <v>75</v>
      </c>
      <c r="J77">
        <v>2100</v>
      </c>
      <c r="K77" t="s">
        <v>28</v>
      </c>
      <c r="L77">
        <f t="shared" si="27"/>
        <v>77.5</v>
      </c>
      <c r="M77" cm="1">
        <f t="array" ref="M77">STOWA2024_JAARROND_T(B77*60,L77,J77,K77,"")</f>
        <v>2.894771804833379</v>
      </c>
      <c r="N77">
        <f t="shared" si="28"/>
        <v>0.34545037309341875</v>
      </c>
    </row>
    <row r="78" spans="1:14" x14ac:dyDescent="0.3">
      <c r="A78">
        <f t="shared" si="24"/>
        <v>4207</v>
      </c>
      <c r="B78">
        <v>96</v>
      </c>
      <c r="C78">
        <f t="shared" si="25"/>
        <v>9.9124858426977991E-2</v>
      </c>
      <c r="D78">
        <f t="shared" si="20"/>
        <v>9.9124858426977991E-2</v>
      </c>
      <c r="E78" t="s">
        <v>33</v>
      </c>
      <c r="F78" t="s">
        <v>21</v>
      </c>
      <c r="G78">
        <v>1</v>
      </c>
      <c r="H78">
        <f t="shared" si="26"/>
        <v>80</v>
      </c>
      <c r="J78">
        <v>2100</v>
      </c>
      <c r="K78" t="s">
        <v>28</v>
      </c>
      <c r="L78">
        <f t="shared" si="27"/>
        <v>82.5</v>
      </c>
      <c r="M78" cm="1">
        <f t="array" ref="M78">STOWA2024_JAARROND_T(B78*60,L78,J78,K78,"")</f>
        <v>4.0596687734688794</v>
      </c>
      <c r="N78">
        <f t="shared" si="28"/>
        <v>0.24632551466644076</v>
      </c>
    </row>
    <row r="79" spans="1:14" x14ac:dyDescent="0.3">
      <c r="A79">
        <f t="shared" si="24"/>
        <v>4208</v>
      </c>
      <c r="B79">
        <v>96</v>
      </c>
      <c r="C79">
        <f t="shared" si="25"/>
        <v>6.9619076769659199E-2</v>
      </c>
      <c r="D79">
        <f t="shared" si="20"/>
        <v>6.9619076769659199E-2</v>
      </c>
      <c r="E79" t="s">
        <v>33</v>
      </c>
      <c r="F79" t="s">
        <v>21</v>
      </c>
      <c r="G79">
        <v>1</v>
      </c>
      <c r="H79">
        <f t="shared" si="26"/>
        <v>85</v>
      </c>
      <c r="J79">
        <v>2100</v>
      </c>
      <c r="K79" t="s">
        <v>28</v>
      </c>
      <c r="L79">
        <f t="shared" si="27"/>
        <v>87.5</v>
      </c>
      <c r="M79" cm="1">
        <f t="array" ref="M79">STOWA2024_JAARROND_T(B79*60,L79,J79,K79,"")</f>
        <v>5.6591033801729616</v>
      </c>
      <c r="N79">
        <f t="shared" si="28"/>
        <v>0.17670643789678156</v>
      </c>
    </row>
    <row r="80" spans="1:14" x14ac:dyDescent="0.3">
      <c r="A80">
        <f t="shared" si="24"/>
        <v>4209</v>
      </c>
      <c r="B80">
        <v>96</v>
      </c>
      <c r="C80">
        <f t="shared" si="25"/>
        <v>4.9203834149405157E-2</v>
      </c>
      <c r="D80">
        <f t="shared" si="20"/>
        <v>4.9203834149405157E-2</v>
      </c>
      <c r="E80" t="s">
        <v>33</v>
      </c>
      <c r="F80" t="s">
        <v>21</v>
      </c>
      <c r="G80">
        <v>1</v>
      </c>
      <c r="H80">
        <f t="shared" si="26"/>
        <v>90</v>
      </c>
      <c r="J80">
        <v>2100</v>
      </c>
      <c r="K80" t="s">
        <v>28</v>
      </c>
      <c r="L80">
        <f t="shared" si="27"/>
        <v>92.5</v>
      </c>
      <c r="M80" cm="1">
        <f t="array" ref="M80">STOWA2024_JAARROND_T(B80*60,L80,J80,K80,"")</f>
        <v>7.8429770891684774</v>
      </c>
      <c r="N80">
        <f t="shared" si="28"/>
        <v>0.1275026037473764</v>
      </c>
    </row>
    <row r="81" spans="1:14" x14ac:dyDescent="0.3">
      <c r="A81">
        <f t="shared" si="24"/>
        <v>4210</v>
      </c>
      <c r="B81">
        <v>96</v>
      </c>
      <c r="C81">
        <f t="shared" si="25"/>
        <v>3.4985334186880546E-2</v>
      </c>
      <c r="D81">
        <f t="shared" si="20"/>
        <v>3.4985334186880546E-2</v>
      </c>
      <c r="E81" t="s">
        <v>33</v>
      </c>
      <c r="F81" t="s">
        <v>21</v>
      </c>
      <c r="G81">
        <v>1</v>
      </c>
      <c r="H81">
        <f t="shared" si="26"/>
        <v>95</v>
      </c>
      <c r="J81">
        <v>2100</v>
      </c>
      <c r="K81" t="s">
        <v>28</v>
      </c>
      <c r="L81">
        <f t="shared" si="27"/>
        <v>97.5</v>
      </c>
      <c r="M81" cm="1">
        <f t="array" ref="M81">STOWA2024_JAARROND_T(B81*60,L81,J81,K81,"")</f>
        <v>10.808792831333104</v>
      </c>
      <c r="N81">
        <f t="shared" si="28"/>
        <v>9.2517269560495857E-2</v>
      </c>
    </row>
    <row r="82" spans="1:14" x14ac:dyDescent="0.3">
      <c r="A82">
        <f t="shared" si="24"/>
        <v>4211</v>
      </c>
      <c r="B82">
        <v>96</v>
      </c>
      <c r="C82">
        <f t="shared" si="25"/>
        <v>2.5020751796535234E-2</v>
      </c>
      <c r="D82">
        <f t="shared" si="20"/>
        <v>2.5020751796535234E-2</v>
      </c>
      <c r="E82" t="s">
        <v>33</v>
      </c>
      <c r="F82" t="s">
        <v>21</v>
      </c>
      <c r="G82">
        <v>1</v>
      </c>
      <c r="H82">
        <f t="shared" si="26"/>
        <v>100</v>
      </c>
      <c r="J82">
        <v>2100</v>
      </c>
      <c r="K82" t="s">
        <v>28</v>
      </c>
      <c r="L82">
        <f t="shared" si="27"/>
        <v>102.5</v>
      </c>
      <c r="M82" cm="1">
        <f t="array" ref="M82">STOWA2024_JAARROND_T(B82*60,L82,J82,K82,"")</f>
        <v>14.815579131016211</v>
      </c>
      <c r="N82">
        <f t="shared" si="28"/>
        <v>6.7496517763960623E-2</v>
      </c>
    </row>
    <row r="83" spans="1:14" x14ac:dyDescent="0.3">
      <c r="A83">
        <f t="shared" si="24"/>
        <v>4212</v>
      </c>
      <c r="B83">
        <v>96</v>
      </c>
      <c r="C83">
        <f t="shared" si="25"/>
        <v>1.799522388555188E-2</v>
      </c>
      <c r="D83">
        <f t="shared" si="20"/>
        <v>1.799522388555188E-2</v>
      </c>
      <c r="E83" t="s">
        <v>33</v>
      </c>
      <c r="F83" t="s">
        <v>21</v>
      </c>
      <c r="G83">
        <v>1</v>
      </c>
      <c r="H83">
        <f t="shared" si="26"/>
        <v>105</v>
      </c>
      <c r="J83">
        <v>2100</v>
      </c>
      <c r="K83" t="s">
        <v>28</v>
      </c>
      <c r="L83">
        <f t="shared" si="27"/>
        <v>107.5</v>
      </c>
      <c r="M83" cm="1">
        <f t="array" ref="M83">STOWA2024_JAARROND_T(B83*60,L83,J83,K83,"")</f>
        <v>20.201492156070199</v>
      </c>
      <c r="N83">
        <f t="shared" si="28"/>
        <v>4.9501293878408743E-2</v>
      </c>
    </row>
    <row r="84" spans="1:14" x14ac:dyDescent="0.3">
      <c r="A84">
        <f t="shared" si="24"/>
        <v>4213</v>
      </c>
      <c r="B84">
        <v>96</v>
      </c>
      <c r="C84">
        <f t="shared" si="25"/>
        <v>1.3012963825769511E-2</v>
      </c>
      <c r="D84">
        <f t="shared" si="20"/>
        <v>1.3012963825769511E-2</v>
      </c>
      <c r="E84" t="s">
        <v>33</v>
      </c>
      <c r="F84" t="s">
        <v>21</v>
      </c>
      <c r="G84">
        <v>1</v>
      </c>
      <c r="H84">
        <f t="shared" si="26"/>
        <v>110</v>
      </c>
      <c r="J84">
        <v>2100</v>
      </c>
      <c r="K84" t="s">
        <v>28</v>
      </c>
      <c r="L84">
        <f t="shared" si="27"/>
        <v>112.5</v>
      </c>
      <c r="M84" cm="1">
        <f t="array" ref="M84">STOWA2024_JAARROND_T(B84*60,L84,J84,K84,"")</f>
        <v>27.406022653198107</v>
      </c>
      <c r="N84">
        <f t="shared" si="28"/>
        <v>3.6488330052639233E-2</v>
      </c>
    </row>
    <row r="85" spans="1:14" x14ac:dyDescent="0.3">
      <c r="A85">
        <f t="shared" si="24"/>
        <v>4214</v>
      </c>
      <c r="B85">
        <v>96</v>
      </c>
      <c r="C85">
        <f t="shared" si="25"/>
        <v>9.4595724523752929E-3</v>
      </c>
      <c r="D85">
        <f t="shared" si="20"/>
        <v>9.4595724523752929E-3</v>
      </c>
      <c r="E85" t="s">
        <v>33</v>
      </c>
      <c r="F85" t="s">
        <v>21</v>
      </c>
      <c r="G85">
        <v>1</v>
      </c>
      <c r="H85">
        <f t="shared" si="26"/>
        <v>115</v>
      </c>
      <c r="J85">
        <v>2100</v>
      </c>
      <c r="K85" t="s">
        <v>28</v>
      </c>
      <c r="L85">
        <f t="shared" si="27"/>
        <v>117.5</v>
      </c>
      <c r="M85" cm="1">
        <f t="array" ref="M85">STOWA2024_JAARROND_T(B85*60,L85,J85,K85,"")</f>
        <v>36.997630996928798</v>
      </c>
      <c r="N85">
        <f t="shared" si="28"/>
        <v>2.702875760026394E-2</v>
      </c>
    </row>
    <row r="86" spans="1:14" x14ac:dyDescent="0.3">
      <c r="A86">
        <f t="shared" si="24"/>
        <v>4215</v>
      </c>
      <c r="B86">
        <v>96</v>
      </c>
      <c r="C86">
        <f t="shared" si="25"/>
        <v>6.9119682509481625E-3</v>
      </c>
      <c r="D86">
        <f t="shared" si="20"/>
        <v>6.9119682509481625E-3</v>
      </c>
      <c r="E86" t="s">
        <v>33</v>
      </c>
      <c r="F86" t="s">
        <v>21</v>
      </c>
      <c r="G86">
        <v>1</v>
      </c>
      <c r="H86">
        <f t="shared" si="26"/>
        <v>120</v>
      </c>
      <c r="J86">
        <v>2100</v>
      </c>
      <c r="K86" t="s">
        <v>28</v>
      </c>
      <c r="L86">
        <f t="shared" si="27"/>
        <v>122.5</v>
      </c>
      <c r="M86" cm="1">
        <f t="array" ref="M86">STOWA2024_JAARROND_T(B86*60,L86,J86,K86,"")</f>
        <v>49.70972169741453</v>
      </c>
      <c r="N86">
        <f t="shared" si="28"/>
        <v>2.0116789349315777E-2</v>
      </c>
    </row>
    <row r="87" spans="1:14" x14ac:dyDescent="0.3">
      <c r="A87">
        <f t="shared" si="24"/>
        <v>4216</v>
      </c>
      <c r="B87">
        <v>96</v>
      </c>
      <c r="C87">
        <f t="shared" si="25"/>
        <v>5.0751918973368417E-3</v>
      </c>
      <c r="D87">
        <f t="shared" si="20"/>
        <v>5.0751918973368417E-3</v>
      </c>
      <c r="E87" t="s">
        <v>33</v>
      </c>
      <c r="F87" t="s">
        <v>21</v>
      </c>
      <c r="G87">
        <v>1</v>
      </c>
      <c r="H87">
        <f t="shared" si="26"/>
        <v>125</v>
      </c>
      <c r="J87">
        <v>2100</v>
      </c>
      <c r="K87" t="s">
        <v>28</v>
      </c>
      <c r="L87">
        <f t="shared" si="27"/>
        <v>127.5</v>
      </c>
      <c r="M87" cm="1">
        <f t="array" ref="M87">STOWA2024_JAARROND_T(B87*60,L87,J87,K87,"")</f>
        <v>66.482300380165796</v>
      </c>
      <c r="N87">
        <f t="shared" si="28"/>
        <v>1.5041597451978935E-2</v>
      </c>
    </row>
    <row r="88" spans="1:14" x14ac:dyDescent="0.3">
      <c r="A88">
        <f t="shared" si="24"/>
        <v>4217</v>
      </c>
      <c r="B88">
        <v>96</v>
      </c>
      <c r="C88">
        <f t="shared" si="25"/>
        <v>3.7445672873040927E-3</v>
      </c>
      <c r="D88">
        <f t="shared" si="20"/>
        <v>3.7445672873040927E-3</v>
      </c>
      <c r="E88" t="s">
        <v>33</v>
      </c>
      <c r="F88" t="s">
        <v>21</v>
      </c>
      <c r="G88">
        <v>1</v>
      </c>
      <c r="H88">
        <f t="shared" si="26"/>
        <v>130</v>
      </c>
      <c r="J88">
        <v>2100</v>
      </c>
      <c r="K88" t="s">
        <v>28</v>
      </c>
      <c r="L88">
        <f t="shared" si="27"/>
        <v>132.5</v>
      </c>
      <c r="M88" cm="1">
        <f t="array" ref="M88">STOWA2024_JAARROND_T(B88*60,L88,J88,K88,"")</f>
        <v>88.518839502344775</v>
      </c>
      <c r="N88">
        <f t="shared" si="28"/>
        <v>1.1297030164674843E-2</v>
      </c>
    </row>
    <row r="89" spans="1:14" x14ac:dyDescent="0.3">
      <c r="A89">
        <f t="shared" si="24"/>
        <v>4218</v>
      </c>
      <c r="B89">
        <v>96</v>
      </c>
      <c r="C89">
        <f t="shared" si="25"/>
        <v>2.7755089848494011E-3</v>
      </c>
      <c r="D89">
        <f t="shared" si="20"/>
        <v>2.7755089848494011E-3</v>
      </c>
      <c r="E89" t="s">
        <v>33</v>
      </c>
      <c r="F89" t="s">
        <v>21</v>
      </c>
      <c r="G89">
        <v>1</v>
      </c>
      <c r="H89">
        <f t="shared" si="26"/>
        <v>135</v>
      </c>
      <c r="J89">
        <v>2100</v>
      </c>
      <c r="K89" t="s">
        <v>28</v>
      </c>
      <c r="L89">
        <f t="shared" si="27"/>
        <v>137.5</v>
      </c>
      <c r="M89" cm="1">
        <f t="array" ref="M89">STOWA2024_JAARROND_T(B89*60,L89,J89,K89,"")</f>
        <v>117.34994009842787</v>
      </c>
      <c r="N89">
        <f t="shared" si="28"/>
        <v>8.5215211798254416E-3</v>
      </c>
    </row>
    <row r="90" spans="1:14" x14ac:dyDescent="0.3">
      <c r="A90">
        <f t="shared" si="24"/>
        <v>4219</v>
      </c>
      <c r="B90">
        <v>96</v>
      </c>
      <c r="C90">
        <f t="shared" si="25"/>
        <v>2.0665620717315947E-3</v>
      </c>
      <c r="D90">
        <f t="shared" si="20"/>
        <v>2.0665620717315947E-3</v>
      </c>
      <c r="E90" t="s">
        <v>33</v>
      </c>
      <c r="F90" t="s">
        <v>21</v>
      </c>
      <c r="G90">
        <v>1</v>
      </c>
      <c r="H90">
        <f t="shared" si="26"/>
        <v>140</v>
      </c>
      <c r="J90">
        <v>2100</v>
      </c>
      <c r="K90" t="s">
        <v>28</v>
      </c>
      <c r="L90">
        <f t="shared" si="27"/>
        <v>142.5</v>
      </c>
      <c r="M90" cm="1">
        <f t="array" ref="M90">STOWA2024_JAARROND_T(B90*60,L90,J90,K90,"")</f>
        <v>154.91964910298256</v>
      </c>
      <c r="N90">
        <f t="shared" si="28"/>
        <v>6.4549591080938469E-3</v>
      </c>
    </row>
    <row r="91" spans="1:14" x14ac:dyDescent="0.3">
      <c r="A91">
        <f t="shared" si="24"/>
        <v>4220</v>
      </c>
      <c r="B91">
        <v>96</v>
      </c>
      <c r="C91">
        <f t="shared" si="25"/>
        <v>1.5454604161676535E-3</v>
      </c>
      <c r="D91">
        <f t="shared" si="20"/>
        <v>1.5454604161676535E-3</v>
      </c>
      <c r="E91" t="s">
        <v>33</v>
      </c>
      <c r="F91" t="s">
        <v>21</v>
      </c>
      <c r="G91">
        <v>1</v>
      </c>
      <c r="H91">
        <f t="shared" si="26"/>
        <v>145</v>
      </c>
      <c r="J91">
        <v>2100</v>
      </c>
      <c r="K91" t="s">
        <v>28</v>
      </c>
      <c r="L91">
        <f t="shared" si="27"/>
        <v>147.5</v>
      </c>
      <c r="M91" cm="1">
        <f t="array" ref="M91">STOWA2024_JAARROND_T(B91*60,L91,J91,K91,"")</f>
        <v>203.6867840793048</v>
      </c>
      <c r="N91">
        <f t="shared" si="28"/>
        <v>4.9094986919261934E-3</v>
      </c>
    </row>
    <row r="92" spans="1:14" x14ac:dyDescent="0.3">
      <c r="A92">
        <f t="shared" si="24"/>
        <v>4221</v>
      </c>
      <c r="B92">
        <v>96</v>
      </c>
      <c r="C92">
        <f t="shared" si="25"/>
        <v>1.1606116049282032E-3</v>
      </c>
      <c r="D92">
        <f t="shared" si="20"/>
        <v>1.1606116049282032E-3</v>
      </c>
      <c r="E92" t="s">
        <v>33</v>
      </c>
      <c r="F92" t="s">
        <v>21</v>
      </c>
      <c r="G92">
        <v>1</v>
      </c>
      <c r="H92">
        <f t="shared" si="26"/>
        <v>150</v>
      </c>
      <c r="J92">
        <v>2100</v>
      </c>
      <c r="K92" t="s">
        <v>28</v>
      </c>
      <c r="L92">
        <f t="shared" si="27"/>
        <v>152.5</v>
      </c>
      <c r="M92" cm="1">
        <f t="array" ref="M92">STOWA2024_JAARROND_T(B92*60,L92,J92,K92,"")</f>
        <v>266.74583064084055</v>
      </c>
      <c r="N92">
        <f t="shared" si="28"/>
        <v>3.7488870869979902E-3</v>
      </c>
    </row>
    <row r="93" spans="1:14" x14ac:dyDescent="0.3">
      <c r="A93">
        <f t="shared" si="24"/>
        <v>4222</v>
      </c>
      <c r="B93">
        <v>96</v>
      </c>
      <c r="C93">
        <f t="shared" si="25"/>
        <v>8.7521374008850926E-4</v>
      </c>
      <c r="D93">
        <f t="shared" si="20"/>
        <v>8.7521374008850926E-4</v>
      </c>
      <c r="E93" t="s">
        <v>33</v>
      </c>
      <c r="F93" t="s">
        <v>21</v>
      </c>
      <c r="G93">
        <v>1</v>
      </c>
      <c r="H93">
        <f t="shared" si="26"/>
        <v>155</v>
      </c>
      <c r="J93">
        <v>2100</v>
      </c>
      <c r="K93" t="s">
        <v>28</v>
      </c>
      <c r="L93">
        <f t="shared" si="27"/>
        <v>157.5</v>
      </c>
      <c r="M93" cm="1">
        <f t="array" ref="M93">STOWA2024_JAARROND_T(B93*60,L93,J93,K93,"")</f>
        <v>347.98666350699165</v>
      </c>
      <c r="N93">
        <f t="shared" si="28"/>
        <v>2.8736733469094809E-3</v>
      </c>
    </row>
    <row r="94" spans="1:14" x14ac:dyDescent="0.3">
      <c r="A94">
        <f t="shared" si="24"/>
        <v>4223</v>
      </c>
      <c r="B94">
        <v>96</v>
      </c>
      <c r="C94" s="1">
        <f>N93</f>
        <v>2.8736733469094809E-3</v>
      </c>
      <c r="D94">
        <f t="shared" si="20"/>
        <v>2.8736733469094809E-3</v>
      </c>
      <c r="E94" t="s">
        <v>33</v>
      </c>
      <c r="F94" t="s">
        <v>21</v>
      </c>
      <c r="G94">
        <v>1</v>
      </c>
      <c r="H94">
        <f t="shared" si="26"/>
        <v>160</v>
      </c>
      <c r="J94">
        <v>2100</v>
      </c>
      <c r="K94" t="s">
        <v>28</v>
      </c>
      <c r="L94">
        <f>AVERAGE(H94:H95)</f>
        <v>85</v>
      </c>
      <c r="M94" cm="1">
        <f t="array" ref="M94">STOWA2024_JAARROND_T(B94*60,L94,J94,K94,"")</f>
        <v>4.7966491632167161</v>
      </c>
      <c r="N94">
        <f>1/M94</f>
        <v>0.2084788705558325</v>
      </c>
    </row>
    <row r="95" spans="1:14" x14ac:dyDescent="0.3">
      <c r="A95">
        <f t="shared" si="24"/>
        <v>4224</v>
      </c>
      <c r="B95">
        <v>192</v>
      </c>
      <c r="C95" s="1">
        <f>365.25*24/B95 - N95</f>
        <v>-10.761034508484251</v>
      </c>
      <c r="D95">
        <f>C95</f>
        <v>-10.761034508484251</v>
      </c>
      <c r="E95" t="s">
        <v>33</v>
      </c>
      <c r="F95" t="s">
        <v>21</v>
      </c>
      <c r="G95">
        <v>1</v>
      </c>
      <c r="H95">
        <v>10</v>
      </c>
      <c r="J95">
        <v>2100</v>
      </c>
      <c r="K95" t="s">
        <v>28</v>
      </c>
      <c r="L95">
        <f>AVERAGE(H95:H97)</f>
        <v>15</v>
      </c>
      <c r="M95" cm="1">
        <f t="array" ref="M95">STOWA2024_JAARROND_T(B95*60,L95,J95,K95,"")</f>
        <v>1.7725064378977973E-2</v>
      </c>
      <c r="N95">
        <f>1/M95</f>
        <v>56.417284508484251</v>
      </c>
    </row>
    <row r="96" spans="1:14" x14ac:dyDescent="0.3">
      <c r="A96">
        <f t="shared" si="24"/>
        <v>4225</v>
      </c>
      <c r="B96">
        <v>192</v>
      </c>
      <c r="C96">
        <f t="shared" ref="C96:C100" si="29">N95-N96</f>
        <v>7.7125961687779707</v>
      </c>
      <c r="D96">
        <f t="shared" ref="D96:D125" si="30">C96</f>
        <v>7.7125961687779707</v>
      </c>
      <c r="E96" t="s">
        <v>33</v>
      </c>
      <c r="F96" t="s">
        <v>21</v>
      </c>
      <c r="G96">
        <v>1</v>
      </c>
      <c r="H96">
        <f t="shared" ref="H96:H100" si="31">H95+5</f>
        <v>15</v>
      </c>
      <c r="J96">
        <v>2100</v>
      </c>
      <c r="K96" t="s">
        <v>28</v>
      </c>
      <c r="L96">
        <f t="shared" ref="L96:L100" si="32">AVERAGE(H96:H97)</f>
        <v>17.5</v>
      </c>
      <c r="M96" cm="1">
        <f t="array" ref="M96">STOWA2024_JAARROND_T(B96*60,L96,J96,K96,"")</f>
        <v>2.0531904300981934E-2</v>
      </c>
      <c r="N96">
        <f t="shared" ref="N96:N100" si="33">1/M96</f>
        <v>48.70468833970628</v>
      </c>
    </row>
    <row r="97" spans="1:14" x14ac:dyDescent="0.3">
      <c r="A97">
        <f t="shared" si="24"/>
        <v>4226</v>
      </c>
      <c r="B97">
        <v>192</v>
      </c>
      <c r="C97">
        <f t="shared" si="29"/>
        <v>12.416186273238274</v>
      </c>
      <c r="D97">
        <f t="shared" si="30"/>
        <v>12.416186273238274</v>
      </c>
      <c r="E97" t="s">
        <v>33</v>
      </c>
      <c r="F97" t="s">
        <v>21</v>
      </c>
      <c r="G97">
        <v>1</v>
      </c>
      <c r="H97">
        <f t="shared" si="31"/>
        <v>20</v>
      </c>
      <c r="J97">
        <v>2100</v>
      </c>
      <c r="K97" t="s">
        <v>28</v>
      </c>
      <c r="L97">
        <f t="shared" si="32"/>
        <v>22.5</v>
      </c>
      <c r="M97" cm="1">
        <f t="array" ref="M97">STOWA2024_JAARROND_T(B97*60,L97,J97,K97,"")</f>
        <v>2.7556937957051667E-2</v>
      </c>
      <c r="N97">
        <f t="shared" si="33"/>
        <v>36.288502066468006</v>
      </c>
    </row>
    <row r="98" spans="1:14" x14ac:dyDescent="0.3">
      <c r="A98">
        <f t="shared" si="24"/>
        <v>4227</v>
      </c>
      <c r="B98">
        <v>192</v>
      </c>
      <c r="C98">
        <f t="shared" si="29"/>
        <v>9.2611096407314406</v>
      </c>
      <c r="D98">
        <f t="shared" si="30"/>
        <v>9.2611096407314406</v>
      </c>
      <c r="E98" t="s">
        <v>33</v>
      </c>
      <c r="F98" t="s">
        <v>21</v>
      </c>
      <c r="G98">
        <v>1</v>
      </c>
      <c r="H98">
        <f t="shared" si="31"/>
        <v>25</v>
      </c>
      <c r="J98">
        <v>2100</v>
      </c>
      <c r="K98" t="s">
        <v>28</v>
      </c>
      <c r="L98">
        <f t="shared" si="32"/>
        <v>27.5</v>
      </c>
      <c r="M98" cm="1">
        <f t="array" ref="M98">STOWA2024_JAARROND_T(B98*60,L98,J98,K98,"")</f>
        <v>3.6999499775929548E-2</v>
      </c>
      <c r="N98">
        <f t="shared" si="33"/>
        <v>27.027392425736565</v>
      </c>
    </row>
    <row r="99" spans="1:14" x14ac:dyDescent="0.3">
      <c r="A99">
        <f t="shared" si="24"/>
        <v>4228</v>
      </c>
      <c r="B99">
        <v>192</v>
      </c>
      <c r="C99">
        <f t="shared" si="29"/>
        <v>6.9050643641387843</v>
      </c>
      <c r="D99">
        <f t="shared" si="30"/>
        <v>6.9050643641387843</v>
      </c>
      <c r="E99" t="s">
        <v>33</v>
      </c>
      <c r="F99" t="s">
        <v>21</v>
      </c>
      <c r="G99">
        <v>1</v>
      </c>
      <c r="H99">
        <f t="shared" si="31"/>
        <v>30</v>
      </c>
      <c r="J99">
        <v>2100</v>
      </c>
      <c r="K99" t="s">
        <v>28</v>
      </c>
      <c r="L99">
        <f t="shared" si="32"/>
        <v>32.5</v>
      </c>
      <c r="M99" cm="1">
        <f t="array" ref="M99">STOWA2024_JAARROND_T(B99*60,L99,J99,K99,"")</f>
        <v>4.9696038994038579E-2</v>
      </c>
      <c r="N99">
        <f t="shared" si="33"/>
        <v>20.122328061597781</v>
      </c>
    </row>
    <row r="100" spans="1:14" x14ac:dyDescent="0.3">
      <c r="A100">
        <f t="shared" si="24"/>
        <v>4229</v>
      </c>
      <c r="B100">
        <v>192</v>
      </c>
      <c r="C100">
        <f t="shared" si="29"/>
        <v>5.1464847829173479</v>
      </c>
      <c r="D100">
        <f t="shared" si="30"/>
        <v>5.1464847829173479</v>
      </c>
      <c r="E100" t="s">
        <v>33</v>
      </c>
      <c r="F100" t="s">
        <v>21</v>
      </c>
      <c r="G100">
        <v>1</v>
      </c>
      <c r="H100">
        <f t="shared" si="31"/>
        <v>35</v>
      </c>
      <c r="J100">
        <v>2100</v>
      </c>
      <c r="K100" t="s">
        <v>28</v>
      </c>
      <c r="L100">
        <f t="shared" si="32"/>
        <v>37.5</v>
      </c>
      <c r="M100" cm="1">
        <f t="array" ref="M100">STOWA2024_JAARROND_T(B100*60,L100,J100,K100,"")</f>
        <v>6.6774203054301262E-2</v>
      </c>
      <c r="N100">
        <f t="shared" si="33"/>
        <v>14.975843278680433</v>
      </c>
    </row>
    <row r="101" spans="1:14" x14ac:dyDescent="0.3">
      <c r="A101">
        <f t="shared" si="24"/>
        <v>4230</v>
      </c>
      <c r="B101">
        <v>192</v>
      </c>
      <c r="C101">
        <f>N100-N101</f>
        <v>3.8343660627781055</v>
      </c>
      <c r="D101">
        <f t="shared" si="30"/>
        <v>3.8343660627781055</v>
      </c>
      <c r="E101" t="s">
        <v>33</v>
      </c>
      <c r="F101" t="s">
        <v>21</v>
      </c>
      <c r="G101">
        <v>1</v>
      </c>
      <c r="H101">
        <f>H100+5</f>
        <v>40</v>
      </c>
      <c r="J101">
        <v>2100</v>
      </c>
      <c r="K101" t="s">
        <v>28</v>
      </c>
      <c r="L101">
        <f>AVERAGE(H101:H102)</f>
        <v>42.5</v>
      </c>
      <c r="M101" cm="1">
        <f t="array" ref="M101">STOWA2024_JAARROND_T(B101*60,L101,J101,K101,"")</f>
        <v>8.9754704930212606E-2</v>
      </c>
      <c r="N101">
        <f>1/M101</f>
        <v>11.141477215902327</v>
      </c>
    </row>
    <row r="102" spans="1:14" x14ac:dyDescent="0.3">
      <c r="A102">
        <f t="shared" si="24"/>
        <v>4231</v>
      </c>
      <c r="B102">
        <v>192</v>
      </c>
      <c r="C102">
        <f t="shared" ref="C102:C124" si="34">N101-N102</f>
        <v>2.8558398910040808</v>
      </c>
      <c r="D102">
        <f t="shared" si="30"/>
        <v>2.8558398910040808</v>
      </c>
      <c r="E102" t="s">
        <v>33</v>
      </c>
      <c r="F102" t="s">
        <v>21</v>
      </c>
      <c r="G102">
        <v>1</v>
      </c>
      <c r="H102">
        <f t="shared" ref="H102:H125" si="35">H101+5</f>
        <v>45</v>
      </c>
      <c r="J102">
        <v>2100</v>
      </c>
      <c r="K102" t="s">
        <v>28</v>
      </c>
      <c r="L102">
        <f t="shared" ref="L102:L124" si="36">AVERAGE(H102:H103)</f>
        <v>47.5</v>
      </c>
      <c r="M102" cm="1">
        <f t="array" ref="M102">STOWA2024_JAARROND_T(B102*60,L102,J102,K102,"")</f>
        <v>0.12069077619352363</v>
      </c>
      <c r="N102">
        <f t="shared" ref="N102:N124" si="37">1/M102</f>
        <v>8.2856373248982464</v>
      </c>
    </row>
    <row r="103" spans="1:14" x14ac:dyDescent="0.3">
      <c r="A103">
        <f t="shared" si="24"/>
        <v>4232</v>
      </c>
      <c r="B103">
        <v>192</v>
      </c>
      <c r="C103">
        <f t="shared" si="34"/>
        <v>2.1260224110951027</v>
      </c>
      <c r="D103">
        <f t="shared" si="30"/>
        <v>2.1260224110951027</v>
      </c>
      <c r="E103" t="s">
        <v>33</v>
      </c>
      <c r="F103" t="s">
        <v>21</v>
      </c>
      <c r="G103">
        <v>1</v>
      </c>
      <c r="H103">
        <f t="shared" si="35"/>
        <v>50</v>
      </c>
      <c r="J103">
        <v>2100</v>
      </c>
      <c r="K103" t="s">
        <v>28</v>
      </c>
      <c r="L103">
        <f t="shared" si="36"/>
        <v>52.5</v>
      </c>
      <c r="M103" cm="1">
        <f t="array" ref="M103">STOWA2024_JAARROND_T(B103*60,L103,J103,K103,"")</f>
        <v>0.16234781134760387</v>
      </c>
      <c r="N103">
        <f t="shared" si="37"/>
        <v>6.1596149138031437</v>
      </c>
    </row>
    <row r="104" spans="1:14" x14ac:dyDescent="0.3">
      <c r="A104">
        <f t="shared" si="24"/>
        <v>4233</v>
      </c>
      <c r="B104">
        <v>192</v>
      </c>
      <c r="C104">
        <f t="shared" si="34"/>
        <v>1.5822259683106026</v>
      </c>
      <c r="D104">
        <f t="shared" si="30"/>
        <v>1.5822259683106026</v>
      </c>
      <c r="E104" t="s">
        <v>33</v>
      </c>
      <c r="F104" t="s">
        <v>21</v>
      </c>
      <c r="G104">
        <v>1</v>
      </c>
      <c r="H104">
        <f t="shared" si="35"/>
        <v>55</v>
      </c>
      <c r="J104">
        <v>2100</v>
      </c>
      <c r="K104" t="s">
        <v>28</v>
      </c>
      <c r="L104">
        <f t="shared" si="36"/>
        <v>57.5</v>
      </c>
      <c r="M104" cm="1">
        <f t="array" ref="M104">STOWA2024_JAARROND_T(B104*60,L104,J104,K104,"")</f>
        <v>0.21846515817379311</v>
      </c>
      <c r="N104">
        <f t="shared" si="37"/>
        <v>4.5773889454925412</v>
      </c>
    </row>
    <row r="105" spans="1:14" x14ac:dyDescent="0.3">
      <c r="A105">
        <f t="shared" si="24"/>
        <v>4234</v>
      </c>
      <c r="B105">
        <v>192</v>
      </c>
      <c r="C105">
        <f t="shared" si="34"/>
        <v>1.1771146321562527</v>
      </c>
      <c r="D105">
        <f t="shared" si="30"/>
        <v>1.1771146321562527</v>
      </c>
      <c r="E105" t="s">
        <v>33</v>
      </c>
      <c r="F105" t="s">
        <v>21</v>
      </c>
      <c r="G105">
        <v>1</v>
      </c>
      <c r="H105">
        <f t="shared" si="35"/>
        <v>60</v>
      </c>
      <c r="J105">
        <v>2100</v>
      </c>
      <c r="K105" t="s">
        <v>28</v>
      </c>
      <c r="L105">
        <f t="shared" si="36"/>
        <v>62.5</v>
      </c>
      <c r="M105" cm="1">
        <f t="array" ref="M105">STOWA2024_JAARROND_T(B105*60,L105,J105,K105,"")</f>
        <v>0.29409391944581609</v>
      </c>
      <c r="N105">
        <f t="shared" si="37"/>
        <v>3.4002743133362885</v>
      </c>
    </row>
    <row r="106" spans="1:14" x14ac:dyDescent="0.3">
      <c r="A106">
        <f t="shared" si="24"/>
        <v>4235</v>
      </c>
      <c r="B106">
        <v>192</v>
      </c>
      <c r="C106">
        <f t="shared" si="34"/>
        <v>0.87535651636044154</v>
      </c>
      <c r="D106">
        <f t="shared" si="30"/>
        <v>0.87535651636044154</v>
      </c>
      <c r="E106" t="s">
        <v>33</v>
      </c>
      <c r="F106" t="s">
        <v>21</v>
      </c>
      <c r="G106">
        <v>1</v>
      </c>
      <c r="H106">
        <f t="shared" si="35"/>
        <v>65</v>
      </c>
      <c r="J106">
        <v>2100</v>
      </c>
      <c r="K106" t="s">
        <v>28</v>
      </c>
      <c r="L106">
        <f t="shared" si="36"/>
        <v>67.5</v>
      </c>
      <c r="M106" cm="1">
        <f t="array" ref="M106">STOWA2024_JAARROND_T(B106*60,L106,J106,K106,"")</f>
        <v>0.39605249770813267</v>
      </c>
      <c r="N106">
        <f t="shared" si="37"/>
        <v>2.524917796975847</v>
      </c>
    </row>
    <row r="107" spans="1:14" x14ac:dyDescent="0.3">
      <c r="A107">
        <f t="shared" si="24"/>
        <v>4236</v>
      </c>
      <c r="B107">
        <v>192</v>
      </c>
      <c r="C107">
        <f t="shared" si="34"/>
        <v>0.65072757003842185</v>
      </c>
      <c r="D107">
        <f t="shared" si="30"/>
        <v>0.65072757003842185</v>
      </c>
      <c r="E107" t="s">
        <v>33</v>
      </c>
      <c r="F107" t="s">
        <v>21</v>
      </c>
      <c r="G107">
        <v>1</v>
      </c>
      <c r="H107">
        <f t="shared" si="35"/>
        <v>70</v>
      </c>
      <c r="J107">
        <v>2100</v>
      </c>
      <c r="K107" t="s">
        <v>28</v>
      </c>
      <c r="L107">
        <f t="shared" si="36"/>
        <v>72.5</v>
      </c>
      <c r="M107" cm="1">
        <f t="array" ref="M107">STOWA2024_JAARROND_T(B107*60,L107,J107,K107,"")</f>
        <v>0.53356376830225982</v>
      </c>
      <c r="N107">
        <f t="shared" si="37"/>
        <v>1.8741902269374251</v>
      </c>
    </row>
    <row r="108" spans="1:14" x14ac:dyDescent="0.3">
      <c r="A108">
        <f t="shared" si="24"/>
        <v>4237</v>
      </c>
      <c r="B108">
        <v>192</v>
      </c>
      <c r="C108">
        <f t="shared" si="34"/>
        <v>0.48354593723602801</v>
      </c>
      <c r="D108">
        <f t="shared" si="30"/>
        <v>0.48354593723602801</v>
      </c>
      <c r="E108" t="s">
        <v>33</v>
      </c>
      <c r="F108" t="s">
        <v>21</v>
      </c>
      <c r="G108">
        <v>1</v>
      </c>
      <c r="H108">
        <f t="shared" si="35"/>
        <v>75</v>
      </c>
      <c r="J108">
        <v>2100</v>
      </c>
      <c r="K108" t="s">
        <v>28</v>
      </c>
      <c r="L108">
        <f t="shared" si="36"/>
        <v>77.5</v>
      </c>
      <c r="M108" cm="1">
        <f t="array" ref="M108">STOWA2024_JAARROND_T(B108*60,L108,J108,K108,"")</f>
        <v>0.71909114890531978</v>
      </c>
      <c r="N108">
        <f t="shared" si="37"/>
        <v>1.3906442897013971</v>
      </c>
    </row>
    <row r="109" spans="1:14" x14ac:dyDescent="0.3">
      <c r="A109">
        <f t="shared" si="24"/>
        <v>4238</v>
      </c>
      <c r="B109">
        <v>192</v>
      </c>
      <c r="C109">
        <f t="shared" si="34"/>
        <v>0.35918392583006131</v>
      </c>
      <c r="D109">
        <f t="shared" si="30"/>
        <v>0.35918392583006131</v>
      </c>
      <c r="E109" t="s">
        <v>33</v>
      </c>
      <c r="F109" t="s">
        <v>21</v>
      </c>
      <c r="G109">
        <v>1</v>
      </c>
      <c r="H109">
        <f t="shared" si="35"/>
        <v>80</v>
      </c>
      <c r="J109">
        <v>2100</v>
      </c>
      <c r="K109" t="s">
        <v>28</v>
      </c>
      <c r="L109">
        <f t="shared" si="36"/>
        <v>82.5</v>
      </c>
      <c r="M109" cm="1">
        <f t="array" ref="M109">STOWA2024_JAARROND_T(B109*60,L109,J109,K109,"")</f>
        <v>0.96949920232198072</v>
      </c>
      <c r="N109">
        <f t="shared" si="37"/>
        <v>1.0314603638713358</v>
      </c>
    </row>
    <row r="110" spans="1:14" x14ac:dyDescent="0.3">
      <c r="A110">
        <f t="shared" si="24"/>
        <v>4239</v>
      </c>
      <c r="B110">
        <v>192</v>
      </c>
      <c r="C110">
        <f t="shared" si="34"/>
        <v>0.26663662222823481</v>
      </c>
      <c r="D110">
        <f t="shared" si="30"/>
        <v>0.26663662222823481</v>
      </c>
      <c r="E110" t="s">
        <v>33</v>
      </c>
      <c r="F110" t="s">
        <v>21</v>
      </c>
      <c r="G110">
        <v>1</v>
      </c>
      <c r="H110">
        <f t="shared" si="35"/>
        <v>85</v>
      </c>
      <c r="J110">
        <v>2100</v>
      </c>
      <c r="K110" t="s">
        <v>28</v>
      </c>
      <c r="L110">
        <f t="shared" si="36"/>
        <v>87.5</v>
      </c>
      <c r="M110" cm="1">
        <f t="array" ref="M110">STOWA2024_JAARROND_T(B110*60,L110,J110,K110,"")</f>
        <v>1.3074907923904933</v>
      </c>
      <c r="N110">
        <f t="shared" si="37"/>
        <v>0.76482374164310096</v>
      </c>
    </row>
    <row r="111" spans="1:14" x14ac:dyDescent="0.3">
      <c r="A111">
        <f t="shared" si="24"/>
        <v>4240</v>
      </c>
      <c r="B111">
        <v>192</v>
      </c>
      <c r="C111">
        <f t="shared" si="34"/>
        <v>0.19797590803373366</v>
      </c>
      <c r="D111">
        <f t="shared" si="30"/>
        <v>0.19797590803373366</v>
      </c>
      <c r="E111" t="s">
        <v>33</v>
      </c>
      <c r="F111" t="s">
        <v>21</v>
      </c>
      <c r="G111">
        <v>1</v>
      </c>
      <c r="H111">
        <f t="shared" si="35"/>
        <v>90</v>
      </c>
      <c r="J111">
        <v>2100</v>
      </c>
      <c r="K111" t="s">
        <v>28</v>
      </c>
      <c r="L111">
        <f t="shared" si="36"/>
        <v>92.5</v>
      </c>
      <c r="M111" cm="1">
        <f t="array" ref="M111">STOWA2024_JAARROND_T(B111*60,L111,J111,K111,"")</f>
        <v>1.7641418749588651</v>
      </c>
      <c r="N111">
        <f t="shared" si="37"/>
        <v>0.5668478336093673</v>
      </c>
    </row>
    <row r="112" spans="1:14" x14ac:dyDescent="0.3">
      <c r="A112">
        <f t="shared" si="24"/>
        <v>4241</v>
      </c>
      <c r="B112">
        <v>192</v>
      </c>
      <c r="C112">
        <f t="shared" si="34"/>
        <v>0.14689227505754615</v>
      </c>
      <c r="D112">
        <f t="shared" si="30"/>
        <v>0.14689227505754615</v>
      </c>
      <c r="E112" t="s">
        <v>33</v>
      </c>
      <c r="F112" t="s">
        <v>21</v>
      </c>
      <c r="G112">
        <v>1</v>
      </c>
      <c r="H112">
        <f t="shared" si="35"/>
        <v>95</v>
      </c>
      <c r="J112">
        <v>2100</v>
      </c>
      <c r="K112" t="s">
        <v>28</v>
      </c>
      <c r="L112">
        <f t="shared" si="36"/>
        <v>97.5</v>
      </c>
      <c r="M112" cm="1">
        <f t="array" ref="M112">STOWA2024_JAARROND_T(B112*60,L112,J112,K112,"")</f>
        <v>2.3812043432605341</v>
      </c>
      <c r="N112">
        <f t="shared" si="37"/>
        <v>0.41995555855182115</v>
      </c>
    </row>
    <row r="113" spans="1:14" x14ac:dyDescent="0.3">
      <c r="A113">
        <f t="shared" si="24"/>
        <v>4242</v>
      </c>
      <c r="B113">
        <v>192</v>
      </c>
      <c r="C113">
        <f t="shared" si="34"/>
        <v>0.10894534495639702</v>
      </c>
      <c r="D113">
        <f t="shared" si="30"/>
        <v>0.10894534495639702</v>
      </c>
      <c r="E113" t="s">
        <v>33</v>
      </c>
      <c r="F113" t="s">
        <v>21</v>
      </c>
      <c r="G113">
        <v>1</v>
      </c>
      <c r="H113">
        <f t="shared" si="35"/>
        <v>100</v>
      </c>
      <c r="J113">
        <v>2100</v>
      </c>
      <c r="K113" t="s">
        <v>28</v>
      </c>
      <c r="L113">
        <f t="shared" si="36"/>
        <v>102.5</v>
      </c>
      <c r="M113" cm="1">
        <f t="array" ref="M113">STOWA2024_JAARROND_T(B113*60,L113,J113,K113,"")</f>
        <v>3.2153284885391074</v>
      </c>
      <c r="N113">
        <f t="shared" si="37"/>
        <v>0.31101021359542413</v>
      </c>
    </row>
    <row r="114" spans="1:14" x14ac:dyDescent="0.3">
      <c r="A114">
        <f t="shared" si="24"/>
        <v>4243</v>
      </c>
      <c r="B114">
        <v>192</v>
      </c>
      <c r="C114">
        <f t="shared" si="34"/>
        <v>8.077410059409923E-2</v>
      </c>
      <c r="D114">
        <f t="shared" si="30"/>
        <v>8.077410059409923E-2</v>
      </c>
      <c r="E114" t="s">
        <v>33</v>
      </c>
      <c r="F114" t="s">
        <v>21</v>
      </c>
      <c r="G114">
        <v>1</v>
      </c>
      <c r="H114">
        <f t="shared" si="35"/>
        <v>105</v>
      </c>
      <c r="J114">
        <v>2100</v>
      </c>
      <c r="K114" t="s">
        <v>28</v>
      </c>
      <c r="L114">
        <f t="shared" si="36"/>
        <v>107.5</v>
      </c>
      <c r="M114" cm="1">
        <f t="array" ref="M114">STOWA2024_JAARROND_T(B114*60,L114,J114,K114,"")</f>
        <v>4.343367280502366</v>
      </c>
      <c r="N114">
        <f t="shared" si="37"/>
        <v>0.2302361130013249</v>
      </c>
    </row>
    <row r="115" spans="1:14" x14ac:dyDescent="0.3">
      <c r="A115">
        <f t="shared" si="24"/>
        <v>4244</v>
      </c>
      <c r="B115">
        <v>192</v>
      </c>
      <c r="C115">
        <f t="shared" si="34"/>
        <v>5.9860692964536333E-2</v>
      </c>
      <c r="D115">
        <f t="shared" si="30"/>
        <v>5.9860692964536333E-2</v>
      </c>
      <c r="E115" t="s">
        <v>33</v>
      </c>
      <c r="F115" t="s">
        <v>21</v>
      </c>
      <c r="G115">
        <v>1</v>
      </c>
      <c r="H115">
        <f t="shared" si="35"/>
        <v>110</v>
      </c>
      <c r="J115">
        <v>2100</v>
      </c>
      <c r="K115" t="s">
        <v>28</v>
      </c>
      <c r="L115">
        <f t="shared" si="36"/>
        <v>112.5</v>
      </c>
      <c r="M115" cm="1">
        <f t="array" ref="M115">STOWA2024_JAARROND_T(B115*60,L115,J115,K115,"")</f>
        <v>5.8693912524710043</v>
      </c>
      <c r="N115">
        <f t="shared" si="37"/>
        <v>0.17037542003678857</v>
      </c>
    </row>
    <row r="116" spans="1:14" x14ac:dyDescent="0.3">
      <c r="A116">
        <f t="shared" si="24"/>
        <v>4245</v>
      </c>
      <c r="B116">
        <v>192</v>
      </c>
      <c r="C116">
        <f t="shared" si="34"/>
        <v>4.4346191405553625E-2</v>
      </c>
      <c r="D116">
        <f t="shared" si="30"/>
        <v>4.4346191405553625E-2</v>
      </c>
      <c r="E116" t="s">
        <v>33</v>
      </c>
      <c r="F116" t="s">
        <v>21</v>
      </c>
      <c r="G116">
        <v>1</v>
      </c>
      <c r="H116">
        <f t="shared" si="35"/>
        <v>115</v>
      </c>
      <c r="J116">
        <v>2100</v>
      </c>
      <c r="K116" t="s">
        <v>28</v>
      </c>
      <c r="L116">
        <f t="shared" si="36"/>
        <v>117.5</v>
      </c>
      <c r="M116" cm="1">
        <f t="array" ref="M116">STOWA2024_JAARROND_T(B116*60,L116,J116,K116,"")</f>
        <v>7.9346673058360775</v>
      </c>
      <c r="N116">
        <f t="shared" si="37"/>
        <v>0.12602922863123495</v>
      </c>
    </row>
    <row r="117" spans="1:14" x14ac:dyDescent="0.3">
      <c r="A117">
        <f t="shared" si="24"/>
        <v>4246</v>
      </c>
      <c r="B117">
        <v>192</v>
      </c>
      <c r="C117">
        <f t="shared" si="34"/>
        <v>3.2839911256567517E-2</v>
      </c>
      <c r="D117">
        <f t="shared" si="30"/>
        <v>3.2839911256567517E-2</v>
      </c>
      <c r="E117" t="s">
        <v>33</v>
      </c>
      <c r="F117" t="s">
        <v>21</v>
      </c>
      <c r="G117">
        <v>1</v>
      </c>
      <c r="H117">
        <f t="shared" si="35"/>
        <v>120</v>
      </c>
      <c r="J117">
        <v>2100</v>
      </c>
      <c r="K117" t="s">
        <v>28</v>
      </c>
      <c r="L117">
        <f t="shared" si="36"/>
        <v>122.5</v>
      </c>
      <c r="M117" cm="1">
        <f t="array" ref="M117">STOWA2024_JAARROND_T(B117*60,L117,J117,K117,"")</f>
        <v>10.730843707970328</v>
      </c>
      <c r="N117">
        <f t="shared" si="37"/>
        <v>9.318931737466743E-2</v>
      </c>
    </row>
    <row r="118" spans="1:14" x14ac:dyDescent="0.3">
      <c r="A118">
        <f t="shared" si="24"/>
        <v>4247</v>
      </c>
      <c r="B118">
        <v>192</v>
      </c>
      <c r="C118">
        <f t="shared" si="34"/>
        <v>2.4309636895751344E-2</v>
      </c>
      <c r="D118">
        <f t="shared" si="30"/>
        <v>2.4309636895751344E-2</v>
      </c>
      <c r="E118" t="s">
        <v>33</v>
      </c>
      <c r="F118" t="s">
        <v>21</v>
      </c>
      <c r="G118">
        <v>1</v>
      </c>
      <c r="H118">
        <f t="shared" si="35"/>
        <v>125</v>
      </c>
      <c r="J118">
        <v>2100</v>
      </c>
      <c r="K118" t="s">
        <v>28</v>
      </c>
      <c r="L118">
        <f t="shared" si="36"/>
        <v>127.5</v>
      </c>
      <c r="M118" cm="1">
        <f t="array" ref="M118">STOWA2024_JAARROND_T(B118*60,L118,J118,K118,"")</f>
        <v>14.518069669415754</v>
      </c>
      <c r="N118">
        <f t="shared" si="37"/>
        <v>6.8879680478916086E-2</v>
      </c>
    </row>
    <row r="119" spans="1:14" x14ac:dyDescent="0.3">
      <c r="A119">
        <f t="shared" si="24"/>
        <v>4248</v>
      </c>
      <c r="B119">
        <v>192</v>
      </c>
      <c r="C119">
        <f t="shared" si="34"/>
        <v>1.7988109287569047E-2</v>
      </c>
      <c r="D119">
        <f t="shared" si="30"/>
        <v>1.7988109287569047E-2</v>
      </c>
      <c r="E119" t="s">
        <v>33</v>
      </c>
      <c r="F119" t="s">
        <v>21</v>
      </c>
      <c r="G119">
        <v>1</v>
      </c>
      <c r="H119">
        <f t="shared" si="35"/>
        <v>130</v>
      </c>
      <c r="J119">
        <v>2100</v>
      </c>
      <c r="K119" t="s">
        <v>28</v>
      </c>
      <c r="L119">
        <f t="shared" si="36"/>
        <v>132.5</v>
      </c>
      <c r="M119" cm="1">
        <f t="array" ref="M119">STOWA2024_JAARROND_T(B119*60,L119,J119,K119,"")</f>
        <v>19.649619310044557</v>
      </c>
      <c r="N119">
        <f t="shared" si="37"/>
        <v>5.0891571191347039E-2</v>
      </c>
    </row>
    <row r="120" spans="1:14" x14ac:dyDescent="0.3">
      <c r="A120">
        <f t="shared" si="24"/>
        <v>4249</v>
      </c>
      <c r="B120">
        <v>192</v>
      </c>
      <c r="C120">
        <f t="shared" si="34"/>
        <v>1.3305241342539464E-2</v>
      </c>
      <c r="D120">
        <f t="shared" si="30"/>
        <v>1.3305241342539464E-2</v>
      </c>
      <c r="E120" t="s">
        <v>33</v>
      </c>
      <c r="F120" t="s">
        <v>21</v>
      </c>
      <c r="G120">
        <v>1</v>
      </c>
      <c r="H120">
        <f t="shared" si="35"/>
        <v>135</v>
      </c>
      <c r="J120">
        <v>2100</v>
      </c>
      <c r="K120" t="s">
        <v>28</v>
      </c>
      <c r="L120">
        <f t="shared" si="36"/>
        <v>137.5</v>
      </c>
      <c r="M120" cm="1">
        <f t="array" ref="M120">STOWA2024_JAARROND_T(B120*60,L120,J120,K120,"")</f>
        <v>26.605417555332952</v>
      </c>
      <c r="N120">
        <f t="shared" si="37"/>
        <v>3.7586329848807574E-2</v>
      </c>
    </row>
    <row r="121" spans="1:14" x14ac:dyDescent="0.3">
      <c r="A121">
        <f t="shared" si="24"/>
        <v>4250</v>
      </c>
      <c r="B121">
        <v>192</v>
      </c>
      <c r="C121">
        <f t="shared" si="34"/>
        <v>9.8376145316328954E-3</v>
      </c>
      <c r="D121">
        <f t="shared" si="30"/>
        <v>9.8376145316328954E-3</v>
      </c>
      <c r="E121" t="s">
        <v>33</v>
      </c>
      <c r="F121" t="s">
        <v>21</v>
      </c>
      <c r="G121">
        <v>1</v>
      </c>
      <c r="H121">
        <f t="shared" si="35"/>
        <v>140</v>
      </c>
      <c r="J121">
        <v>2100</v>
      </c>
      <c r="K121" t="s">
        <v>28</v>
      </c>
      <c r="L121">
        <f t="shared" si="36"/>
        <v>142.5</v>
      </c>
      <c r="M121" cm="1">
        <f t="array" ref="M121">STOWA2024_JAARROND_T(B121*60,L121,J121,K121,"")</f>
        <v>36.037704397113622</v>
      </c>
      <c r="N121">
        <f t="shared" si="37"/>
        <v>2.7748715317174679E-2</v>
      </c>
    </row>
    <row r="122" spans="1:14" x14ac:dyDescent="0.3">
      <c r="A122">
        <f t="shared" si="24"/>
        <v>4251</v>
      </c>
      <c r="B122">
        <v>192</v>
      </c>
      <c r="C122">
        <f t="shared" si="34"/>
        <v>7.2707391887263349E-3</v>
      </c>
      <c r="D122">
        <f t="shared" si="30"/>
        <v>7.2707391887263349E-3</v>
      </c>
      <c r="E122" t="s">
        <v>33</v>
      </c>
      <c r="F122" t="s">
        <v>21</v>
      </c>
      <c r="G122">
        <v>1</v>
      </c>
      <c r="H122">
        <f t="shared" si="35"/>
        <v>145</v>
      </c>
      <c r="J122">
        <v>2100</v>
      </c>
      <c r="K122" t="s">
        <v>28</v>
      </c>
      <c r="L122">
        <f t="shared" si="36"/>
        <v>147.5</v>
      </c>
      <c r="M122" cm="1">
        <f t="array" ref="M122">STOWA2024_JAARROND_T(B122*60,L122,J122,K122,"")</f>
        <v>48.832950762687112</v>
      </c>
      <c r="N122">
        <f t="shared" si="37"/>
        <v>2.0477976128448344E-2</v>
      </c>
    </row>
    <row r="123" spans="1:14" x14ac:dyDescent="0.3">
      <c r="A123">
        <f t="shared" si="24"/>
        <v>4252</v>
      </c>
      <c r="B123">
        <v>192</v>
      </c>
      <c r="C123">
        <f t="shared" si="34"/>
        <v>5.3717357541934029E-3</v>
      </c>
      <c r="D123">
        <f t="shared" si="30"/>
        <v>5.3717357541934029E-3</v>
      </c>
      <c r="E123" t="s">
        <v>33</v>
      </c>
      <c r="F123" t="s">
        <v>21</v>
      </c>
      <c r="G123">
        <v>1</v>
      </c>
      <c r="H123">
        <f t="shared" si="35"/>
        <v>150</v>
      </c>
      <c r="J123">
        <v>2100</v>
      </c>
      <c r="K123" t="s">
        <v>28</v>
      </c>
      <c r="L123">
        <f t="shared" si="36"/>
        <v>152.5</v>
      </c>
      <c r="M123" cm="1">
        <f t="array" ref="M123">STOWA2024_JAARROND_T(B123*60,L123,J123,K123,"")</f>
        <v>66.197808006833156</v>
      </c>
      <c r="N123">
        <f t="shared" si="37"/>
        <v>1.5106240374254941E-2</v>
      </c>
    </row>
    <row r="124" spans="1:14" x14ac:dyDescent="0.3">
      <c r="A124">
        <f t="shared" si="24"/>
        <v>4253</v>
      </c>
      <c r="B124">
        <v>192</v>
      </c>
      <c r="C124">
        <f t="shared" si="34"/>
        <v>3.9670574143924175E-3</v>
      </c>
      <c r="D124">
        <f t="shared" si="30"/>
        <v>3.9670574143924175E-3</v>
      </c>
      <c r="E124" t="s">
        <v>33</v>
      </c>
      <c r="F124" t="s">
        <v>21</v>
      </c>
      <c r="G124">
        <v>1</v>
      </c>
      <c r="H124">
        <f t="shared" si="35"/>
        <v>155</v>
      </c>
      <c r="J124">
        <v>2100</v>
      </c>
      <c r="K124" t="s">
        <v>28</v>
      </c>
      <c r="L124">
        <f t="shared" si="36"/>
        <v>157.5</v>
      </c>
      <c r="M124" cm="1">
        <f t="array" ref="M124">STOWA2024_JAARROND_T(B124*60,L124,J124,K124,"")</f>
        <v>89.773191050301378</v>
      </c>
      <c r="N124">
        <f t="shared" si="37"/>
        <v>1.1139182959862524E-2</v>
      </c>
    </row>
    <row r="125" spans="1:14" x14ac:dyDescent="0.3">
      <c r="A125">
        <f t="shared" si="24"/>
        <v>4254</v>
      </c>
      <c r="B125">
        <v>192</v>
      </c>
      <c r="C125" s="1">
        <f>N124</f>
        <v>1.1139182959862524E-2</v>
      </c>
      <c r="D125">
        <f t="shared" si="30"/>
        <v>1.1139182959862524E-2</v>
      </c>
      <c r="E125" t="s">
        <v>33</v>
      </c>
      <c r="F125" t="s">
        <v>21</v>
      </c>
      <c r="G125">
        <v>1</v>
      </c>
      <c r="H125">
        <f t="shared" si="35"/>
        <v>160</v>
      </c>
      <c r="J125">
        <v>2100</v>
      </c>
      <c r="K125" t="s">
        <v>28</v>
      </c>
      <c r="L125">
        <f>AVERAGE(H125:H126)</f>
        <v>85</v>
      </c>
      <c r="M125" cm="1">
        <f t="array" ref="M125">STOWA2024_JAARROND_T(B125*60,L125,J125,K125,"")</f>
        <v>1.1257789735945913</v>
      </c>
      <c r="N125">
        <f>1/M125</f>
        <v>0.88827382945963063</v>
      </c>
    </row>
    <row r="126" spans="1:14" x14ac:dyDescent="0.3">
      <c r="A126">
        <f t="shared" si="24"/>
        <v>4255</v>
      </c>
      <c r="B126">
        <v>216</v>
      </c>
      <c r="C126" s="1">
        <f>365.25*24/B126 - N126</f>
        <v>-17.383243183078172</v>
      </c>
      <c r="D126">
        <f>C126</f>
        <v>-17.383243183078172</v>
      </c>
      <c r="E126" t="s">
        <v>33</v>
      </c>
      <c r="F126" t="s">
        <v>21</v>
      </c>
      <c r="G126">
        <v>1</v>
      </c>
      <c r="H126">
        <v>10</v>
      </c>
      <c r="J126">
        <v>2100</v>
      </c>
      <c r="K126" t="s">
        <v>28</v>
      </c>
      <c r="L126">
        <f>AVERAGE(H126:H128)</f>
        <v>15</v>
      </c>
      <c r="M126" cm="1">
        <f t="array" ref="M126">STOWA2024_JAARROND_T(B126*60,L126,J126,K126,"")</f>
        <v>1.7251320676439807E-2</v>
      </c>
      <c r="N126">
        <f>1/M126</f>
        <v>57.966576516411507</v>
      </c>
    </row>
    <row r="127" spans="1:14" x14ac:dyDescent="0.3">
      <c r="A127">
        <f t="shared" si="24"/>
        <v>4256</v>
      </c>
      <c r="B127">
        <v>216</v>
      </c>
      <c r="C127">
        <f t="shared" ref="C127:C131" si="38">N126-N127</f>
        <v>7.352819914817367</v>
      </c>
      <c r="D127">
        <f t="shared" ref="D127:D156" si="39">C127</f>
        <v>7.352819914817367</v>
      </c>
      <c r="E127" t="s">
        <v>33</v>
      </c>
      <c r="F127" t="s">
        <v>21</v>
      </c>
      <c r="G127">
        <v>1</v>
      </c>
      <c r="H127">
        <f t="shared" ref="H127:H131" si="40">H126+5</f>
        <v>15</v>
      </c>
      <c r="J127">
        <v>2100</v>
      </c>
      <c r="K127" t="s">
        <v>28</v>
      </c>
      <c r="L127">
        <f t="shared" ref="L127:L131" si="41">AVERAGE(H127:H128)</f>
        <v>17.5</v>
      </c>
      <c r="M127" cm="1">
        <f t="array" ref="M127">STOWA2024_JAARROND_T(B127*60,L127,J127,K127,"")</f>
        <v>1.9757474393206843E-2</v>
      </c>
      <c r="N127">
        <f t="shared" ref="N127:N131" si="42">1/M127</f>
        <v>50.61375660159414</v>
      </c>
    </row>
    <row r="128" spans="1:14" x14ac:dyDescent="0.3">
      <c r="A128">
        <f t="shared" si="24"/>
        <v>4257</v>
      </c>
      <c r="B128">
        <v>216</v>
      </c>
      <c r="C128">
        <f t="shared" si="38"/>
        <v>12.058496330926928</v>
      </c>
      <c r="D128">
        <f t="shared" si="39"/>
        <v>12.058496330926928</v>
      </c>
      <c r="E128" t="s">
        <v>33</v>
      </c>
      <c r="F128" t="s">
        <v>21</v>
      </c>
      <c r="G128">
        <v>1</v>
      </c>
      <c r="H128">
        <f t="shared" si="40"/>
        <v>20</v>
      </c>
      <c r="J128">
        <v>2100</v>
      </c>
      <c r="K128" t="s">
        <v>28</v>
      </c>
      <c r="L128">
        <f t="shared" si="41"/>
        <v>22.5</v>
      </c>
      <c r="M128" cm="1">
        <f t="array" ref="M128">STOWA2024_JAARROND_T(B128*60,L128,J128,K128,"")</f>
        <v>2.5936798065419847E-2</v>
      </c>
      <c r="N128">
        <f t="shared" si="42"/>
        <v>38.555260270667212</v>
      </c>
    </row>
    <row r="129" spans="1:14" x14ac:dyDescent="0.3">
      <c r="A129">
        <f t="shared" si="24"/>
        <v>4258</v>
      </c>
      <c r="B129">
        <v>216</v>
      </c>
      <c r="C129">
        <f t="shared" si="38"/>
        <v>9.2183660547776043</v>
      </c>
      <c r="D129">
        <f t="shared" si="39"/>
        <v>9.2183660547776043</v>
      </c>
      <c r="E129" t="s">
        <v>33</v>
      </c>
      <c r="F129" t="s">
        <v>21</v>
      </c>
      <c r="G129">
        <v>1</v>
      </c>
      <c r="H129">
        <f t="shared" si="40"/>
        <v>25</v>
      </c>
      <c r="J129">
        <v>2100</v>
      </c>
      <c r="K129" t="s">
        <v>28</v>
      </c>
      <c r="L129">
        <f t="shared" si="41"/>
        <v>27.5</v>
      </c>
      <c r="M129" cm="1">
        <f t="array" ref="M129">STOWA2024_JAARROND_T(B129*60,L129,J129,K129,"")</f>
        <v>3.4086771170834251E-2</v>
      </c>
      <c r="N129">
        <f t="shared" si="42"/>
        <v>29.336894215889608</v>
      </c>
    </row>
    <row r="130" spans="1:14" x14ac:dyDescent="0.3">
      <c r="A130">
        <f t="shared" si="24"/>
        <v>4259</v>
      </c>
      <c r="B130">
        <v>216</v>
      </c>
      <c r="C130">
        <f t="shared" si="38"/>
        <v>7.0398624521183955</v>
      </c>
      <c r="D130">
        <f t="shared" si="39"/>
        <v>7.0398624521183955</v>
      </c>
      <c r="E130" t="s">
        <v>33</v>
      </c>
      <c r="F130" t="s">
        <v>21</v>
      </c>
      <c r="G130">
        <v>1</v>
      </c>
      <c r="H130">
        <f t="shared" si="40"/>
        <v>30</v>
      </c>
      <c r="J130">
        <v>2100</v>
      </c>
      <c r="K130" t="s">
        <v>28</v>
      </c>
      <c r="L130">
        <f t="shared" si="41"/>
        <v>32.5</v>
      </c>
      <c r="M130" cm="1">
        <f t="array" ref="M130">STOWA2024_JAARROND_T(B130*60,L130,J130,K130,"")</f>
        <v>4.4849018945419705E-2</v>
      </c>
      <c r="N130">
        <f t="shared" si="42"/>
        <v>22.297031763771212</v>
      </c>
    </row>
    <row r="131" spans="1:14" x14ac:dyDescent="0.3">
      <c r="A131">
        <f t="shared" si="24"/>
        <v>4260</v>
      </c>
      <c r="B131">
        <v>216</v>
      </c>
      <c r="C131">
        <f t="shared" si="38"/>
        <v>5.3699412522010377</v>
      </c>
      <c r="D131">
        <f t="shared" si="39"/>
        <v>5.3699412522010377</v>
      </c>
      <c r="E131" t="s">
        <v>33</v>
      </c>
      <c r="F131" t="s">
        <v>21</v>
      </c>
      <c r="G131">
        <v>1</v>
      </c>
      <c r="H131">
        <f t="shared" si="40"/>
        <v>35</v>
      </c>
      <c r="J131">
        <v>2100</v>
      </c>
      <c r="K131" t="s">
        <v>28</v>
      </c>
      <c r="L131">
        <f t="shared" si="41"/>
        <v>37.5</v>
      </c>
      <c r="M131" cm="1">
        <f t="array" ref="M131">STOWA2024_JAARROND_T(B131*60,L131,J131,K131,"")</f>
        <v>5.9076898024292473E-2</v>
      </c>
      <c r="N131">
        <f t="shared" si="42"/>
        <v>16.927090511570174</v>
      </c>
    </row>
    <row r="132" spans="1:14" x14ac:dyDescent="0.3">
      <c r="A132">
        <f t="shared" ref="A132:A156" si="43">A131+1</f>
        <v>4261</v>
      </c>
      <c r="B132">
        <v>216</v>
      </c>
      <c r="C132">
        <f>N131-N132</f>
        <v>4.0916773189745825</v>
      </c>
      <c r="D132">
        <f t="shared" si="39"/>
        <v>4.0916773189745825</v>
      </c>
      <c r="E132" t="s">
        <v>33</v>
      </c>
      <c r="F132" t="s">
        <v>21</v>
      </c>
      <c r="G132">
        <v>1</v>
      </c>
      <c r="H132">
        <f>H131+5</f>
        <v>40</v>
      </c>
      <c r="J132">
        <v>2100</v>
      </c>
      <c r="K132" t="s">
        <v>28</v>
      </c>
      <c r="L132">
        <f>AVERAGE(H132:H133)</f>
        <v>42.5</v>
      </c>
      <c r="M132" cm="1">
        <f t="array" ref="M132">STOWA2024_JAARROND_T(B132*60,L132,J132,K132,"")</f>
        <v>7.7909451374488931E-2</v>
      </c>
      <c r="N132">
        <f>1/M132</f>
        <v>12.835413192595592</v>
      </c>
    </row>
    <row r="133" spans="1:14" x14ac:dyDescent="0.3">
      <c r="A133">
        <f t="shared" si="43"/>
        <v>4262</v>
      </c>
      <c r="B133">
        <v>216</v>
      </c>
      <c r="C133">
        <f t="shared" ref="C133:C155" si="44">N132-N133</f>
        <v>3.1138158055982785</v>
      </c>
      <c r="D133">
        <f t="shared" si="39"/>
        <v>3.1138158055982785</v>
      </c>
      <c r="E133" t="s">
        <v>33</v>
      </c>
      <c r="F133" t="s">
        <v>21</v>
      </c>
      <c r="G133">
        <v>1</v>
      </c>
      <c r="H133">
        <f t="shared" ref="H133:H156" si="45">H132+5</f>
        <v>45</v>
      </c>
      <c r="J133">
        <v>2100</v>
      </c>
      <c r="K133" t="s">
        <v>28</v>
      </c>
      <c r="L133">
        <f t="shared" ref="L133:L155" si="46">AVERAGE(H133:H134)</f>
        <v>47.5</v>
      </c>
      <c r="M133" cm="1">
        <f t="array" ref="M133">STOWA2024_JAARROND_T(B133*60,L133,J133,K133,"")</f>
        <v>0.10286375378366371</v>
      </c>
      <c r="N133">
        <f t="shared" ref="N133:N155" si="47">1/M133</f>
        <v>9.7215973869973134</v>
      </c>
    </row>
    <row r="134" spans="1:14" x14ac:dyDescent="0.3">
      <c r="A134">
        <f t="shared" si="43"/>
        <v>4263</v>
      </c>
      <c r="B134">
        <v>216</v>
      </c>
      <c r="C134">
        <f t="shared" si="44"/>
        <v>2.3670722868400942</v>
      </c>
      <c r="D134">
        <f t="shared" si="39"/>
        <v>2.3670722868400942</v>
      </c>
      <c r="E134" t="s">
        <v>33</v>
      </c>
      <c r="F134" t="s">
        <v>21</v>
      </c>
      <c r="G134">
        <v>1</v>
      </c>
      <c r="H134">
        <f t="shared" si="45"/>
        <v>50</v>
      </c>
      <c r="J134">
        <v>2100</v>
      </c>
      <c r="K134" t="s">
        <v>28</v>
      </c>
      <c r="L134">
        <f t="shared" si="46"/>
        <v>52.5</v>
      </c>
      <c r="M134" cm="1">
        <f t="array" ref="M134">STOWA2024_JAARROND_T(B134*60,L134,J134,K134,"")</f>
        <v>0.13597071005694478</v>
      </c>
      <c r="N134">
        <f t="shared" si="47"/>
        <v>7.3545251001572192</v>
      </c>
    </row>
    <row r="135" spans="1:14" x14ac:dyDescent="0.3">
      <c r="A135">
        <f t="shared" si="43"/>
        <v>4264</v>
      </c>
      <c r="B135">
        <v>216</v>
      </c>
      <c r="C135">
        <f t="shared" si="44"/>
        <v>1.7973838209499728</v>
      </c>
      <c r="D135">
        <f t="shared" si="39"/>
        <v>1.7973838209499728</v>
      </c>
      <c r="E135" t="s">
        <v>33</v>
      </c>
      <c r="F135" t="s">
        <v>21</v>
      </c>
      <c r="G135">
        <v>1</v>
      </c>
      <c r="H135">
        <f t="shared" si="45"/>
        <v>55</v>
      </c>
      <c r="J135">
        <v>2100</v>
      </c>
      <c r="K135" t="s">
        <v>28</v>
      </c>
      <c r="L135">
        <f t="shared" si="46"/>
        <v>57.5</v>
      </c>
      <c r="M135" cm="1">
        <f t="array" ref="M135">STOWA2024_JAARROND_T(B135*60,L135,J135,K135,"")</f>
        <v>0.17994863721417839</v>
      </c>
      <c r="N135">
        <f t="shared" si="47"/>
        <v>5.5571412792072463</v>
      </c>
    </row>
    <row r="136" spans="1:14" x14ac:dyDescent="0.3">
      <c r="A136">
        <f t="shared" si="43"/>
        <v>4265</v>
      </c>
      <c r="B136">
        <v>216</v>
      </c>
      <c r="C136">
        <f t="shared" si="44"/>
        <v>1.363080668151742</v>
      </c>
      <c r="D136">
        <f t="shared" si="39"/>
        <v>1.363080668151742</v>
      </c>
      <c r="E136" t="s">
        <v>33</v>
      </c>
      <c r="F136" t="s">
        <v>21</v>
      </c>
      <c r="G136">
        <v>1</v>
      </c>
      <c r="H136">
        <f t="shared" si="45"/>
        <v>60</v>
      </c>
      <c r="J136">
        <v>2100</v>
      </c>
      <c r="K136" t="s">
        <v>28</v>
      </c>
      <c r="L136">
        <f t="shared" si="46"/>
        <v>62.5</v>
      </c>
      <c r="M136" cm="1">
        <f t="array" ref="M136">STOWA2024_JAARROND_T(B136*60,L136,J136,K136,"")</f>
        <v>0.23843241496415418</v>
      </c>
      <c r="N136">
        <f t="shared" si="47"/>
        <v>4.1940606110555043</v>
      </c>
    </row>
    <row r="137" spans="1:14" x14ac:dyDescent="0.3">
      <c r="A137">
        <f t="shared" si="43"/>
        <v>4266</v>
      </c>
      <c r="B137">
        <v>216</v>
      </c>
      <c r="C137">
        <f t="shared" si="44"/>
        <v>1.0325858595280448</v>
      </c>
      <c r="D137">
        <f t="shared" si="39"/>
        <v>1.0325858595280448</v>
      </c>
      <c r="E137" t="s">
        <v>33</v>
      </c>
      <c r="F137" t="s">
        <v>21</v>
      </c>
      <c r="G137">
        <v>1</v>
      </c>
      <c r="H137">
        <f t="shared" si="45"/>
        <v>65</v>
      </c>
      <c r="J137">
        <v>2100</v>
      </c>
      <c r="K137" t="s">
        <v>28</v>
      </c>
      <c r="L137">
        <f t="shared" si="46"/>
        <v>67.5</v>
      </c>
      <c r="M137" cm="1">
        <f t="array" ref="M137">STOWA2024_JAARROND_T(B137*60,L137,J137,K137,"")</f>
        <v>0.31630807727211874</v>
      </c>
      <c r="N137">
        <f t="shared" si="47"/>
        <v>3.1614747515274595</v>
      </c>
    </row>
    <row r="138" spans="1:14" x14ac:dyDescent="0.3">
      <c r="A138">
        <f t="shared" si="43"/>
        <v>4267</v>
      </c>
      <c r="B138">
        <v>216</v>
      </c>
      <c r="C138">
        <f t="shared" si="44"/>
        <v>0.78125257754320554</v>
      </c>
      <c r="D138">
        <f t="shared" si="39"/>
        <v>0.78125257754320554</v>
      </c>
      <c r="E138" t="s">
        <v>33</v>
      </c>
      <c r="F138" t="s">
        <v>21</v>
      </c>
      <c r="G138">
        <v>1</v>
      </c>
      <c r="H138">
        <f t="shared" si="45"/>
        <v>70</v>
      </c>
      <c r="J138">
        <v>2100</v>
      </c>
      <c r="K138" t="s">
        <v>28</v>
      </c>
      <c r="L138">
        <f t="shared" si="46"/>
        <v>72.5</v>
      </c>
      <c r="M138" cm="1">
        <f t="array" ref="M138">STOWA2024_JAARROND_T(B138*60,L138,J138,K138,"")</f>
        <v>0.42012884802518241</v>
      </c>
      <c r="N138">
        <f t="shared" si="47"/>
        <v>2.380222173984254</v>
      </c>
    </row>
    <row r="139" spans="1:14" x14ac:dyDescent="0.3">
      <c r="A139">
        <f t="shared" si="43"/>
        <v>4268</v>
      </c>
      <c r="B139">
        <v>216</v>
      </c>
      <c r="C139">
        <f t="shared" si="44"/>
        <v>0.5903985982068285</v>
      </c>
      <c r="D139">
        <f t="shared" si="39"/>
        <v>0.5903985982068285</v>
      </c>
      <c r="E139" t="s">
        <v>33</v>
      </c>
      <c r="F139" t="s">
        <v>21</v>
      </c>
      <c r="G139">
        <v>1</v>
      </c>
      <c r="H139">
        <f t="shared" si="45"/>
        <v>75</v>
      </c>
      <c r="J139">
        <v>2100</v>
      </c>
      <c r="K139" t="s">
        <v>28</v>
      </c>
      <c r="L139">
        <f t="shared" si="46"/>
        <v>77.5</v>
      </c>
      <c r="M139" cm="1">
        <f t="array" ref="M139">STOWA2024_JAARROND_T(B139*60,L139,J139,K139,"")</f>
        <v>0.55871428532593848</v>
      </c>
      <c r="N139">
        <f t="shared" si="47"/>
        <v>1.7898235757774255</v>
      </c>
    </row>
    <row r="140" spans="1:14" x14ac:dyDescent="0.3">
      <c r="A140">
        <f t="shared" si="43"/>
        <v>4269</v>
      </c>
      <c r="B140">
        <v>216</v>
      </c>
      <c r="C140">
        <f t="shared" si="44"/>
        <v>0.44561521789016467</v>
      </c>
      <c r="D140">
        <f t="shared" si="39"/>
        <v>0.44561521789016467</v>
      </c>
      <c r="E140" t="s">
        <v>33</v>
      </c>
      <c r="F140" t="s">
        <v>21</v>
      </c>
      <c r="G140">
        <v>1</v>
      </c>
      <c r="H140">
        <f t="shared" si="45"/>
        <v>80</v>
      </c>
      <c r="J140">
        <v>2100</v>
      </c>
      <c r="K140" t="s">
        <v>28</v>
      </c>
      <c r="L140">
        <f t="shared" si="46"/>
        <v>82.5</v>
      </c>
      <c r="M140" cm="1">
        <f t="array" ref="M140">STOWA2024_JAARROND_T(B140*60,L140,J140,K140,"")</f>
        <v>0.74393228857149418</v>
      </c>
      <c r="N140">
        <f t="shared" si="47"/>
        <v>1.3442083578872608</v>
      </c>
    </row>
    <row r="141" spans="1:14" x14ac:dyDescent="0.3">
      <c r="A141">
        <f t="shared" si="43"/>
        <v>4270</v>
      </c>
      <c r="B141">
        <v>216</v>
      </c>
      <c r="C141">
        <f t="shared" si="44"/>
        <v>0.33593487246966558</v>
      </c>
      <c r="D141">
        <f t="shared" si="39"/>
        <v>0.33593487246966558</v>
      </c>
      <c r="E141" t="s">
        <v>33</v>
      </c>
      <c r="F141" t="s">
        <v>21</v>
      </c>
      <c r="G141">
        <v>1</v>
      </c>
      <c r="H141">
        <f t="shared" si="45"/>
        <v>85</v>
      </c>
      <c r="J141">
        <v>2100</v>
      </c>
      <c r="K141" t="s">
        <v>28</v>
      </c>
      <c r="L141">
        <f t="shared" si="46"/>
        <v>87.5</v>
      </c>
      <c r="M141" cm="1">
        <f t="array" ref="M141">STOWA2024_JAARROND_T(B141*60,L141,J141,K141,"")</f>
        <v>0.99179440346567416</v>
      </c>
      <c r="N141">
        <f t="shared" si="47"/>
        <v>1.0082734854175952</v>
      </c>
    </row>
    <row r="142" spans="1:14" x14ac:dyDescent="0.3">
      <c r="A142">
        <f t="shared" si="43"/>
        <v>4271</v>
      </c>
      <c r="B142">
        <v>216</v>
      </c>
      <c r="C142">
        <f t="shared" si="44"/>
        <v>0.25286464087610683</v>
      </c>
      <c r="D142">
        <f t="shared" si="39"/>
        <v>0.25286464087610683</v>
      </c>
      <c r="E142" t="s">
        <v>33</v>
      </c>
      <c r="F142" t="s">
        <v>21</v>
      </c>
      <c r="G142">
        <v>1</v>
      </c>
      <c r="H142">
        <f t="shared" si="45"/>
        <v>90</v>
      </c>
      <c r="J142">
        <v>2100</v>
      </c>
      <c r="K142" t="s">
        <v>28</v>
      </c>
      <c r="L142">
        <f t="shared" si="46"/>
        <v>92.5</v>
      </c>
      <c r="M142" cm="1">
        <f t="array" ref="M142">STOWA2024_JAARROND_T(B142*60,L142,J142,K142,"")</f>
        <v>1.3237864597772502</v>
      </c>
      <c r="N142">
        <f t="shared" si="47"/>
        <v>0.75540884454148838</v>
      </c>
    </row>
    <row r="143" spans="1:14" x14ac:dyDescent="0.3">
      <c r="A143">
        <f t="shared" si="43"/>
        <v>4272</v>
      </c>
      <c r="B143">
        <v>216</v>
      </c>
      <c r="C143">
        <f t="shared" si="44"/>
        <v>0.19021620104231252</v>
      </c>
      <c r="D143">
        <f t="shared" si="39"/>
        <v>0.19021620104231252</v>
      </c>
      <c r="E143" t="s">
        <v>33</v>
      </c>
      <c r="F143" t="s">
        <v>21</v>
      </c>
      <c r="G143">
        <v>1</v>
      </c>
      <c r="H143">
        <f t="shared" si="45"/>
        <v>95</v>
      </c>
      <c r="J143">
        <v>2100</v>
      </c>
      <c r="K143" t="s">
        <v>28</v>
      </c>
      <c r="L143">
        <f t="shared" si="46"/>
        <v>97.5</v>
      </c>
      <c r="M143" cm="1">
        <f t="array" ref="M143">STOWA2024_JAARROND_T(B143*60,L143,J143,K143,"")</f>
        <v>1.769308237645981</v>
      </c>
      <c r="N143">
        <f t="shared" si="47"/>
        <v>0.56519264349917586</v>
      </c>
    </row>
    <row r="144" spans="1:14" x14ac:dyDescent="0.3">
      <c r="A144">
        <f t="shared" si="43"/>
        <v>4273</v>
      </c>
      <c r="B144">
        <v>216</v>
      </c>
      <c r="C144">
        <f t="shared" si="44"/>
        <v>0.14286157742779532</v>
      </c>
      <c r="D144">
        <f t="shared" si="39"/>
        <v>0.14286157742779532</v>
      </c>
      <c r="E144" t="s">
        <v>33</v>
      </c>
      <c r="F144" t="s">
        <v>21</v>
      </c>
      <c r="G144">
        <v>1</v>
      </c>
      <c r="H144">
        <f t="shared" si="45"/>
        <v>100</v>
      </c>
      <c r="J144">
        <v>2100</v>
      </c>
      <c r="K144" t="s">
        <v>28</v>
      </c>
      <c r="L144">
        <f t="shared" si="46"/>
        <v>102.5</v>
      </c>
      <c r="M144" cm="1">
        <f t="array" ref="M144">STOWA2024_JAARROND_T(B144*60,L144,J144,K144,"")</f>
        <v>2.3678106593062807</v>
      </c>
      <c r="N144">
        <f t="shared" si="47"/>
        <v>0.42233106607138055</v>
      </c>
    </row>
    <row r="145" spans="1:14" x14ac:dyDescent="0.3">
      <c r="A145">
        <f t="shared" si="43"/>
        <v>4274</v>
      </c>
      <c r="B145">
        <v>216</v>
      </c>
      <c r="C145">
        <f t="shared" si="44"/>
        <v>0.10716031906446022</v>
      </c>
      <c r="D145">
        <f t="shared" si="39"/>
        <v>0.10716031906446022</v>
      </c>
      <c r="E145" t="s">
        <v>33</v>
      </c>
      <c r="F145" t="s">
        <v>21</v>
      </c>
      <c r="G145">
        <v>1</v>
      </c>
      <c r="H145">
        <f t="shared" si="45"/>
        <v>105</v>
      </c>
      <c r="J145">
        <v>2100</v>
      </c>
      <c r="K145" t="s">
        <v>28</v>
      </c>
      <c r="L145">
        <f t="shared" si="46"/>
        <v>107.5</v>
      </c>
      <c r="M145" cm="1">
        <f t="array" ref="M145">STOWA2024_JAARROND_T(B145*60,L145,J145,K145,"")</f>
        <v>3.1728833005495991</v>
      </c>
      <c r="N145">
        <f t="shared" si="47"/>
        <v>0.31517074700692033</v>
      </c>
    </row>
    <row r="146" spans="1:14" x14ac:dyDescent="0.3">
      <c r="A146">
        <f t="shared" si="43"/>
        <v>4275</v>
      </c>
      <c r="B146">
        <v>216</v>
      </c>
      <c r="C146">
        <f t="shared" si="44"/>
        <v>8.0275381384411509E-2</v>
      </c>
      <c r="D146">
        <f t="shared" si="39"/>
        <v>8.0275381384411509E-2</v>
      </c>
      <c r="E146" t="s">
        <v>33</v>
      </c>
      <c r="F146" t="s">
        <v>21</v>
      </c>
      <c r="G146">
        <v>1</v>
      </c>
      <c r="H146">
        <f t="shared" si="45"/>
        <v>110</v>
      </c>
      <c r="J146">
        <v>2100</v>
      </c>
      <c r="K146" t="s">
        <v>28</v>
      </c>
      <c r="L146">
        <f t="shared" si="46"/>
        <v>112.5</v>
      </c>
      <c r="M146" cm="1">
        <f t="array" ref="M146">STOWA2024_JAARROND_T(B146*60,L146,J146,K146,"")</f>
        <v>4.2572146851422392</v>
      </c>
      <c r="N146">
        <f t="shared" si="47"/>
        <v>0.23489536562250882</v>
      </c>
    </row>
    <row r="147" spans="1:14" x14ac:dyDescent="0.3">
      <c r="A147">
        <f t="shared" si="43"/>
        <v>4276</v>
      </c>
      <c r="B147">
        <v>216</v>
      </c>
      <c r="C147">
        <f t="shared" si="44"/>
        <v>6.005957722627478E-2</v>
      </c>
      <c r="D147">
        <f t="shared" si="39"/>
        <v>6.005957722627478E-2</v>
      </c>
      <c r="E147" t="s">
        <v>33</v>
      </c>
      <c r="F147" t="s">
        <v>21</v>
      </c>
      <c r="G147">
        <v>1</v>
      </c>
      <c r="H147">
        <f t="shared" si="45"/>
        <v>115</v>
      </c>
      <c r="J147">
        <v>2100</v>
      </c>
      <c r="K147" t="s">
        <v>28</v>
      </c>
      <c r="L147">
        <f t="shared" si="46"/>
        <v>117.5</v>
      </c>
      <c r="M147" cm="1">
        <f t="array" ref="M147">STOWA2024_JAARROND_T(B147*60,L147,J147,K147,"")</f>
        <v>5.7196527620173443</v>
      </c>
      <c r="N147">
        <f t="shared" si="47"/>
        <v>0.17483578839623404</v>
      </c>
    </row>
    <row r="148" spans="1:14" x14ac:dyDescent="0.3">
      <c r="A148">
        <f t="shared" si="43"/>
        <v>4277</v>
      </c>
      <c r="B148">
        <v>216</v>
      </c>
      <c r="C148">
        <f t="shared" si="44"/>
        <v>4.487710408602022E-2</v>
      </c>
      <c r="D148">
        <f t="shared" si="39"/>
        <v>4.487710408602022E-2</v>
      </c>
      <c r="E148" t="s">
        <v>33</v>
      </c>
      <c r="F148" t="s">
        <v>21</v>
      </c>
      <c r="G148">
        <v>1</v>
      </c>
      <c r="H148">
        <f t="shared" si="45"/>
        <v>120</v>
      </c>
      <c r="J148">
        <v>2100</v>
      </c>
      <c r="K148" t="s">
        <v>28</v>
      </c>
      <c r="L148">
        <f t="shared" si="46"/>
        <v>122.5</v>
      </c>
      <c r="M148" cm="1">
        <f t="array" ref="M148">STOWA2024_JAARROND_T(B148*60,L148,J148,K148,"")</f>
        <v>7.6947531848889854</v>
      </c>
      <c r="N148">
        <f t="shared" si="47"/>
        <v>0.12995868431021382</v>
      </c>
    </row>
    <row r="149" spans="1:14" x14ac:dyDescent="0.3">
      <c r="A149">
        <f t="shared" si="43"/>
        <v>4278</v>
      </c>
      <c r="B149">
        <v>216</v>
      </c>
      <c r="C149">
        <f t="shared" si="44"/>
        <v>3.3486792028592172E-2</v>
      </c>
      <c r="D149">
        <f t="shared" si="39"/>
        <v>3.3486792028592172E-2</v>
      </c>
      <c r="E149" t="s">
        <v>33</v>
      </c>
      <c r="F149" t="s">
        <v>21</v>
      </c>
      <c r="G149">
        <v>1</v>
      </c>
      <c r="H149">
        <f t="shared" si="45"/>
        <v>125</v>
      </c>
      <c r="J149">
        <v>2100</v>
      </c>
      <c r="K149" t="s">
        <v>28</v>
      </c>
      <c r="L149">
        <f t="shared" si="46"/>
        <v>127.5</v>
      </c>
      <c r="M149" cm="1">
        <f t="array" ref="M149">STOWA2024_JAARROND_T(B149*60,L149,J149,K149,"")</f>
        <v>10.365713539450338</v>
      </c>
      <c r="N149">
        <f t="shared" si="47"/>
        <v>9.6471892281621646E-2</v>
      </c>
    </row>
    <row r="150" spans="1:14" x14ac:dyDescent="0.3">
      <c r="A150">
        <f t="shared" si="43"/>
        <v>4279</v>
      </c>
      <c r="B150">
        <v>216</v>
      </c>
      <c r="C150">
        <f t="shared" si="44"/>
        <v>2.4955055793905903E-2</v>
      </c>
      <c r="D150">
        <f t="shared" si="39"/>
        <v>2.4955055793905903E-2</v>
      </c>
      <c r="E150" t="s">
        <v>33</v>
      </c>
      <c r="F150" t="s">
        <v>21</v>
      </c>
      <c r="G150">
        <v>1</v>
      </c>
      <c r="H150">
        <f t="shared" si="45"/>
        <v>130</v>
      </c>
      <c r="J150">
        <v>2100</v>
      </c>
      <c r="K150" t="s">
        <v>28</v>
      </c>
      <c r="L150">
        <f t="shared" si="46"/>
        <v>132.5</v>
      </c>
      <c r="M150" cm="1">
        <f t="array" ref="M150">STOWA2024_JAARROND_T(B150*60,L150,J150,K150,"")</f>
        <v>13.982721399761122</v>
      </c>
      <c r="N150">
        <f t="shared" si="47"/>
        <v>7.1516836487715743E-2</v>
      </c>
    </row>
    <row r="151" spans="1:14" x14ac:dyDescent="0.3">
      <c r="A151">
        <f t="shared" si="43"/>
        <v>4280</v>
      </c>
      <c r="B151">
        <v>216</v>
      </c>
      <c r="C151">
        <f t="shared" si="44"/>
        <v>1.8572139144298762E-2</v>
      </c>
      <c r="D151">
        <f t="shared" si="39"/>
        <v>1.8572139144298762E-2</v>
      </c>
      <c r="E151" t="s">
        <v>33</v>
      </c>
      <c r="F151" t="s">
        <v>21</v>
      </c>
      <c r="G151">
        <v>1</v>
      </c>
      <c r="H151">
        <f t="shared" si="45"/>
        <v>135</v>
      </c>
      <c r="J151">
        <v>2100</v>
      </c>
      <c r="K151" t="s">
        <v>28</v>
      </c>
      <c r="L151">
        <f t="shared" si="46"/>
        <v>137.5</v>
      </c>
      <c r="M151" cm="1">
        <f t="array" ref="M151">STOWA2024_JAARROND_T(B151*60,L151,J151,K151,"")</f>
        <v>18.887632759776984</v>
      </c>
      <c r="N151">
        <f t="shared" si="47"/>
        <v>5.2944697343416981E-2</v>
      </c>
    </row>
    <row r="152" spans="1:14" x14ac:dyDescent="0.3">
      <c r="A152">
        <f t="shared" si="43"/>
        <v>4281</v>
      </c>
      <c r="B152">
        <v>216</v>
      </c>
      <c r="C152">
        <f t="shared" si="44"/>
        <v>1.3803157628655631E-2</v>
      </c>
      <c r="D152">
        <f t="shared" si="39"/>
        <v>1.3803157628655631E-2</v>
      </c>
      <c r="E152" t="s">
        <v>33</v>
      </c>
      <c r="F152" t="s">
        <v>21</v>
      </c>
      <c r="G152">
        <v>1</v>
      </c>
      <c r="H152">
        <f t="shared" si="45"/>
        <v>140</v>
      </c>
      <c r="J152">
        <v>2100</v>
      </c>
      <c r="K152" t="s">
        <v>28</v>
      </c>
      <c r="L152">
        <f t="shared" si="46"/>
        <v>142.5</v>
      </c>
      <c r="M152" cm="1">
        <f t="array" ref="M152">STOWA2024_JAARROND_T(B152*60,L152,J152,K152,"")</f>
        <v>25.548305132791508</v>
      </c>
      <c r="N152">
        <f t="shared" si="47"/>
        <v>3.914153971476135E-2</v>
      </c>
    </row>
    <row r="153" spans="1:14" x14ac:dyDescent="0.3">
      <c r="A153">
        <f t="shared" si="43"/>
        <v>4282</v>
      </c>
      <c r="B153">
        <v>216</v>
      </c>
      <c r="C153">
        <f t="shared" si="44"/>
        <v>1.024497016255526E-2</v>
      </c>
      <c r="D153">
        <f t="shared" si="39"/>
        <v>1.024497016255526E-2</v>
      </c>
      <c r="E153" t="s">
        <v>33</v>
      </c>
      <c r="F153" t="s">
        <v>21</v>
      </c>
      <c r="G153">
        <v>1</v>
      </c>
      <c r="H153">
        <f t="shared" si="45"/>
        <v>145</v>
      </c>
      <c r="J153">
        <v>2100</v>
      </c>
      <c r="K153" t="s">
        <v>28</v>
      </c>
      <c r="L153">
        <f t="shared" si="46"/>
        <v>147.5</v>
      </c>
      <c r="M153" cm="1">
        <f t="array" ref="M153">STOWA2024_JAARROND_T(B153*60,L153,J153,K153,"")</f>
        <v>34.606183899903634</v>
      </c>
      <c r="N153">
        <f t="shared" si="47"/>
        <v>2.889656955220609E-2</v>
      </c>
    </row>
    <row r="154" spans="1:14" x14ac:dyDescent="0.3">
      <c r="A154">
        <f t="shared" si="43"/>
        <v>4283</v>
      </c>
      <c r="B154">
        <v>216</v>
      </c>
      <c r="C154">
        <f t="shared" si="44"/>
        <v>7.5932311809514125E-3</v>
      </c>
      <c r="D154">
        <f t="shared" si="39"/>
        <v>7.5932311809514125E-3</v>
      </c>
      <c r="E154" t="s">
        <v>33</v>
      </c>
      <c r="F154" t="s">
        <v>21</v>
      </c>
      <c r="G154">
        <v>1</v>
      </c>
      <c r="H154">
        <f t="shared" si="45"/>
        <v>150</v>
      </c>
      <c r="J154">
        <v>2100</v>
      </c>
      <c r="K154" t="s">
        <v>28</v>
      </c>
      <c r="L154">
        <f t="shared" si="46"/>
        <v>152.5</v>
      </c>
      <c r="M154" cm="1">
        <f t="array" ref="M154">STOWA2024_JAARROND_T(B154*60,L154,J154,K154,"")</f>
        <v>46.94099969558453</v>
      </c>
      <c r="N154">
        <f t="shared" si="47"/>
        <v>2.1303338371254678E-2</v>
      </c>
    </row>
    <row r="155" spans="1:14" x14ac:dyDescent="0.3">
      <c r="A155">
        <f t="shared" si="43"/>
        <v>4284</v>
      </c>
      <c r="B155">
        <v>216</v>
      </c>
      <c r="C155">
        <f t="shared" si="44"/>
        <v>5.6201787901299129E-3</v>
      </c>
      <c r="D155">
        <f t="shared" si="39"/>
        <v>5.6201787901299129E-3</v>
      </c>
      <c r="E155" t="s">
        <v>33</v>
      </c>
      <c r="F155" t="s">
        <v>21</v>
      </c>
      <c r="G155">
        <v>1</v>
      </c>
      <c r="H155">
        <f t="shared" si="45"/>
        <v>155</v>
      </c>
      <c r="J155">
        <v>2100</v>
      </c>
      <c r="K155" t="s">
        <v>28</v>
      </c>
      <c r="L155">
        <f t="shared" si="46"/>
        <v>157.5</v>
      </c>
      <c r="M155" cm="1">
        <f t="array" ref="M155">STOWA2024_JAARROND_T(B155*60,L155,J155,K155,"")</f>
        <v>63.762661779169498</v>
      </c>
      <c r="N155">
        <f t="shared" si="47"/>
        <v>1.5683159581124765E-2</v>
      </c>
    </row>
    <row r="156" spans="1:14" x14ac:dyDescent="0.3">
      <c r="A156">
        <f t="shared" si="43"/>
        <v>4285</v>
      </c>
      <c r="B156">
        <v>216</v>
      </c>
      <c r="C156" s="1">
        <f>N155</f>
        <v>1.5683159581124765E-2</v>
      </c>
      <c r="D156">
        <f t="shared" si="39"/>
        <v>1.5683159581124765E-2</v>
      </c>
      <c r="E156" t="s">
        <v>33</v>
      </c>
      <c r="F156" t="s">
        <v>21</v>
      </c>
      <c r="G156">
        <v>1</v>
      </c>
      <c r="H156">
        <f t="shared" si="45"/>
        <v>160</v>
      </c>
      <c r="J156">
        <v>2100</v>
      </c>
      <c r="K156" t="s">
        <v>28</v>
      </c>
      <c r="L156">
        <f>AVERAGE(H156:H157)</f>
        <v>160</v>
      </c>
      <c r="M156" cm="1">
        <f t="array" ref="M156">STOWA2024_JAARROND_T(B156*60,L156,J156,K156,"")</f>
        <v>74.354736574237393</v>
      </c>
      <c r="N156">
        <f>1/M156</f>
        <v>1.3449042335071394E-2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A9B891-3793-4A45-B0C5-894C538E4AB8}">
  <sheetPr codeName="Blad13">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JAAR'!A156+1</f>
        <v>4286</v>
      </c>
      <c r="B2">
        <v>24</v>
      </c>
      <c r="C2" s="1">
        <f>365.25*24/B2 - N2</f>
        <v>356.50978296014546</v>
      </c>
      <c r="D2">
        <f>C2</f>
        <v>356.50978296014546</v>
      </c>
      <c r="E2" t="s">
        <v>33</v>
      </c>
      <c r="F2" t="s">
        <v>19</v>
      </c>
      <c r="G2">
        <v>1</v>
      </c>
      <c r="H2">
        <v>10</v>
      </c>
      <c r="J2">
        <v>2100</v>
      </c>
      <c r="K2" t="s">
        <v>28</v>
      </c>
      <c r="L2">
        <f>AVERAGE(H2:H4)</f>
        <v>15</v>
      </c>
      <c r="M2" cm="1">
        <f t="array" ref="M2">STOWA2024_NDJF_T(B2*60,L2,J2,K2,"")</f>
        <v>0.1144136347461505</v>
      </c>
      <c r="N2">
        <f>1/M2</f>
        <v>8.7402170398545564</v>
      </c>
    </row>
    <row r="3" spans="1:14" x14ac:dyDescent="0.3">
      <c r="A3">
        <f>A2+1</f>
        <v>4287</v>
      </c>
      <c r="B3">
        <v>24</v>
      </c>
      <c r="C3">
        <f t="shared" ref="C3:C7" si="0">N2-N3</f>
        <v>3.0879339051250305</v>
      </c>
      <c r="D3">
        <f t="shared" ref="D3:D32" si="1">C3</f>
        <v>3.0879339051250305</v>
      </c>
      <c r="E3" t="s">
        <v>33</v>
      </c>
      <c r="F3" t="s">
        <v>19</v>
      </c>
      <c r="G3">
        <v>1</v>
      </c>
      <c r="H3">
        <f t="shared" ref="H3:H7" si="2">H2+5</f>
        <v>15</v>
      </c>
      <c r="J3">
        <v>2100</v>
      </c>
      <c r="K3" t="s">
        <v>28</v>
      </c>
      <c r="L3">
        <f t="shared" ref="L3:L7" si="3">AVERAGE(H3:H4)</f>
        <v>17.5</v>
      </c>
      <c r="M3" cm="1">
        <f t="array" ref="M3">STOWA2024_NDJF_T(B3*60,L3,J3,K3,"")</f>
        <v>0.17691965815648267</v>
      </c>
      <c r="N3">
        <f t="shared" ref="N3:N7" si="4">1/M3</f>
        <v>5.6522831347295259</v>
      </c>
    </row>
    <row r="4" spans="1:14" x14ac:dyDescent="0.3">
      <c r="A4">
        <f t="shared" ref="A4:A67" si="5">A3+1</f>
        <v>4288</v>
      </c>
      <c r="B4">
        <v>24</v>
      </c>
      <c r="C4">
        <f t="shared" si="0"/>
        <v>3.1931743549437797</v>
      </c>
      <c r="D4">
        <f t="shared" si="1"/>
        <v>3.1931743549437797</v>
      </c>
      <c r="E4" t="s">
        <v>33</v>
      </c>
      <c r="F4" t="s">
        <v>19</v>
      </c>
      <c r="G4">
        <v>1</v>
      </c>
      <c r="H4">
        <f t="shared" si="2"/>
        <v>20</v>
      </c>
      <c r="J4">
        <v>2100</v>
      </c>
      <c r="K4" t="s">
        <v>28</v>
      </c>
      <c r="L4">
        <f t="shared" si="3"/>
        <v>22.5</v>
      </c>
      <c r="M4" cm="1">
        <f t="array" ref="M4">STOWA2024_NDJF_T(B4*60,L4,J4,K4,"")</f>
        <v>0.40665138859254796</v>
      </c>
      <c r="N4">
        <f t="shared" si="4"/>
        <v>2.4591087797857463</v>
      </c>
    </row>
    <row r="5" spans="1:14" x14ac:dyDescent="0.3">
      <c r="A5">
        <f t="shared" si="5"/>
        <v>4289</v>
      </c>
      <c r="B5">
        <v>24</v>
      </c>
      <c r="C5">
        <f t="shared" si="0"/>
        <v>1.3369458705372814</v>
      </c>
      <c r="D5">
        <f t="shared" si="1"/>
        <v>1.3369458705372814</v>
      </c>
      <c r="E5" t="s">
        <v>33</v>
      </c>
      <c r="F5" t="s">
        <v>19</v>
      </c>
      <c r="G5">
        <v>1</v>
      </c>
      <c r="H5">
        <f t="shared" si="2"/>
        <v>25</v>
      </c>
      <c r="J5">
        <v>2100</v>
      </c>
      <c r="K5" t="s">
        <v>28</v>
      </c>
      <c r="L5">
        <f t="shared" si="3"/>
        <v>27.5</v>
      </c>
      <c r="M5" cm="1">
        <f t="array" ref="M5">STOWA2024_NDJF_T(B5*60,L5,J5,K5,"")</f>
        <v>0.89113620826206075</v>
      </c>
      <c r="N5">
        <f t="shared" si="4"/>
        <v>1.1221629092484648</v>
      </c>
    </row>
    <row r="6" spans="1:14" x14ac:dyDescent="0.3">
      <c r="A6">
        <f t="shared" si="5"/>
        <v>4290</v>
      </c>
      <c r="B6">
        <v>24</v>
      </c>
      <c r="C6">
        <f t="shared" si="0"/>
        <v>0.58777302348288663</v>
      </c>
      <c r="D6">
        <f t="shared" si="1"/>
        <v>0.58777302348288663</v>
      </c>
      <c r="E6" t="s">
        <v>33</v>
      </c>
      <c r="F6" t="s">
        <v>19</v>
      </c>
      <c r="G6">
        <v>1</v>
      </c>
      <c r="H6">
        <f t="shared" si="2"/>
        <v>30</v>
      </c>
      <c r="J6">
        <v>2100</v>
      </c>
      <c r="K6" t="s">
        <v>28</v>
      </c>
      <c r="L6">
        <f t="shared" si="3"/>
        <v>32.5</v>
      </c>
      <c r="M6" cm="1">
        <f t="array" ref="M6">STOWA2024_NDJF_T(B6*60,L6,J6,K6,"")</f>
        <v>1.8712929017497755</v>
      </c>
      <c r="N6">
        <f t="shared" si="4"/>
        <v>0.53438988576557822</v>
      </c>
    </row>
    <row r="7" spans="1:14" x14ac:dyDescent="0.3">
      <c r="A7">
        <f t="shared" si="5"/>
        <v>4291</v>
      </c>
      <c r="B7">
        <v>24</v>
      </c>
      <c r="C7">
        <f t="shared" si="0"/>
        <v>0.27005314759874322</v>
      </c>
      <c r="D7">
        <f t="shared" si="1"/>
        <v>0.27005314759874322</v>
      </c>
      <c r="E7" t="s">
        <v>33</v>
      </c>
      <c r="F7" t="s">
        <v>19</v>
      </c>
      <c r="G7">
        <v>1</v>
      </c>
      <c r="H7">
        <f t="shared" si="2"/>
        <v>35</v>
      </c>
      <c r="J7">
        <v>2100</v>
      </c>
      <c r="K7" t="s">
        <v>28</v>
      </c>
      <c r="L7">
        <f t="shared" si="3"/>
        <v>37.5</v>
      </c>
      <c r="M7" cm="1">
        <f t="array" ref="M7">STOWA2024_NDJF_T(B7*60,L7,J7,K7,"")</f>
        <v>3.7830534148789194</v>
      </c>
      <c r="N7">
        <f t="shared" si="4"/>
        <v>0.26433673816683501</v>
      </c>
    </row>
    <row r="8" spans="1:14" x14ac:dyDescent="0.3">
      <c r="A8">
        <f t="shared" si="5"/>
        <v>4292</v>
      </c>
      <c r="B8">
        <v>24</v>
      </c>
      <c r="C8">
        <f>N7-N8</f>
        <v>0.12900591761329708</v>
      </c>
      <c r="D8">
        <f t="shared" si="1"/>
        <v>0.12900591761329708</v>
      </c>
      <c r="E8" t="s">
        <v>33</v>
      </c>
      <c r="F8" t="s">
        <v>19</v>
      </c>
      <c r="G8">
        <v>1</v>
      </c>
      <c r="H8">
        <f>H7+5</f>
        <v>40</v>
      </c>
      <c r="J8">
        <v>2100</v>
      </c>
      <c r="K8" t="s">
        <v>28</v>
      </c>
      <c r="L8">
        <f>AVERAGE(H8:H9)</f>
        <v>42.5</v>
      </c>
      <c r="M8" cm="1">
        <f t="array" ref="M8">STOWA2024_NDJF_T(B8*60,L8,J8,K8,"")</f>
        <v>7.3892997612054838</v>
      </c>
      <c r="N8">
        <f>1/M8</f>
        <v>0.13533082055353793</v>
      </c>
    </row>
    <row r="9" spans="1:14" x14ac:dyDescent="0.3">
      <c r="A9">
        <f t="shared" si="5"/>
        <v>4293</v>
      </c>
      <c r="B9">
        <v>24</v>
      </c>
      <c r="C9">
        <f t="shared" ref="C9:C31" si="6">N8-N9</f>
        <v>6.3850146515111866E-2</v>
      </c>
      <c r="D9">
        <f t="shared" si="1"/>
        <v>6.3850146515111866E-2</v>
      </c>
      <c r="E9" t="s">
        <v>33</v>
      </c>
      <c r="F9" t="s">
        <v>19</v>
      </c>
      <c r="G9">
        <v>1</v>
      </c>
      <c r="H9">
        <f t="shared" ref="H9:H32" si="7">H8+5</f>
        <v>45</v>
      </c>
      <c r="J9">
        <v>2100</v>
      </c>
      <c r="K9" t="s">
        <v>28</v>
      </c>
      <c r="L9">
        <f t="shared" ref="L9:L31" si="8">AVERAGE(H9:H10)</f>
        <v>47.5</v>
      </c>
      <c r="M9" cm="1">
        <f t="array" ref="M9">STOWA2024_NDJF_T(B9*60,L9,J9,K9,"")</f>
        <v>13.989795332126096</v>
      </c>
      <c r="N9">
        <f t="shared" ref="N9:N31" si="9">1/M9</f>
        <v>7.1480674038426062E-2</v>
      </c>
    </row>
    <row r="10" spans="1:14" x14ac:dyDescent="0.3">
      <c r="A10">
        <f t="shared" si="5"/>
        <v>4294</v>
      </c>
      <c r="B10">
        <v>24</v>
      </c>
      <c r="C10">
        <f t="shared" si="6"/>
        <v>3.2636940053887578E-2</v>
      </c>
      <c r="D10">
        <f t="shared" si="1"/>
        <v>3.2636940053887578E-2</v>
      </c>
      <c r="E10" t="s">
        <v>33</v>
      </c>
      <c r="F10" t="s">
        <v>19</v>
      </c>
      <c r="G10">
        <v>1</v>
      </c>
      <c r="H10">
        <f t="shared" si="7"/>
        <v>50</v>
      </c>
      <c r="J10">
        <v>2100</v>
      </c>
      <c r="K10" t="s">
        <v>28</v>
      </c>
      <c r="L10">
        <f t="shared" si="8"/>
        <v>52.5</v>
      </c>
      <c r="M10" cm="1">
        <f t="array" ref="M10">STOWA2024_NDJF_T(B10*60,L10,J10,K10,"")</f>
        <v>25.744177951533807</v>
      </c>
      <c r="N10">
        <f t="shared" si="9"/>
        <v>3.8843733984538484E-2</v>
      </c>
    </row>
    <row r="11" spans="1:14" x14ac:dyDescent="0.3">
      <c r="A11">
        <f t="shared" si="5"/>
        <v>4295</v>
      </c>
      <c r="B11">
        <v>24</v>
      </c>
      <c r="C11">
        <f t="shared" si="6"/>
        <v>1.7179257906678364E-2</v>
      </c>
      <c r="D11">
        <f t="shared" si="1"/>
        <v>1.7179257906678364E-2</v>
      </c>
      <c r="E11" t="s">
        <v>33</v>
      </c>
      <c r="F11" t="s">
        <v>19</v>
      </c>
      <c r="G11">
        <v>1</v>
      </c>
      <c r="H11">
        <f t="shared" si="7"/>
        <v>55</v>
      </c>
      <c r="J11">
        <v>2100</v>
      </c>
      <c r="K11" t="s">
        <v>28</v>
      </c>
      <c r="L11">
        <f t="shared" si="8"/>
        <v>57.5</v>
      </c>
      <c r="M11" cm="1">
        <f t="array" ref="M11">STOWA2024_NDJF_T(B11*60,L11,J11,K11,"")</f>
        <v>46.15851296870013</v>
      </c>
      <c r="N11">
        <f t="shared" si="9"/>
        <v>2.166447607786012E-2</v>
      </c>
    </row>
    <row r="12" spans="1:14" x14ac:dyDescent="0.3">
      <c r="A12">
        <f t="shared" si="5"/>
        <v>4296</v>
      </c>
      <c r="B12">
        <v>24</v>
      </c>
      <c r="C12">
        <f t="shared" si="6"/>
        <v>9.2895926076160991E-3</v>
      </c>
      <c r="D12">
        <f t="shared" si="1"/>
        <v>9.2895926076160991E-3</v>
      </c>
      <c r="E12" t="s">
        <v>33</v>
      </c>
      <c r="F12" t="s">
        <v>19</v>
      </c>
      <c r="G12">
        <v>1</v>
      </c>
      <c r="H12">
        <f t="shared" si="7"/>
        <v>60</v>
      </c>
      <c r="J12">
        <v>2100</v>
      </c>
      <c r="K12" t="s">
        <v>28</v>
      </c>
      <c r="L12">
        <f t="shared" si="8"/>
        <v>62.5</v>
      </c>
      <c r="M12" cm="1">
        <f t="array" ref="M12">STOWA2024_NDJF_T(B12*60,L12,J12,K12,"")</f>
        <v>80.808841748251311</v>
      </c>
      <c r="N12">
        <f t="shared" si="9"/>
        <v>1.2374883470244021E-2</v>
      </c>
    </row>
    <row r="13" spans="1:14" x14ac:dyDescent="0.3">
      <c r="A13">
        <f t="shared" si="5"/>
        <v>4297</v>
      </c>
      <c r="B13">
        <v>24</v>
      </c>
      <c r="C13">
        <f t="shared" si="6"/>
        <v>5.1489991257130359E-3</v>
      </c>
      <c r="D13">
        <f t="shared" si="1"/>
        <v>5.1489991257130359E-3</v>
      </c>
      <c r="E13" t="s">
        <v>33</v>
      </c>
      <c r="F13" t="s">
        <v>19</v>
      </c>
      <c r="G13">
        <v>1</v>
      </c>
      <c r="H13">
        <f t="shared" si="7"/>
        <v>65</v>
      </c>
      <c r="J13">
        <v>2100</v>
      </c>
      <c r="K13" t="s">
        <v>28</v>
      </c>
      <c r="L13">
        <f t="shared" si="8"/>
        <v>67.5</v>
      </c>
      <c r="M13" cm="1">
        <f t="array" ref="M13">STOWA2024_NDJF_T(B13*60,L13,J13,K13,"")</f>
        <v>138.39136530836734</v>
      </c>
      <c r="N13">
        <f t="shared" si="9"/>
        <v>7.2258843445309846E-3</v>
      </c>
    </row>
    <row r="14" spans="1:14" x14ac:dyDescent="0.3">
      <c r="A14">
        <f t="shared" si="5"/>
        <v>4298</v>
      </c>
      <c r="B14">
        <v>24</v>
      </c>
      <c r="C14">
        <f t="shared" si="6"/>
        <v>2.9199732696524941E-3</v>
      </c>
      <c r="D14">
        <f t="shared" si="1"/>
        <v>2.9199732696524941E-3</v>
      </c>
      <c r="E14" t="s">
        <v>33</v>
      </c>
      <c r="F14" t="s">
        <v>19</v>
      </c>
      <c r="G14">
        <v>1</v>
      </c>
      <c r="H14">
        <f t="shared" si="7"/>
        <v>70</v>
      </c>
      <c r="J14">
        <v>2100</v>
      </c>
      <c r="K14" t="s">
        <v>28</v>
      </c>
      <c r="L14">
        <f t="shared" si="8"/>
        <v>72.5</v>
      </c>
      <c r="M14" cm="1">
        <f t="array" ref="M14">STOWA2024_NDJF_T(B14*60,L14,J14,K14,"")</f>
        <v>232.23888803328788</v>
      </c>
      <c r="N14">
        <f t="shared" si="9"/>
        <v>4.3059110748784905E-3</v>
      </c>
    </row>
    <row r="15" spans="1:14" x14ac:dyDescent="0.3">
      <c r="A15">
        <f t="shared" si="5"/>
        <v>4299</v>
      </c>
      <c r="B15">
        <v>24</v>
      </c>
      <c r="C15">
        <f t="shared" si="6"/>
        <v>1.691157390508056E-3</v>
      </c>
      <c r="D15">
        <f t="shared" si="1"/>
        <v>1.691157390508056E-3</v>
      </c>
      <c r="E15" t="s">
        <v>33</v>
      </c>
      <c r="F15" t="s">
        <v>19</v>
      </c>
      <c r="G15">
        <v>1</v>
      </c>
      <c r="H15">
        <f t="shared" si="7"/>
        <v>75</v>
      </c>
      <c r="J15">
        <v>2100</v>
      </c>
      <c r="K15" t="s">
        <v>28</v>
      </c>
      <c r="L15">
        <f t="shared" si="8"/>
        <v>77.5</v>
      </c>
      <c r="M15" cm="1">
        <f t="array" ref="M15">STOWA2024_NDJF_T(B15*60,L15,J15,K15,"")</f>
        <v>382.44520161782441</v>
      </c>
      <c r="N15">
        <f t="shared" si="9"/>
        <v>2.6147536843704345E-3</v>
      </c>
    </row>
    <row r="16" spans="1:14" x14ac:dyDescent="0.3">
      <c r="A16">
        <f t="shared" si="5"/>
        <v>4300</v>
      </c>
      <c r="B16">
        <v>24</v>
      </c>
      <c r="C16">
        <f t="shared" si="6"/>
        <v>9.9887893220196766E-4</v>
      </c>
      <c r="D16">
        <f t="shared" si="1"/>
        <v>9.9887893220196766E-4</v>
      </c>
      <c r="E16" t="s">
        <v>33</v>
      </c>
      <c r="F16" t="s">
        <v>19</v>
      </c>
      <c r="G16">
        <v>1</v>
      </c>
      <c r="H16">
        <f t="shared" si="7"/>
        <v>80</v>
      </c>
      <c r="J16">
        <v>2100</v>
      </c>
      <c r="K16" t="s">
        <v>28</v>
      </c>
      <c r="L16">
        <f t="shared" si="8"/>
        <v>82.5</v>
      </c>
      <c r="M16" cm="1">
        <f t="array" ref="M16">STOWA2024_NDJF_T(B16*60,L16,J16,K16,"")</f>
        <v>618.85984582531717</v>
      </c>
      <c r="N16">
        <f t="shared" si="9"/>
        <v>1.6158747521684668E-3</v>
      </c>
    </row>
    <row r="17" spans="1:14" x14ac:dyDescent="0.3">
      <c r="A17">
        <f t="shared" si="5"/>
        <v>4301</v>
      </c>
      <c r="B17">
        <v>24</v>
      </c>
      <c r="C17">
        <f t="shared" si="6"/>
        <v>6.0084409175860279E-4</v>
      </c>
      <c r="D17">
        <f t="shared" si="1"/>
        <v>6.0084409175860279E-4</v>
      </c>
      <c r="E17" t="s">
        <v>33</v>
      </c>
      <c r="F17" t="s">
        <v>19</v>
      </c>
      <c r="G17">
        <v>1</v>
      </c>
      <c r="H17">
        <f t="shared" si="7"/>
        <v>85</v>
      </c>
      <c r="J17">
        <v>2100</v>
      </c>
      <c r="K17" t="s">
        <v>28</v>
      </c>
      <c r="L17">
        <f t="shared" si="8"/>
        <v>87.5</v>
      </c>
      <c r="M17" cm="1">
        <f t="array" ref="M17">STOWA2024_NDJF_T(B17*60,L17,J17,K17,"")</f>
        <v>985.19191488876322</v>
      </c>
      <c r="N17">
        <f t="shared" si="9"/>
        <v>1.015030660409864E-3</v>
      </c>
    </row>
    <row r="18" spans="1:14" x14ac:dyDescent="0.3">
      <c r="A18">
        <f t="shared" si="5"/>
        <v>4302</v>
      </c>
      <c r="B18">
        <v>24</v>
      </c>
      <c r="C18">
        <f t="shared" si="6"/>
        <v>3.6762057764570149E-4</v>
      </c>
      <c r="D18">
        <f t="shared" si="1"/>
        <v>3.6762057764570149E-4</v>
      </c>
      <c r="E18" t="s">
        <v>33</v>
      </c>
      <c r="F18" t="s">
        <v>19</v>
      </c>
      <c r="G18">
        <v>1</v>
      </c>
      <c r="H18">
        <f t="shared" si="7"/>
        <v>90</v>
      </c>
      <c r="J18">
        <v>2100</v>
      </c>
      <c r="K18" t="s">
        <v>28</v>
      </c>
      <c r="L18">
        <f t="shared" si="8"/>
        <v>92.5</v>
      </c>
      <c r="M18" cm="1">
        <f t="array" ref="M18">STOWA2024_NDJF_T(B18*60,L18,J18,K18,"")</f>
        <v>1544.6160426331796</v>
      </c>
      <c r="N18">
        <f t="shared" si="9"/>
        <v>6.4741008276416256E-4</v>
      </c>
    </row>
    <row r="19" spans="1:14" x14ac:dyDescent="0.3">
      <c r="A19">
        <f t="shared" si="5"/>
        <v>4303</v>
      </c>
      <c r="B19">
        <v>24</v>
      </c>
      <c r="C19">
        <f t="shared" si="6"/>
        <v>2.2852872497711039E-4</v>
      </c>
      <c r="D19">
        <f t="shared" si="1"/>
        <v>2.2852872497711039E-4</v>
      </c>
      <c r="E19" t="s">
        <v>33</v>
      </c>
      <c r="F19" t="s">
        <v>19</v>
      </c>
      <c r="G19">
        <v>1</v>
      </c>
      <c r="H19">
        <f t="shared" si="7"/>
        <v>95</v>
      </c>
      <c r="J19">
        <v>2100</v>
      </c>
      <c r="K19" t="s">
        <v>28</v>
      </c>
      <c r="L19">
        <f t="shared" si="8"/>
        <v>97.5</v>
      </c>
      <c r="M19" cm="1">
        <f t="array" ref="M19">STOWA2024_NDJF_T(B19*60,L19,J19,K19,"")</f>
        <v>2387.3108253921691</v>
      </c>
      <c r="N19">
        <f t="shared" si="9"/>
        <v>4.1888135778705217E-4</v>
      </c>
    </row>
    <row r="20" spans="1:14" x14ac:dyDescent="0.3">
      <c r="A20">
        <f t="shared" si="5"/>
        <v>4304</v>
      </c>
      <c r="B20">
        <v>24</v>
      </c>
      <c r="C20">
        <f t="shared" si="6"/>
        <v>1.4420352519736122E-4</v>
      </c>
      <c r="D20">
        <f t="shared" si="1"/>
        <v>1.4420352519736122E-4</v>
      </c>
      <c r="E20" t="s">
        <v>33</v>
      </c>
      <c r="F20" t="s">
        <v>19</v>
      </c>
      <c r="G20">
        <v>1</v>
      </c>
      <c r="H20">
        <f t="shared" si="7"/>
        <v>100</v>
      </c>
      <c r="J20">
        <v>2100</v>
      </c>
      <c r="K20" t="s">
        <v>28</v>
      </c>
      <c r="L20">
        <f t="shared" si="8"/>
        <v>102.5</v>
      </c>
      <c r="M20" cm="1">
        <f t="array" ref="M20">STOWA2024_NDJF_T(B20*60,L20,J20,K20,"")</f>
        <v>3640.6286978890753</v>
      </c>
      <c r="N20">
        <f t="shared" si="9"/>
        <v>2.7467783258969096E-4</v>
      </c>
    </row>
    <row r="21" spans="1:14" x14ac:dyDescent="0.3">
      <c r="A21">
        <f t="shared" si="5"/>
        <v>4305</v>
      </c>
      <c r="B21">
        <v>24</v>
      </c>
      <c r="C21">
        <f t="shared" si="6"/>
        <v>9.2272889730692808E-5</v>
      </c>
      <c r="D21">
        <f t="shared" si="1"/>
        <v>9.2272889730692808E-5</v>
      </c>
      <c r="E21" t="s">
        <v>33</v>
      </c>
      <c r="F21" t="s">
        <v>19</v>
      </c>
      <c r="G21">
        <v>1</v>
      </c>
      <c r="H21">
        <f t="shared" si="7"/>
        <v>105</v>
      </c>
      <c r="J21">
        <v>2100</v>
      </c>
      <c r="K21" t="s">
        <v>28</v>
      </c>
      <c r="L21">
        <f t="shared" si="8"/>
        <v>107.5</v>
      </c>
      <c r="M21" cm="1">
        <f t="array" ref="M21">STOWA2024_NDJF_T(B21*60,L21,J21,K21,"")</f>
        <v>5482.3075752558716</v>
      </c>
      <c r="N21">
        <f t="shared" si="9"/>
        <v>1.8240494285899815E-4</v>
      </c>
    </row>
    <row r="22" spans="1:14" x14ac:dyDescent="0.3">
      <c r="A22">
        <f t="shared" si="5"/>
        <v>4306</v>
      </c>
      <c r="B22">
        <v>24</v>
      </c>
      <c r="C22">
        <f t="shared" si="6"/>
        <v>5.9828110770869606E-5</v>
      </c>
      <c r="D22">
        <f t="shared" si="1"/>
        <v>5.9828110770869606E-5</v>
      </c>
      <c r="E22" t="s">
        <v>33</v>
      </c>
      <c r="F22" t="s">
        <v>19</v>
      </c>
      <c r="G22">
        <v>1</v>
      </c>
      <c r="H22">
        <f t="shared" si="7"/>
        <v>110</v>
      </c>
      <c r="J22">
        <v>2100</v>
      </c>
      <c r="K22" t="s">
        <v>28</v>
      </c>
      <c r="L22">
        <f t="shared" si="8"/>
        <v>112.5</v>
      </c>
      <c r="M22" cm="1">
        <f t="array" ref="M22">STOWA2024_NDJF_T(B22*60,L22,J22,K22,"")</f>
        <v>8158.148509508178</v>
      </c>
      <c r="N22">
        <f t="shared" si="9"/>
        <v>1.2257683208812854E-4</v>
      </c>
    </row>
    <row r="23" spans="1:14" x14ac:dyDescent="0.3">
      <c r="A23">
        <f t="shared" si="5"/>
        <v>4307</v>
      </c>
      <c r="B23">
        <v>24</v>
      </c>
      <c r="C23">
        <f t="shared" si="6"/>
        <v>3.9276869382534857E-5</v>
      </c>
      <c r="D23">
        <f t="shared" si="1"/>
        <v>3.9276869382534857E-5</v>
      </c>
      <c r="E23" t="s">
        <v>33</v>
      </c>
      <c r="F23" t="s">
        <v>19</v>
      </c>
      <c r="G23">
        <v>1</v>
      </c>
      <c r="H23">
        <f t="shared" si="7"/>
        <v>115</v>
      </c>
      <c r="J23">
        <v>2100</v>
      </c>
      <c r="K23" t="s">
        <v>28</v>
      </c>
      <c r="L23">
        <f t="shared" si="8"/>
        <v>117.5</v>
      </c>
      <c r="M23" cm="1">
        <f t="array" ref="M23">STOWA2024_NDJF_T(B23*60,L23,J23,K23,"")</f>
        <v>12004.807295464117</v>
      </c>
      <c r="N23">
        <f t="shared" si="9"/>
        <v>8.3299962705593686E-5</v>
      </c>
    </row>
    <row r="24" spans="1:14" x14ac:dyDescent="0.3">
      <c r="A24">
        <f t="shared" si="5"/>
        <v>4308</v>
      </c>
      <c r="B24">
        <v>24</v>
      </c>
      <c r="C24">
        <f t="shared" si="6"/>
        <v>2.6088191981753301E-5</v>
      </c>
      <c r="D24">
        <f t="shared" si="1"/>
        <v>2.6088191981753301E-5</v>
      </c>
      <c r="E24" t="s">
        <v>33</v>
      </c>
      <c r="F24" t="s">
        <v>19</v>
      </c>
      <c r="G24">
        <v>1</v>
      </c>
      <c r="H24">
        <f t="shared" si="7"/>
        <v>120</v>
      </c>
      <c r="J24">
        <v>2100</v>
      </c>
      <c r="K24" t="s">
        <v>28</v>
      </c>
      <c r="L24">
        <f t="shared" si="8"/>
        <v>122.5</v>
      </c>
      <c r="M24" cm="1">
        <f t="array" ref="M24">STOWA2024_NDJF_T(B24*60,L24,J24,K24,"")</f>
        <v>17478.920637275362</v>
      </c>
      <c r="N24">
        <f t="shared" si="9"/>
        <v>5.7211770723840385E-5</v>
      </c>
    </row>
    <row r="25" spans="1:14" x14ac:dyDescent="0.3">
      <c r="A25">
        <f t="shared" si="5"/>
        <v>4309</v>
      </c>
      <c r="B25">
        <v>24</v>
      </c>
      <c r="C25">
        <f t="shared" si="6"/>
        <v>1.7521487595073249E-5</v>
      </c>
      <c r="D25">
        <f t="shared" si="1"/>
        <v>1.7521487595073249E-5</v>
      </c>
      <c r="E25" t="s">
        <v>33</v>
      </c>
      <c r="F25" t="s">
        <v>19</v>
      </c>
      <c r="G25">
        <v>1</v>
      </c>
      <c r="H25">
        <f t="shared" si="7"/>
        <v>125</v>
      </c>
      <c r="J25">
        <v>2100</v>
      </c>
      <c r="K25" t="s">
        <v>28</v>
      </c>
      <c r="L25">
        <f t="shared" si="8"/>
        <v>127.5</v>
      </c>
      <c r="M25" cm="1">
        <f t="array" ref="M25">STOWA2024_NDJF_T(B25*60,L25,J25,K25,"")</f>
        <v>25195.083561276228</v>
      </c>
      <c r="N25">
        <f t="shared" si="9"/>
        <v>3.9690283128767136E-5</v>
      </c>
    </row>
    <row r="26" spans="1:14" x14ac:dyDescent="0.3">
      <c r="A26">
        <f t="shared" si="5"/>
        <v>4310</v>
      </c>
      <c r="B26">
        <v>24</v>
      </c>
      <c r="C26">
        <f t="shared" si="6"/>
        <v>1.1892595637692147E-5</v>
      </c>
      <c r="D26">
        <f t="shared" si="1"/>
        <v>1.1892595637692147E-5</v>
      </c>
      <c r="E26" t="s">
        <v>33</v>
      </c>
      <c r="F26" t="s">
        <v>19</v>
      </c>
      <c r="G26">
        <v>1</v>
      </c>
      <c r="H26">
        <f t="shared" si="7"/>
        <v>130</v>
      </c>
      <c r="J26">
        <v>2100</v>
      </c>
      <c r="K26" t="s">
        <v>28</v>
      </c>
      <c r="L26">
        <f t="shared" si="8"/>
        <v>132.5</v>
      </c>
      <c r="M26" cm="1">
        <f t="array" ref="M26">STOWA2024_NDJF_T(B26*60,L26,J26,K26,"")</f>
        <v>35974.215492604206</v>
      </c>
      <c r="N26">
        <f t="shared" si="9"/>
        <v>2.7797687491074989E-5</v>
      </c>
    </row>
    <row r="27" spans="1:14" x14ac:dyDescent="0.3">
      <c r="A27">
        <f t="shared" si="5"/>
        <v>4311</v>
      </c>
      <c r="B27">
        <v>24</v>
      </c>
      <c r="C27">
        <f t="shared" si="6"/>
        <v>8.1526582225417447E-6</v>
      </c>
      <c r="D27">
        <f t="shared" si="1"/>
        <v>8.1526582225417447E-6</v>
      </c>
      <c r="E27" t="s">
        <v>33</v>
      </c>
      <c r="F27" t="s">
        <v>19</v>
      </c>
      <c r="G27">
        <v>1</v>
      </c>
      <c r="H27">
        <f t="shared" si="7"/>
        <v>135</v>
      </c>
      <c r="J27">
        <v>2100</v>
      </c>
      <c r="K27" t="s">
        <v>28</v>
      </c>
      <c r="L27">
        <f t="shared" si="8"/>
        <v>137.5</v>
      </c>
      <c r="M27" cm="1">
        <f t="array" ref="M27">STOWA2024_NDJF_T(B27*60,L27,J27,K27,"")</f>
        <v>50903.461956239829</v>
      </c>
      <c r="N27">
        <f t="shared" si="9"/>
        <v>1.9645029268533244E-5</v>
      </c>
    </row>
    <row r="28" spans="1:14" x14ac:dyDescent="0.3">
      <c r="A28">
        <f t="shared" si="5"/>
        <v>4312</v>
      </c>
      <c r="B28">
        <v>24</v>
      </c>
      <c r="C28">
        <f t="shared" si="6"/>
        <v>5.6419833039046791E-6</v>
      </c>
      <c r="D28">
        <f t="shared" si="1"/>
        <v>5.6419833039046791E-6</v>
      </c>
      <c r="E28" t="s">
        <v>33</v>
      </c>
      <c r="F28" t="s">
        <v>19</v>
      </c>
      <c r="G28">
        <v>1</v>
      </c>
      <c r="H28">
        <f t="shared" si="7"/>
        <v>140</v>
      </c>
      <c r="J28">
        <v>2100</v>
      </c>
      <c r="K28" t="s">
        <v>28</v>
      </c>
      <c r="L28">
        <f t="shared" si="8"/>
        <v>142.5</v>
      </c>
      <c r="M28" cm="1">
        <f t="array" ref="M28">STOWA2024_NDJF_T(B28*60,L28,J28,K28,"")</f>
        <v>71413.034173135005</v>
      </c>
      <c r="N28">
        <f t="shared" si="9"/>
        <v>1.4003045964628565E-5</v>
      </c>
    </row>
    <row r="29" spans="1:14" x14ac:dyDescent="0.3">
      <c r="A29">
        <f t="shared" si="5"/>
        <v>4313</v>
      </c>
      <c r="B29">
        <v>24</v>
      </c>
      <c r="C29">
        <f t="shared" si="6"/>
        <v>3.9397911813620524E-6</v>
      </c>
      <c r="D29">
        <f t="shared" si="1"/>
        <v>3.9397911813620524E-6</v>
      </c>
      <c r="E29" t="s">
        <v>33</v>
      </c>
      <c r="F29" t="s">
        <v>19</v>
      </c>
      <c r="G29">
        <v>1</v>
      </c>
      <c r="H29">
        <f t="shared" si="7"/>
        <v>145</v>
      </c>
      <c r="J29">
        <v>2100</v>
      </c>
      <c r="K29" t="s">
        <v>28</v>
      </c>
      <c r="L29">
        <f t="shared" si="8"/>
        <v>147.5</v>
      </c>
      <c r="M29" cm="1">
        <f t="array" ref="M29">STOWA2024_NDJF_T(B29*60,L29,J29,K29,"")</f>
        <v>99371.428184729113</v>
      </c>
      <c r="N29">
        <f t="shared" si="9"/>
        <v>1.0063254783266513E-5</v>
      </c>
    </row>
    <row r="30" spans="1:14" x14ac:dyDescent="0.3">
      <c r="A30">
        <f t="shared" si="5"/>
        <v>4314</v>
      </c>
      <c r="B30">
        <v>24</v>
      </c>
      <c r="C30">
        <f t="shared" si="6"/>
        <v>2.7747918432855529E-6</v>
      </c>
      <c r="D30">
        <f t="shared" si="1"/>
        <v>2.7747918432855529E-6</v>
      </c>
      <c r="E30" t="s">
        <v>33</v>
      </c>
      <c r="F30" t="s">
        <v>19</v>
      </c>
      <c r="G30">
        <v>1</v>
      </c>
      <c r="H30">
        <f t="shared" si="7"/>
        <v>150</v>
      </c>
      <c r="J30">
        <v>2100</v>
      </c>
      <c r="K30" t="s">
        <v>28</v>
      </c>
      <c r="L30">
        <f t="shared" si="8"/>
        <v>152.5</v>
      </c>
      <c r="M30" cm="1">
        <f t="array" ref="M30">STOWA2024_NDJF_T(B30*60,L30,J30,K30,"")</f>
        <v>137203.13984372298</v>
      </c>
      <c r="N30">
        <f t="shared" si="9"/>
        <v>7.28846293998096E-6</v>
      </c>
    </row>
    <row r="31" spans="1:14" x14ac:dyDescent="0.3">
      <c r="A31">
        <f t="shared" si="5"/>
        <v>4315</v>
      </c>
      <c r="B31">
        <v>24</v>
      </c>
      <c r="C31">
        <f t="shared" si="6"/>
        <v>1.9703878959710797E-6</v>
      </c>
      <c r="D31">
        <f t="shared" si="1"/>
        <v>1.9703878959710797E-6</v>
      </c>
      <c r="E31" t="s">
        <v>33</v>
      </c>
      <c r="F31" t="s">
        <v>19</v>
      </c>
      <c r="G31">
        <v>1</v>
      </c>
      <c r="H31">
        <f t="shared" si="7"/>
        <v>155</v>
      </c>
      <c r="J31">
        <v>2100</v>
      </c>
      <c r="K31" t="s">
        <v>28</v>
      </c>
      <c r="L31">
        <f t="shared" si="8"/>
        <v>157.5</v>
      </c>
      <c r="M31" cm="1">
        <f t="array" ref="M31">STOWA2024_NDJF_T(B31*60,L31,J31,K31,"")</f>
        <v>188037.96330899277</v>
      </c>
      <c r="N31">
        <f t="shared" si="9"/>
        <v>5.3180750440098803E-6</v>
      </c>
    </row>
    <row r="32" spans="1:14" x14ac:dyDescent="0.3">
      <c r="A32">
        <f t="shared" si="5"/>
        <v>4316</v>
      </c>
      <c r="B32">
        <v>24</v>
      </c>
      <c r="C32" s="1">
        <f>N31</f>
        <v>5.3180750440098803E-6</v>
      </c>
      <c r="D32">
        <f t="shared" si="1"/>
        <v>5.3180750440098803E-6</v>
      </c>
      <c r="E32" t="s">
        <v>33</v>
      </c>
      <c r="F32" t="s">
        <v>19</v>
      </c>
      <c r="G32">
        <v>1</v>
      </c>
      <c r="H32">
        <f t="shared" si="7"/>
        <v>160</v>
      </c>
      <c r="J32">
        <v>2100</v>
      </c>
      <c r="K32" t="s">
        <v>28</v>
      </c>
      <c r="L32">
        <f>AVERAGE(H32:H33)</f>
        <v>85</v>
      </c>
      <c r="M32" cm="1">
        <f t="array" ref="M32">STOWA2024_NDJF_T(B32*60,L32,J32,K32,"")</f>
        <v>782.37559330469594</v>
      </c>
      <c r="N32">
        <f>1/M32</f>
        <v>1.2781584811152849E-3</v>
      </c>
    </row>
    <row r="33" spans="1:14" x14ac:dyDescent="0.3">
      <c r="A33">
        <f t="shared" si="5"/>
        <v>4317</v>
      </c>
      <c r="B33">
        <v>48</v>
      </c>
      <c r="C33" s="1">
        <f>365.25*24/B33 - N33</f>
        <v>166.64880865994539</v>
      </c>
      <c r="D33">
        <f>C33</f>
        <v>166.64880865994539</v>
      </c>
      <c r="E33" t="s">
        <v>33</v>
      </c>
      <c r="F33" t="s">
        <v>19</v>
      </c>
      <c r="G33">
        <v>1</v>
      </c>
      <c r="H33">
        <v>10</v>
      </c>
      <c r="J33">
        <v>2100</v>
      </c>
      <c r="K33" t="s">
        <v>28</v>
      </c>
      <c r="L33">
        <f>AVERAGE(H33:H35)</f>
        <v>15</v>
      </c>
      <c r="M33" cm="1">
        <f t="array" ref="M33">STOWA2024_NDJF_T(B33*60,L33,J33,K33,"")</f>
        <v>6.2593141175823028E-2</v>
      </c>
      <c r="N33">
        <f>1/M33</f>
        <v>15.976191340054617</v>
      </c>
    </row>
    <row r="34" spans="1:14" x14ac:dyDescent="0.3">
      <c r="A34">
        <f t="shared" si="5"/>
        <v>4318</v>
      </c>
      <c r="B34">
        <v>48</v>
      </c>
      <c r="C34">
        <f t="shared" ref="C34:C38" si="10">N33-N34</f>
        <v>4.480732431507759</v>
      </c>
      <c r="D34">
        <f t="shared" ref="D34:D63" si="11">C34</f>
        <v>4.480732431507759</v>
      </c>
      <c r="E34" t="s">
        <v>33</v>
      </c>
      <c r="F34" t="s">
        <v>19</v>
      </c>
      <c r="G34">
        <v>1</v>
      </c>
      <c r="H34">
        <f t="shared" ref="H34:H38" si="12">H33+5</f>
        <v>15</v>
      </c>
      <c r="J34">
        <v>2100</v>
      </c>
      <c r="K34" t="s">
        <v>28</v>
      </c>
      <c r="L34">
        <f t="shared" ref="L34:L38" si="13">AVERAGE(H34:H35)</f>
        <v>17.5</v>
      </c>
      <c r="M34" cm="1">
        <f t="array" ref="M34">STOWA2024_NDJF_T(B34*60,L34,J34,K34,"")</f>
        <v>8.6990872478914377E-2</v>
      </c>
      <c r="N34">
        <f t="shared" ref="N34:N38" si="14">1/M34</f>
        <v>11.495458908546858</v>
      </c>
    </row>
    <row r="35" spans="1:14" x14ac:dyDescent="0.3">
      <c r="A35">
        <f t="shared" si="5"/>
        <v>4319</v>
      </c>
      <c r="B35">
        <v>48</v>
      </c>
      <c r="C35">
        <f t="shared" si="10"/>
        <v>5.437962208989247</v>
      </c>
      <c r="D35">
        <f t="shared" si="11"/>
        <v>5.437962208989247</v>
      </c>
      <c r="E35" t="s">
        <v>33</v>
      </c>
      <c r="F35" t="s">
        <v>19</v>
      </c>
      <c r="G35">
        <v>1</v>
      </c>
      <c r="H35">
        <f t="shared" si="12"/>
        <v>20</v>
      </c>
      <c r="J35">
        <v>2100</v>
      </c>
      <c r="K35" t="s">
        <v>28</v>
      </c>
      <c r="L35">
        <f t="shared" si="13"/>
        <v>22.5</v>
      </c>
      <c r="M35" cm="1">
        <f t="array" ref="M35">STOWA2024_NDJF_T(B35*60,L35,J35,K35,"")</f>
        <v>0.16508469580726831</v>
      </c>
      <c r="N35">
        <f t="shared" si="14"/>
        <v>6.0574966995576114</v>
      </c>
    </row>
    <row r="36" spans="1:14" x14ac:dyDescent="0.3">
      <c r="A36">
        <f t="shared" si="5"/>
        <v>4320</v>
      </c>
      <c r="B36">
        <v>48</v>
      </c>
      <c r="C36">
        <f t="shared" si="10"/>
        <v>2.7938248765613034</v>
      </c>
      <c r="D36">
        <f t="shared" si="11"/>
        <v>2.7938248765613034</v>
      </c>
      <c r="E36" t="s">
        <v>33</v>
      </c>
      <c r="F36" t="s">
        <v>19</v>
      </c>
      <c r="G36">
        <v>1</v>
      </c>
      <c r="H36">
        <f t="shared" si="12"/>
        <v>25</v>
      </c>
      <c r="J36">
        <v>2100</v>
      </c>
      <c r="K36" t="s">
        <v>28</v>
      </c>
      <c r="L36">
        <f t="shared" si="13"/>
        <v>27.5</v>
      </c>
      <c r="M36" cm="1">
        <f t="array" ref="M36">STOWA2024_NDJF_T(B36*60,L36,J36,K36,"")</f>
        <v>0.30640335616891812</v>
      </c>
      <c r="N36">
        <f t="shared" si="14"/>
        <v>3.263671822996308</v>
      </c>
    </row>
    <row r="37" spans="1:14" x14ac:dyDescent="0.3">
      <c r="A37">
        <f t="shared" si="5"/>
        <v>4321</v>
      </c>
      <c r="B37">
        <v>48</v>
      </c>
      <c r="C37">
        <f t="shared" si="10"/>
        <v>1.4684875995923279</v>
      </c>
      <c r="D37">
        <f t="shared" si="11"/>
        <v>1.4684875995923279</v>
      </c>
      <c r="E37" t="s">
        <v>33</v>
      </c>
      <c r="F37" t="s">
        <v>19</v>
      </c>
      <c r="G37">
        <v>1</v>
      </c>
      <c r="H37">
        <f t="shared" si="12"/>
        <v>30</v>
      </c>
      <c r="J37">
        <v>2100</v>
      </c>
      <c r="K37" t="s">
        <v>28</v>
      </c>
      <c r="L37">
        <f t="shared" si="13"/>
        <v>32.5</v>
      </c>
      <c r="M37" cm="1">
        <f t="array" ref="M37">STOWA2024_NDJF_T(B37*60,L37,J37,K37,"")</f>
        <v>0.55704589365420498</v>
      </c>
      <c r="N37">
        <f t="shared" si="14"/>
        <v>1.7951842234039801</v>
      </c>
    </row>
    <row r="38" spans="1:14" x14ac:dyDescent="0.3">
      <c r="A38">
        <f t="shared" si="5"/>
        <v>4322</v>
      </c>
      <c r="B38">
        <v>48</v>
      </c>
      <c r="C38">
        <f t="shared" si="10"/>
        <v>0.78845350931912916</v>
      </c>
      <c r="D38">
        <f t="shared" si="11"/>
        <v>0.78845350931912916</v>
      </c>
      <c r="E38" t="s">
        <v>33</v>
      </c>
      <c r="F38" t="s">
        <v>19</v>
      </c>
      <c r="G38">
        <v>1</v>
      </c>
      <c r="H38">
        <f t="shared" si="12"/>
        <v>35</v>
      </c>
      <c r="J38">
        <v>2100</v>
      </c>
      <c r="K38" t="s">
        <v>28</v>
      </c>
      <c r="L38">
        <f t="shared" si="13"/>
        <v>37.5</v>
      </c>
      <c r="M38" cm="1">
        <f t="array" ref="M38">STOWA2024_NDJF_T(B38*60,L38,J38,K38,"")</f>
        <v>0.99331428554758117</v>
      </c>
      <c r="N38">
        <f t="shared" si="14"/>
        <v>1.0067307140848509</v>
      </c>
    </row>
    <row r="39" spans="1:14" x14ac:dyDescent="0.3">
      <c r="A39">
        <f t="shared" si="5"/>
        <v>4323</v>
      </c>
      <c r="B39">
        <v>48</v>
      </c>
      <c r="C39">
        <f>N38-N39</f>
        <v>0.43172669771073546</v>
      </c>
      <c r="D39">
        <f t="shared" si="11"/>
        <v>0.43172669771073546</v>
      </c>
      <c r="E39" t="s">
        <v>33</v>
      </c>
      <c r="F39" t="s">
        <v>19</v>
      </c>
      <c r="G39">
        <v>1</v>
      </c>
      <c r="H39">
        <f>H38+5</f>
        <v>40</v>
      </c>
      <c r="J39">
        <v>2100</v>
      </c>
      <c r="K39" t="s">
        <v>28</v>
      </c>
      <c r="L39">
        <f>AVERAGE(H39:H40)</f>
        <v>42.5</v>
      </c>
      <c r="M39" cm="1">
        <f t="array" ref="M39">STOWA2024_NDJF_T(B39*60,L39,J39,K39,"")</f>
        <v>1.7391182870440489</v>
      </c>
      <c r="N39">
        <f>1/M39</f>
        <v>0.57500401637411547</v>
      </c>
    </row>
    <row r="40" spans="1:14" x14ac:dyDescent="0.3">
      <c r="A40">
        <f t="shared" si="5"/>
        <v>4324</v>
      </c>
      <c r="B40">
        <v>48</v>
      </c>
      <c r="C40">
        <f t="shared" ref="C40:C62" si="15">N39-N40</f>
        <v>0.24099116791091252</v>
      </c>
      <c r="D40">
        <f t="shared" si="11"/>
        <v>0.24099116791091252</v>
      </c>
      <c r="E40" t="s">
        <v>33</v>
      </c>
      <c r="F40" t="s">
        <v>19</v>
      </c>
      <c r="G40">
        <v>1</v>
      </c>
      <c r="H40">
        <f t="shared" ref="H40:H63" si="16">H39+5</f>
        <v>45</v>
      </c>
      <c r="J40">
        <v>2100</v>
      </c>
      <c r="K40" t="s">
        <v>28</v>
      </c>
      <c r="L40">
        <f t="shared" ref="L40:L62" si="17">AVERAGE(H40:H41)</f>
        <v>47.5</v>
      </c>
      <c r="M40" cm="1">
        <f t="array" ref="M40">STOWA2024_NDJF_T(B40*60,L40,J40,K40,"")</f>
        <v>2.9938968054702442</v>
      </c>
      <c r="N40">
        <f t="shared" ref="N40:N62" si="18">1/M40</f>
        <v>0.33401284846320295</v>
      </c>
    </row>
    <row r="41" spans="1:14" x14ac:dyDescent="0.3">
      <c r="A41">
        <f t="shared" si="5"/>
        <v>4325</v>
      </c>
      <c r="B41">
        <v>48</v>
      </c>
      <c r="C41">
        <f t="shared" si="15"/>
        <v>0.13684966167569537</v>
      </c>
      <c r="D41">
        <f t="shared" si="11"/>
        <v>0.13684966167569537</v>
      </c>
      <c r="E41" t="s">
        <v>33</v>
      </c>
      <c r="F41" t="s">
        <v>19</v>
      </c>
      <c r="G41">
        <v>1</v>
      </c>
      <c r="H41">
        <f t="shared" si="16"/>
        <v>50</v>
      </c>
      <c r="J41">
        <v>2100</v>
      </c>
      <c r="K41" t="s">
        <v>28</v>
      </c>
      <c r="L41">
        <f t="shared" si="17"/>
        <v>52.5</v>
      </c>
      <c r="M41" cm="1">
        <f t="array" ref="M41">STOWA2024_NDJF_T(B41*60,L41,J41,K41,"")</f>
        <v>5.0719407425573264</v>
      </c>
      <c r="N41">
        <f t="shared" si="18"/>
        <v>0.19716318678750758</v>
      </c>
    </row>
    <row r="42" spans="1:14" x14ac:dyDescent="0.3">
      <c r="A42">
        <f t="shared" si="5"/>
        <v>4326</v>
      </c>
      <c r="B42">
        <v>48</v>
      </c>
      <c r="C42">
        <f t="shared" si="15"/>
        <v>7.9008686275183232E-2</v>
      </c>
      <c r="D42">
        <f t="shared" si="11"/>
        <v>7.9008686275183232E-2</v>
      </c>
      <c r="E42" t="s">
        <v>33</v>
      </c>
      <c r="F42" t="s">
        <v>19</v>
      </c>
      <c r="G42">
        <v>1</v>
      </c>
      <c r="H42">
        <f t="shared" si="16"/>
        <v>55</v>
      </c>
      <c r="J42">
        <v>2100</v>
      </c>
      <c r="K42" t="s">
        <v>28</v>
      </c>
      <c r="L42">
        <f t="shared" si="17"/>
        <v>57.5</v>
      </c>
      <c r="M42" cm="1">
        <f t="array" ref="M42">STOWA2024_NDJF_T(B42*60,L42,J42,K42,"")</f>
        <v>8.463494794222358</v>
      </c>
      <c r="N42">
        <f t="shared" si="18"/>
        <v>0.11815450051232435</v>
      </c>
    </row>
    <row r="43" spans="1:14" x14ac:dyDescent="0.3">
      <c r="A43">
        <f t="shared" si="5"/>
        <v>4327</v>
      </c>
      <c r="B43">
        <v>48</v>
      </c>
      <c r="C43">
        <f t="shared" si="15"/>
        <v>4.6329227299098566E-2</v>
      </c>
      <c r="D43">
        <f t="shared" si="11"/>
        <v>4.6329227299098566E-2</v>
      </c>
      <c r="E43" t="s">
        <v>33</v>
      </c>
      <c r="F43" t="s">
        <v>19</v>
      </c>
      <c r="G43">
        <v>1</v>
      </c>
      <c r="H43">
        <f t="shared" si="16"/>
        <v>60</v>
      </c>
      <c r="J43">
        <v>2100</v>
      </c>
      <c r="K43" t="s">
        <v>28</v>
      </c>
      <c r="L43">
        <f t="shared" si="17"/>
        <v>62.5</v>
      </c>
      <c r="M43" cm="1">
        <f t="array" ref="M43">STOWA2024_NDJF_T(B43*60,L43,J43,K43,"")</f>
        <v>13.922675894755409</v>
      </c>
      <c r="N43">
        <f t="shared" si="18"/>
        <v>7.1825273213225779E-2</v>
      </c>
    </row>
    <row r="44" spans="1:14" x14ac:dyDescent="0.3">
      <c r="A44">
        <f t="shared" si="5"/>
        <v>4328</v>
      </c>
      <c r="B44">
        <v>48</v>
      </c>
      <c r="C44">
        <f t="shared" si="15"/>
        <v>2.7570471489472802E-2</v>
      </c>
      <c r="D44">
        <f t="shared" si="11"/>
        <v>2.7570471489472802E-2</v>
      </c>
      <c r="E44" t="s">
        <v>33</v>
      </c>
      <c r="F44" t="s">
        <v>19</v>
      </c>
      <c r="G44">
        <v>1</v>
      </c>
      <c r="H44">
        <f t="shared" si="16"/>
        <v>65</v>
      </c>
      <c r="J44">
        <v>2100</v>
      </c>
      <c r="K44" t="s">
        <v>28</v>
      </c>
      <c r="L44">
        <f t="shared" si="17"/>
        <v>67.5</v>
      </c>
      <c r="M44" cm="1">
        <f t="array" ref="M44">STOWA2024_NDJF_T(B44*60,L44,J44,K44,"")</f>
        <v>22.596418039384588</v>
      </c>
      <c r="N44">
        <f t="shared" si="18"/>
        <v>4.4254801723752978E-2</v>
      </c>
    </row>
    <row r="45" spans="1:14" x14ac:dyDescent="0.3">
      <c r="A45">
        <f t="shared" si="5"/>
        <v>4329</v>
      </c>
      <c r="B45">
        <v>48</v>
      </c>
      <c r="C45">
        <f t="shared" si="15"/>
        <v>1.6635963879810367E-2</v>
      </c>
      <c r="D45">
        <f t="shared" si="11"/>
        <v>1.6635963879810367E-2</v>
      </c>
      <c r="E45" t="s">
        <v>33</v>
      </c>
      <c r="F45" t="s">
        <v>19</v>
      </c>
      <c r="G45">
        <v>1</v>
      </c>
      <c r="H45">
        <f t="shared" si="16"/>
        <v>70</v>
      </c>
      <c r="J45">
        <v>2100</v>
      </c>
      <c r="K45" t="s">
        <v>28</v>
      </c>
      <c r="L45">
        <f t="shared" si="17"/>
        <v>72.5</v>
      </c>
      <c r="M45" cm="1">
        <f t="array" ref="M45">STOWA2024_NDJF_T(B45*60,L45,J45,K45,"")</f>
        <v>36.207171556254345</v>
      </c>
      <c r="N45">
        <f t="shared" si="18"/>
        <v>2.761883784394261E-2</v>
      </c>
    </row>
    <row r="46" spans="1:14" x14ac:dyDescent="0.3">
      <c r="A46">
        <f t="shared" si="5"/>
        <v>4330</v>
      </c>
      <c r="B46">
        <v>48</v>
      </c>
      <c r="C46">
        <f t="shared" si="15"/>
        <v>1.0172194087372438E-2</v>
      </c>
      <c r="D46">
        <f t="shared" si="11"/>
        <v>1.0172194087372438E-2</v>
      </c>
      <c r="E46" t="s">
        <v>33</v>
      </c>
      <c r="F46" t="s">
        <v>19</v>
      </c>
      <c r="G46">
        <v>1</v>
      </c>
      <c r="H46">
        <f t="shared" si="16"/>
        <v>75</v>
      </c>
      <c r="J46">
        <v>2100</v>
      </c>
      <c r="K46" t="s">
        <v>28</v>
      </c>
      <c r="L46">
        <f t="shared" si="17"/>
        <v>77.5</v>
      </c>
      <c r="M46" cm="1">
        <f t="array" ref="M46">STOWA2024_NDJF_T(B46*60,L46,J46,K46,"")</f>
        <v>57.31761443363073</v>
      </c>
      <c r="N46">
        <f t="shared" si="18"/>
        <v>1.7446643756570172E-2</v>
      </c>
    </row>
    <row r="47" spans="1:14" x14ac:dyDescent="0.3">
      <c r="A47">
        <f t="shared" si="5"/>
        <v>4331</v>
      </c>
      <c r="B47">
        <v>48</v>
      </c>
      <c r="C47">
        <f t="shared" si="15"/>
        <v>6.2980272109679995E-3</v>
      </c>
      <c r="D47">
        <f t="shared" si="11"/>
        <v>6.2980272109679995E-3</v>
      </c>
      <c r="E47" t="s">
        <v>33</v>
      </c>
      <c r="F47" t="s">
        <v>19</v>
      </c>
      <c r="G47">
        <v>1</v>
      </c>
      <c r="H47">
        <f t="shared" si="16"/>
        <v>80</v>
      </c>
      <c r="J47">
        <v>2100</v>
      </c>
      <c r="K47" t="s">
        <v>28</v>
      </c>
      <c r="L47">
        <f t="shared" si="17"/>
        <v>82.5</v>
      </c>
      <c r="M47" cm="1">
        <f t="array" ref="M47">STOWA2024_NDJF_T(B47*60,L47,J47,K47,"")</f>
        <v>89.697227984262582</v>
      </c>
      <c r="N47">
        <f t="shared" si="18"/>
        <v>1.1148616545602173E-2</v>
      </c>
    </row>
    <row r="48" spans="1:14" x14ac:dyDescent="0.3">
      <c r="A48">
        <f t="shared" si="5"/>
        <v>4332</v>
      </c>
      <c r="B48">
        <v>48</v>
      </c>
      <c r="C48">
        <f t="shared" si="15"/>
        <v>3.9459710359524367E-3</v>
      </c>
      <c r="D48">
        <f t="shared" si="11"/>
        <v>3.9459710359524367E-3</v>
      </c>
      <c r="E48" t="s">
        <v>33</v>
      </c>
      <c r="F48" t="s">
        <v>19</v>
      </c>
      <c r="G48">
        <v>1</v>
      </c>
      <c r="H48">
        <f t="shared" si="16"/>
        <v>85</v>
      </c>
      <c r="J48">
        <v>2100</v>
      </c>
      <c r="K48" t="s">
        <v>28</v>
      </c>
      <c r="L48">
        <f t="shared" si="17"/>
        <v>87.5</v>
      </c>
      <c r="M48" cm="1">
        <f t="array" ref="M48">STOWA2024_NDJF_T(B48*60,L48,J48,K48,"")</f>
        <v>138.83787542511305</v>
      </c>
      <c r="N48">
        <f t="shared" si="18"/>
        <v>7.2026455096497362E-3</v>
      </c>
    </row>
    <row r="49" spans="1:14" x14ac:dyDescent="0.3">
      <c r="A49">
        <f t="shared" si="5"/>
        <v>4333</v>
      </c>
      <c r="B49">
        <v>48</v>
      </c>
      <c r="C49">
        <f t="shared" si="15"/>
        <v>2.5005705465899102E-3</v>
      </c>
      <c r="D49">
        <f t="shared" si="11"/>
        <v>2.5005705465899102E-3</v>
      </c>
      <c r="E49" t="s">
        <v>33</v>
      </c>
      <c r="F49" t="s">
        <v>19</v>
      </c>
      <c r="G49">
        <v>1</v>
      </c>
      <c r="H49">
        <f t="shared" si="16"/>
        <v>90</v>
      </c>
      <c r="J49">
        <v>2100</v>
      </c>
      <c r="K49" t="s">
        <v>28</v>
      </c>
      <c r="L49">
        <f t="shared" si="17"/>
        <v>92.5</v>
      </c>
      <c r="M49" cm="1">
        <f t="array" ref="M49">STOWA2024_NDJF_T(B49*60,L49,J49,K49,"")</f>
        <v>212.67206666336523</v>
      </c>
      <c r="N49">
        <f t="shared" si="18"/>
        <v>4.702074963059826E-3</v>
      </c>
    </row>
    <row r="50" spans="1:14" x14ac:dyDescent="0.3">
      <c r="A50">
        <f t="shared" si="5"/>
        <v>4334</v>
      </c>
      <c r="B50">
        <v>48</v>
      </c>
      <c r="C50">
        <f t="shared" si="15"/>
        <v>1.6017289220545622E-3</v>
      </c>
      <c r="D50">
        <f t="shared" si="11"/>
        <v>1.6017289220545622E-3</v>
      </c>
      <c r="E50" t="s">
        <v>33</v>
      </c>
      <c r="F50" t="s">
        <v>19</v>
      </c>
      <c r="G50">
        <v>1</v>
      </c>
      <c r="H50">
        <f t="shared" si="16"/>
        <v>95</v>
      </c>
      <c r="J50">
        <v>2100</v>
      </c>
      <c r="K50" t="s">
        <v>28</v>
      </c>
      <c r="L50">
        <f t="shared" si="17"/>
        <v>97.5</v>
      </c>
      <c r="M50" cm="1">
        <f t="array" ref="M50">STOWA2024_NDJF_T(B50*60,L50,J50,K50,"")</f>
        <v>322.54464075105551</v>
      </c>
      <c r="N50">
        <f t="shared" si="18"/>
        <v>3.1003460410052638E-3</v>
      </c>
    </row>
    <row r="51" spans="1:14" x14ac:dyDescent="0.3">
      <c r="A51">
        <f t="shared" si="5"/>
        <v>4335</v>
      </c>
      <c r="B51">
        <v>48</v>
      </c>
      <c r="C51">
        <f t="shared" si="15"/>
        <v>1.0366150641466184E-3</v>
      </c>
      <c r="D51">
        <f t="shared" si="11"/>
        <v>1.0366150641466184E-3</v>
      </c>
      <c r="E51" t="s">
        <v>33</v>
      </c>
      <c r="F51" t="s">
        <v>19</v>
      </c>
      <c r="G51">
        <v>1</v>
      </c>
      <c r="H51">
        <f t="shared" si="16"/>
        <v>100</v>
      </c>
      <c r="J51">
        <v>2100</v>
      </c>
      <c r="K51" t="s">
        <v>28</v>
      </c>
      <c r="L51">
        <f t="shared" si="17"/>
        <v>102.5</v>
      </c>
      <c r="M51" cm="1">
        <f t="array" ref="M51">STOWA2024_NDJF_T(B51*60,L51,J51,K51,"")</f>
        <v>484.55928181209578</v>
      </c>
      <c r="N51">
        <f t="shared" si="18"/>
        <v>2.0637309768586454E-3</v>
      </c>
    </row>
    <row r="52" spans="1:14" x14ac:dyDescent="0.3">
      <c r="A52">
        <f t="shared" si="5"/>
        <v>4336</v>
      </c>
      <c r="B52">
        <v>48</v>
      </c>
      <c r="C52">
        <f t="shared" si="15"/>
        <v>6.7750317400161919E-4</v>
      </c>
      <c r="D52">
        <f t="shared" si="11"/>
        <v>6.7750317400161919E-4</v>
      </c>
      <c r="E52" t="s">
        <v>33</v>
      </c>
      <c r="F52" t="s">
        <v>19</v>
      </c>
      <c r="G52">
        <v>1</v>
      </c>
      <c r="H52">
        <f t="shared" si="16"/>
        <v>105</v>
      </c>
      <c r="J52">
        <v>2100</v>
      </c>
      <c r="K52" t="s">
        <v>28</v>
      </c>
      <c r="L52">
        <f t="shared" si="17"/>
        <v>107.5</v>
      </c>
      <c r="M52" cm="1">
        <f t="array" ref="M52">STOWA2024_NDJF_T(B52*60,L52,J52,K52,"")</f>
        <v>721.38215518329116</v>
      </c>
      <c r="N52">
        <f t="shared" si="18"/>
        <v>1.3862278028570262E-3</v>
      </c>
    </row>
    <row r="53" spans="1:14" x14ac:dyDescent="0.3">
      <c r="A53">
        <f t="shared" si="5"/>
        <v>4337</v>
      </c>
      <c r="B53">
        <v>48</v>
      </c>
      <c r="C53">
        <f t="shared" si="15"/>
        <v>4.4697376124448252E-4</v>
      </c>
      <c r="D53">
        <f t="shared" si="11"/>
        <v>4.4697376124448252E-4</v>
      </c>
      <c r="E53" t="s">
        <v>33</v>
      </c>
      <c r="F53" t="s">
        <v>19</v>
      </c>
      <c r="G53">
        <v>1</v>
      </c>
      <c r="H53">
        <f t="shared" si="16"/>
        <v>110</v>
      </c>
      <c r="J53">
        <v>2100</v>
      </c>
      <c r="K53" t="s">
        <v>28</v>
      </c>
      <c r="L53">
        <f t="shared" si="17"/>
        <v>112.5</v>
      </c>
      <c r="M53" cm="1">
        <f t="array" ref="M53">STOWA2024_NDJF_T(B53*60,L53,J53,K53,"")</f>
        <v>1064.6746840537046</v>
      </c>
      <c r="N53">
        <f t="shared" si="18"/>
        <v>9.3925404161254364E-4</v>
      </c>
    </row>
    <row r="54" spans="1:14" x14ac:dyDescent="0.3">
      <c r="A54">
        <f t="shared" si="5"/>
        <v>4338</v>
      </c>
      <c r="B54">
        <v>48</v>
      </c>
      <c r="C54">
        <f t="shared" si="15"/>
        <v>2.975408845709408E-4</v>
      </c>
      <c r="D54">
        <f t="shared" si="11"/>
        <v>2.975408845709408E-4</v>
      </c>
      <c r="E54" t="s">
        <v>33</v>
      </c>
      <c r="F54" t="s">
        <v>19</v>
      </c>
      <c r="G54">
        <v>1</v>
      </c>
      <c r="H54">
        <f t="shared" si="16"/>
        <v>115</v>
      </c>
      <c r="J54">
        <v>2100</v>
      </c>
      <c r="K54" t="s">
        <v>28</v>
      </c>
      <c r="L54">
        <f t="shared" si="17"/>
        <v>117.5</v>
      </c>
      <c r="M54" cm="1">
        <f t="array" ref="M54">STOWA2024_NDJF_T(B54*60,L54,J54,K54,"")</f>
        <v>1558.3286535843445</v>
      </c>
      <c r="N54">
        <f t="shared" si="18"/>
        <v>6.4171315704160284E-4</v>
      </c>
    </row>
    <row r="55" spans="1:14" x14ac:dyDescent="0.3">
      <c r="A55">
        <f t="shared" si="5"/>
        <v>4339</v>
      </c>
      <c r="B55">
        <v>48</v>
      </c>
      <c r="C55">
        <f t="shared" si="15"/>
        <v>1.9978556685639278E-4</v>
      </c>
      <c r="D55">
        <f t="shared" si="11"/>
        <v>1.9978556685639278E-4</v>
      </c>
      <c r="E55" t="s">
        <v>33</v>
      </c>
      <c r="F55" t="s">
        <v>19</v>
      </c>
      <c r="G55">
        <v>1</v>
      </c>
      <c r="H55">
        <f t="shared" si="16"/>
        <v>120</v>
      </c>
      <c r="J55">
        <v>2100</v>
      </c>
      <c r="K55" t="s">
        <v>28</v>
      </c>
      <c r="L55">
        <f t="shared" si="17"/>
        <v>122.5</v>
      </c>
      <c r="M55" cm="1">
        <f t="array" ref="M55">STOWA2024_NDJF_T(B55*60,L55,J55,K55,"")</f>
        <v>2262.8141401646908</v>
      </c>
      <c r="N55">
        <f t="shared" si="18"/>
        <v>4.4192759018521006E-4</v>
      </c>
    </row>
    <row r="56" spans="1:14" x14ac:dyDescent="0.3">
      <c r="A56">
        <f t="shared" si="5"/>
        <v>4340</v>
      </c>
      <c r="B56">
        <v>48</v>
      </c>
      <c r="C56">
        <f t="shared" si="15"/>
        <v>1.3525455745564872E-4</v>
      </c>
      <c r="D56">
        <f t="shared" si="11"/>
        <v>1.3525455745564872E-4</v>
      </c>
      <c r="E56" t="s">
        <v>33</v>
      </c>
      <c r="F56" t="s">
        <v>19</v>
      </c>
      <c r="G56">
        <v>1</v>
      </c>
      <c r="H56">
        <f t="shared" si="16"/>
        <v>125</v>
      </c>
      <c r="J56">
        <v>2100</v>
      </c>
      <c r="K56" t="s">
        <v>28</v>
      </c>
      <c r="L56">
        <f t="shared" si="17"/>
        <v>127.5</v>
      </c>
      <c r="M56" cm="1">
        <f t="array" ref="M56">STOWA2024_NDJF_T(B56*60,L56,J56,K56,"")</f>
        <v>3260.8018745549334</v>
      </c>
      <c r="N56">
        <f t="shared" si="18"/>
        <v>3.0667303272956134E-4</v>
      </c>
    </row>
    <row r="57" spans="1:14" x14ac:dyDescent="0.3">
      <c r="A57">
        <f t="shared" si="5"/>
        <v>4341</v>
      </c>
      <c r="B57">
        <v>48</v>
      </c>
      <c r="C57">
        <f t="shared" si="15"/>
        <v>9.2293055064421656E-5</v>
      </c>
      <c r="D57">
        <f t="shared" si="11"/>
        <v>9.2293055064421656E-5</v>
      </c>
      <c r="E57" t="s">
        <v>33</v>
      </c>
      <c r="F57" t="s">
        <v>19</v>
      </c>
      <c r="G57">
        <v>1</v>
      </c>
      <c r="H57">
        <f t="shared" si="16"/>
        <v>130</v>
      </c>
      <c r="J57">
        <v>2100</v>
      </c>
      <c r="K57" t="s">
        <v>28</v>
      </c>
      <c r="L57">
        <f t="shared" si="17"/>
        <v>132.5</v>
      </c>
      <c r="M57" cm="1">
        <f t="array" ref="M57">STOWA2024_NDJF_T(B57*60,L57,J57,K57,"")</f>
        <v>4664.614722378572</v>
      </c>
      <c r="N57">
        <f t="shared" si="18"/>
        <v>2.1437997766513968E-4</v>
      </c>
    </row>
    <row r="58" spans="1:14" x14ac:dyDescent="0.3">
      <c r="A58">
        <f t="shared" si="5"/>
        <v>4342</v>
      </c>
      <c r="B58">
        <v>48</v>
      </c>
      <c r="C58">
        <f t="shared" si="15"/>
        <v>6.3459198301237386E-5</v>
      </c>
      <c r="D58">
        <f t="shared" si="11"/>
        <v>6.3459198301237386E-5</v>
      </c>
      <c r="E58" t="s">
        <v>33</v>
      </c>
      <c r="F58" t="s">
        <v>19</v>
      </c>
      <c r="G58">
        <v>1</v>
      </c>
      <c r="H58">
        <f t="shared" si="16"/>
        <v>135</v>
      </c>
      <c r="J58">
        <v>2100</v>
      </c>
      <c r="K58" t="s">
        <v>28</v>
      </c>
      <c r="L58">
        <f t="shared" si="17"/>
        <v>137.5</v>
      </c>
      <c r="M58" cm="1">
        <f t="array" ref="M58">STOWA2024_NDJF_T(B58*60,L58,J58,K58,"")</f>
        <v>6625.9928169916611</v>
      </c>
      <c r="N58">
        <f t="shared" si="18"/>
        <v>1.509207793639023E-4</v>
      </c>
    </row>
    <row r="59" spans="1:14" x14ac:dyDescent="0.3">
      <c r="A59">
        <f t="shared" si="5"/>
        <v>4343</v>
      </c>
      <c r="B59">
        <v>48</v>
      </c>
      <c r="C59">
        <f t="shared" si="15"/>
        <v>4.3953871445355511E-5</v>
      </c>
      <c r="D59">
        <f t="shared" si="11"/>
        <v>4.3953871445355511E-5</v>
      </c>
      <c r="E59" t="s">
        <v>33</v>
      </c>
      <c r="F59" t="s">
        <v>19</v>
      </c>
      <c r="G59">
        <v>1</v>
      </c>
      <c r="H59">
        <f t="shared" si="16"/>
        <v>140</v>
      </c>
      <c r="J59">
        <v>2100</v>
      </c>
      <c r="K59" t="s">
        <v>28</v>
      </c>
      <c r="L59">
        <f t="shared" si="17"/>
        <v>142.5</v>
      </c>
      <c r="M59" cm="1">
        <f t="array" ref="M59">STOWA2024_NDJF_T(B59*60,L59,J59,K59,"")</f>
        <v>9348.6856772702122</v>
      </c>
      <c r="N59">
        <f t="shared" si="18"/>
        <v>1.0696690791854679E-4</v>
      </c>
    </row>
    <row r="60" spans="1:14" x14ac:dyDescent="0.3">
      <c r="A60">
        <f t="shared" si="5"/>
        <v>4344</v>
      </c>
      <c r="B60">
        <v>48</v>
      </c>
      <c r="C60">
        <f t="shared" si="15"/>
        <v>3.0657194713580344E-5</v>
      </c>
      <c r="D60">
        <f t="shared" si="11"/>
        <v>3.0657194713580344E-5</v>
      </c>
      <c r="E60" t="s">
        <v>33</v>
      </c>
      <c r="F60" t="s">
        <v>19</v>
      </c>
      <c r="G60">
        <v>1</v>
      </c>
      <c r="H60">
        <f t="shared" si="16"/>
        <v>145</v>
      </c>
      <c r="J60">
        <v>2100</v>
      </c>
      <c r="K60" t="s">
        <v>28</v>
      </c>
      <c r="L60">
        <f t="shared" si="17"/>
        <v>147.5</v>
      </c>
      <c r="M60" cm="1">
        <f t="array" ref="M60">STOWA2024_NDJF_T(B60*60,L60,J60,K60,"")</f>
        <v>13104.491656442462</v>
      </c>
      <c r="N60">
        <f t="shared" si="18"/>
        <v>7.6309713204966443E-5</v>
      </c>
    </row>
    <row r="61" spans="1:14" x14ac:dyDescent="0.3">
      <c r="A61">
        <f t="shared" si="5"/>
        <v>4345</v>
      </c>
      <c r="B61">
        <v>48</v>
      </c>
      <c r="C61">
        <f t="shared" si="15"/>
        <v>2.1528396135816344E-5</v>
      </c>
      <c r="D61">
        <f t="shared" si="11"/>
        <v>2.1528396135816344E-5</v>
      </c>
      <c r="E61" t="s">
        <v>33</v>
      </c>
      <c r="F61" t="s">
        <v>19</v>
      </c>
      <c r="G61">
        <v>1</v>
      </c>
      <c r="H61">
        <f t="shared" si="16"/>
        <v>150</v>
      </c>
      <c r="J61">
        <v>2100</v>
      </c>
      <c r="K61" t="s">
        <v>28</v>
      </c>
      <c r="L61">
        <f t="shared" si="17"/>
        <v>152.5</v>
      </c>
      <c r="M61" cm="1">
        <f t="array" ref="M61">STOWA2024_NDJF_T(B61*60,L61,J61,K61,"")</f>
        <v>18254.398643568693</v>
      </c>
      <c r="N61">
        <f t="shared" si="18"/>
        <v>5.4781317069150099E-5</v>
      </c>
    </row>
    <row r="62" spans="1:14" x14ac:dyDescent="0.3">
      <c r="A62">
        <f t="shared" si="5"/>
        <v>4346</v>
      </c>
      <c r="B62">
        <v>48</v>
      </c>
      <c r="C62">
        <f t="shared" si="15"/>
        <v>1.5216590059954996E-5</v>
      </c>
      <c r="D62">
        <f t="shared" si="11"/>
        <v>1.5216590059954996E-5</v>
      </c>
      <c r="E62" t="s">
        <v>33</v>
      </c>
      <c r="F62" t="s">
        <v>19</v>
      </c>
      <c r="G62">
        <v>1</v>
      </c>
      <c r="H62">
        <f t="shared" si="16"/>
        <v>155</v>
      </c>
      <c r="J62">
        <v>2100</v>
      </c>
      <c r="K62" t="s">
        <v>28</v>
      </c>
      <c r="L62">
        <f t="shared" si="17"/>
        <v>157.5</v>
      </c>
      <c r="M62" cm="1">
        <f t="array" ref="M62">STOWA2024_NDJF_T(B62*60,L62,J62,K62,"")</f>
        <v>25275.038540455327</v>
      </c>
      <c r="N62">
        <f t="shared" si="18"/>
        <v>3.9564727009195103E-5</v>
      </c>
    </row>
    <row r="63" spans="1:14" x14ac:dyDescent="0.3">
      <c r="A63">
        <f t="shared" si="5"/>
        <v>4347</v>
      </c>
      <c r="B63">
        <v>48</v>
      </c>
      <c r="C63" s="1">
        <f>N62</f>
        <v>3.9564727009195103E-5</v>
      </c>
      <c r="D63">
        <f t="shared" si="11"/>
        <v>3.9564727009195103E-5</v>
      </c>
      <c r="E63" t="s">
        <v>33</v>
      </c>
      <c r="F63" t="s">
        <v>19</v>
      </c>
      <c r="G63">
        <v>1</v>
      </c>
      <c r="H63">
        <f t="shared" si="16"/>
        <v>160</v>
      </c>
      <c r="J63">
        <v>2100</v>
      </c>
      <c r="K63" t="s">
        <v>28</v>
      </c>
      <c r="L63">
        <f>AVERAGE(H63:H64)</f>
        <v>85</v>
      </c>
      <c r="M63" cm="1">
        <f t="array" ref="M63">STOWA2024_NDJF_T(B63*60,L63,J63,K63,"")</f>
        <v>111.74436719367405</v>
      </c>
      <c r="N63">
        <f>1/M63</f>
        <v>8.9489969392981712E-3</v>
      </c>
    </row>
    <row r="64" spans="1:14" x14ac:dyDescent="0.3">
      <c r="A64">
        <f t="shared" si="5"/>
        <v>4348</v>
      </c>
      <c r="B64">
        <v>96</v>
      </c>
      <c r="C64" s="1">
        <f>365.25*24/B64 - N64</f>
        <v>68.815804139250289</v>
      </c>
      <c r="D64">
        <f>C64</f>
        <v>68.815804139250289</v>
      </c>
      <c r="E64" t="s">
        <v>33</v>
      </c>
      <c r="F64" t="s">
        <v>19</v>
      </c>
      <c r="G64">
        <v>1</v>
      </c>
      <c r="H64">
        <v>10</v>
      </c>
      <c r="J64">
        <v>2100</v>
      </c>
      <c r="K64" t="s">
        <v>28</v>
      </c>
      <c r="L64">
        <f>AVERAGE(H64:H66)</f>
        <v>15</v>
      </c>
      <c r="M64" cm="1">
        <f t="array" ref="M64">STOWA2024_NDJF_T(B64*60,L64,J64,K64,"")</f>
        <v>4.4450972097849872E-2</v>
      </c>
      <c r="N64">
        <f>1/M64</f>
        <v>22.496695860749707</v>
      </c>
    </row>
    <row r="65" spans="1:14" x14ac:dyDescent="0.3">
      <c r="A65">
        <f t="shared" si="5"/>
        <v>4349</v>
      </c>
      <c r="B65">
        <v>96</v>
      </c>
      <c r="C65">
        <f t="shared" ref="C65:C69" si="19">N64-N65</f>
        <v>4.5347933122790138</v>
      </c>
      <c r="D65">
        <f t="shared" ref="D65:D94" si="20">C65</f>
        <v>4.5347933122790138</v>
      </c>
      <c r="E65" t="s">
        <v>33</v>
      </c>
      <c r="F65" t="s">
        <v>19</v>
      </c>
      <c r="G65">
        <v>1</v>
      </c>
      <c r="H65">
        <f t="shared" ref="H65:H69" si="21">H64+5</f>
        <v>15</v>
      </c>
      <c r="J65">
        <v>2100</v>
      </c>
      <c r="K65" t="s">
        <v>28</v>
      </c>
      <c r="L65">
        <f t="shared" ref="L65:L69" si="22">AVERAGE(H65:H66)</f>
        <v>17.5</v>
      </c>
      <c r="M65" cm="1">
        <f t="array" ref="M65">STOWA2024_NDJF_T(B65*60,L65,J65,K65,"")</f>
        <v>5.5673389681381032E-2</v>
      </c>
      <c r="N65">
        <f t="shared" ref="N65:N69" si="23">1/M65</f>
        <v>17.961902548470693</v>
      </c>
    </row>
    <row r="66" spans="1:14" x14ac:dyDescent="0.3">
      <c r="A66">
        <f t="shared" si="5"/>
        <v>4350</v>
      </c>
      <c r="B66">
        <v>96</v>
      </c>
      <c r="C66">
        <f t="shared" si="19"/>
        <v>6.473324505134352</v>
      </c>
      <c r="D66">
        <f t="shared" si="20"/>
        <v>6.473324505134352</v>
      </c>
      <c r="E66" t="s">
        <v>33</v>
      </c>
      <c r="F66" t="s">
        <v>19</v>
      </c>
      <c r="G66">
        <v>1</v>
      </c>
      <c r="H66">
        <f t="shared" si="21"/>
        <v>20</v>
      </c>
      <c r="J66">
        <v>2100</v>
      </c>
      <c r="K66" t="s">
        <v>28</v>
      </c>
      <c r="L66">
        <f t="shared" si="22"/>
        <v>22.5</v>
      </c>
      <c r="M66" cm="1">
        <f t="array" ref="M66">STOWA2024_NDJF_T(B66*60,L66,J66,K66,"")</f>
        <v>8.7042974006693946E-2</v>
      </c>
      <c r="N66">
        <f t="shared" si="23"/>
        <v>11.488578043336341</v>
      </c>
    </row>
    <row r="67" spans="1:14" x14ac:dyDescent="0.3">
      <c r="A67">
        <f t="shared" si="5"/>
        <v>4351</v>
      </c>
      <c r="B67">
        <v>96</v>
      </c>
      <c r="C67">
        <f t="shared" si="19"/>
        <v>4.1084704666868301</v>
      </c>
      <c r="D67">
        <f t="shared" si="20"/>
        <v>4.1084704666868301</v>
      </c>
      <c r="E67" t="s">
        <v>33</v>
      </c>
      <c r="F67" t="s">
        <v>19</v>
      </c>
      <c r="G67">
        <v>1</v>
      </c>
      <c r="H67">
        <f t="shared" si="21"/>
        <v>25</v>
      </c>
      <c r="J67">
        <v>2100</v>
      </c>
      <c r="K67" t="s">
        <v>28</v>
      </c>
      <c r="L67">
        <f t="shared" si="22"/>
        <v>27.5</v>
      </c>
      <c r="M67" cm="1">
        <f t="array" ref="M67">STOWA2024_NDJF_T(B67*60,L67,J67,K67,"")</f>
        <v>0.13549937986865893</v>
      </c>
      <c r="N67">
        <f t="shared" si="23"/>
        <v>7.380107576649511</v>
      </c>
    </row>
    <row r="68" spans="1:14" x14ac:dyDescent="0.3">
      <c r="A68">
        <f t="shared" ref="A68:A131" si="24">A67+1</f>
        <v>4352</v>
      </c>
      <c r="B68">
        <v>96</v>
      </c>
      <c r="C68">
        <f t="shared" si="19"/>
        <v>2.618862762584051</v>
      </c>
      <c r="D68">
        <f t="shared" si="20"/>
        <v>2.618862762584051</v>
      </c>
      <c r="E68" t="s">
        <v>33</v>
      </c>
      <c r="F68" t="s">
        <v>19</v>
      </c>
      <c r="G68">
        <v>1</v>
      </c>
      <c r="H68">
        <f t="shared" si="21"/>
        <v>30</v>
      </c>
      <c r="J68">
        <v>2100</v>
      </c>
      <c r="K68" t="s">
        <v>28</v>
      </c>
      <c r="L68">
        <f t="shared" si="22"/>
        <v>32.5</v>
      </c>
      <c r="M68" cm="1">
        <f t="array" ref="M68">STOWA2024_NDJF_T(B68*60,L68,J68,K68,"")</f>
        <v>0.21002910773372627</v>
      </c>
      <c r="N68">
        <f t="shared" si="23"/>
        <v>4.76124481406546</v>
      </c>
    </row>
    <row r="69" spans="1:14" x14ac:dyDescent="0.3">
      <c r="A69">
        <f t="shared" si="24"/>
        <v>4353</v>
      </c>
      <c r="B69">
        <v>96</v>
      </c>
      <c r="C69">
        <f t="shared" si="19"/>
        <v>1.6766818224142988</v>
      </c>
      <c r="D69">
        <f t="shared" si="20"/>
        <v>1.6766818224142988</v>
      </c>
      <c r="E69" t="s">
        <v>33</v>
      </c>
      <c r="F69" t="s">
        <v>19</v>
      </c>
      <c r="G69">
        <v>1</v>
      </c>
      <c r="H69">
        <f t="shared" si="21"/>
        <v>35</v>
      </c>
      <c r="J69">
        <v>2100</v>
      </c>
      <c r="K69" t="s">
        <v>28</v>
      </c>
      <c r="L69">
        <f t="shared" si="22"/>
        <v>37.5</v>
      </c>
      <c r="M69" cm="1">
        <f t="array" ref="M69">STOWA2024_NDJF_T(B69*60,L69,J69,K69,"")</f>
        <v>0.32419503271829819</v>
      </c>
      <c r="N69">
        <f t="shared" si="23"/>
        <v>3.0845629916511612</v>
      </c>
    </row>
    <row r="70" spans="1:14" x14ac:dyDescent="0.3">
      <c r="A70">
        <f t="shared" si="24"/>
        <v>4354</v>
      </c>
      <c r="B70">
        <v>96</v>
      </c>
      <c r="C70">
        <f>N69-N70</f>
        <v>1.0780145777077088</v>
      </c>
      <c r="D70">
        <f t="shared" si="20"/>
        <v>1.0780145777077088</v>
      </c>
      <c r="E70" t="s">
        <v>33</v>
      </c>
      <c r="F70" t="s">
        <v>19</v>
      </c>
      <c r="G70">
        <v>1</v>
      </c>
      <c r="H70">
        <f>H69+5</f>
        <v>40</v>
      </c>
      <c r="J70">
        <v>2100</v>
      </c>
      <c r="K70" t="s">
        <v>28</v>
      </c>
      <c r="L70">
        <f>AVERAGE(H70:H71)</f>
        <v>42.5</v>
      </c>
      <c r="M70" cm="1">
        <f t="array" ref="M70">STOWA2024_NDJF_T(B70*60,L70,J70,K70,"")</f>
        <v>0.49836823923660462</v>
      </c>
      <c r="N70">
        <f>1/M70</f>
        <v>2.0065484139434524</v>
      </c>
    </row>
    <row r="71" spans="1:14" x14ac:dyDescent="0.3">
      <c r="A71">
        <f t="shared" si="24"/>
        <v>4355</v>
      </c>
      <c r="B71">
        <v>96</v>
      </c>
      <c r="C71">
        <f t="shared" ref="C71:C93" si="25">N70-N71</f>
        <v>0.69599016910953804</v>
      </c>
      <c r="D71">
        <f t="shared" si="20"/>
        <v>0.69599016910953804</v>
      </c>
      <c r="E71" t="s">
        <v>33</v>
      </c>
      <c r="F71" t="s">
        <v>19</v>
      </c>
      <c r="G71">
        <v>1</v>
      </c>
      <c r="H71">
        <f t="shared" ref="H71:H94" si="26">H70+5</f>
        <v>45</v>
      </c>
      <c r="J71">
        <v>2100</v>
      </c>
      <c r="K71" t="s">
        <v>28</v>
      </c>
      <c r="L71">
        <f t="shared" ref="L71:L93" si="27">AVERAGE(H71:H72)</f>
        <v>47.5</v>
      </c>
      <c r="M71" cm="1">
        <f t="array" ref="M71">STOWA2024_NDJF_T(B71*60,L71,J71,K71,"")</f>
        <v>0.76303361864449526</v>
      </c>
      <c r="N71">
        <f t="shared" ref="N71:N93" si="28">1/M71</f>
        <v>1.3105582448339144</v>
      </c>
    </row>
    <row r="72" spans="1:14" x14ac:dyDescent="0.3">
      <c r="A72">
        <f t="shared" si="24"/>
        <v>4356</v>
      </c>
      <c r="B72">
        <v>96</v>
      </c>
      <c r="C72">
        <f t="shared" si="25"/>
        <v>0.45110561686637085</v>
      </c>
      <c r="D72">
        <f t="shared" si="20"/>
        <v>0.45110561686637085</v>
      </c>
      <c r="E72" t="s">
        <v>33</v>
      </c>
      <c r="F72" t="s">
        <v>19</v>
      </c>
      <c r="G72">
        <v>1</v>
      </c>
      <c r="H72">
        <f t="shared" si="26"/>
        <v>50</v>
      </c>
      <c r="J72">
        <v>2100</v>
      </c>
      <c r="K72" t="s">
        <v>28</v>
      </c>
      <c r="L72">
        <f t="shared" si="27"/>
        <v>52.5</v>
      </c>
      <c r="M72" cm="1">
        <f t="array" ref="M72">STOWA2024_NDJF_T(B72*60,L72,J72,K72,"")</f>
        <v>1.1635312610129853</v>
      </c>
      <c r="N72">
        <f t="shared" si="28"/>
        <v>0.85945262796754351</v>
      </c>
    </row>
    <row r="73" spans="1:14" x14ac:dyDescent="0.3">
      <c r="A73">
        <f t="shared" si="24"/>
        <v>4357</v>
      </c>
      <c r="B73">
        <v>96</v>
      </c>
      <c r="C73">
        <f t="shared" si="25"/>
        <v>0.2936943337038499</v>
      </c>
      <c r="D73">
        <f t="shared" si="20"/>
        <v>0.2936943337038499</v>
      </c>
      <c r="E73" t="s">
        <v>33</v>
      </c>
      <c r="F73" t="s">
        <v>19</v>
      </c>
      <c r="G73">
        <v>1</v>
      </c>
      <c r="H73">
        <f t="shared" si="26"/>
        <v>55</v>
      </c>
      <c r="J73">
        <v>2100</v>
      </c>
      <c r="K73" t="s">
        <v>28</v>
      </c>
      <c r="L73">
        <f t="shared" si="27"/>
        <v>57.5</v>
      </c>
      <c r="M73" cm="1">
        <f t="array" ref="M73">STOWA2024_NDJF_T(B73*60,L73,J73,K73,"")</f>
        <v>1.7675392656884519</v>
      </c>
      <c r="N73">
        <f t="shared" si="28"/>
        <v>0.56575829426369362</v>
      </c>
    </row>
    <row r="74" spans="1:14" x14ac:dyDescent="0.3">
      <c r="A74">
        <f t="shared" si="24"/>
        <v>4358</v>
      </c>
      <c r="B74">
        <v>96</v>
      </c>
      <c r="C74">
        <f t="shared" si="25"/>
        <v>0.19190469406483024</v>
      </c>
      <c r="D74">
        <f t="shared" si="20"/>
        <v>0.19190469406483024</v>
      </c>
      <c r="E74" t="s">
        <v>33</v>
      </c>
      <c r="F74" t="s">
        <v>19</v>
      </c>
      <c r="G74">
        <v>1</v>
      </c>
      <c r="H74">
        <f t="shared" si="26"/>
        <v>60</v>
      </c>
      <c r="J74">
        <v>2100</v>
      </c>
      <c r="K74" t="s">
        <v>28</v>
      </c>
      <c r="L74">
        <f t="shared" si="27"/>
        <v>62.5</v>
      </c>
      <c r="M74" cm="1">
        <f t="array" ref="M74">STOWA2024_NDJF_T(B74*60,L74,J74,K74,"")</f>
        <v>2.6748438411936424</v>
      </c>
      <c r="N74">
        <f t="shared" si="28"/>
        <v>0.37385360019886338</v>
      </c>
    </row>
    <row r="75" spans="1:14" x14ac:dyDescent="0.3">
      <c r="A75">
        <f t="shared" si="24"/>
        <v>4359</v>
      </c>
      <c r="B75">
        <v>96</v>
      </c>
      <c r="C75">
        <f t="shared" si="25"/>
        <v>0.12588644300409255</v>
      </c>
      <c r="D75">
        <f t="shared" si="20"/>
        <v>0.12588644300409255</v>
      </c>
      <c r="E75" t="s">
        <v>33</v>
      </c>
      <c r="F75" t="s">
        <v>19</v>
      </c>
      <c r="G75">
        <v>1</v>
      </c>
      <c r="H75">
        <f t="shared" si="26"/>
        <v>65</v>
      </c>
      <c r="J75">
        <v>2100</v>
      </c>
      <c r="K75" t="s">
        <v>28</v>
      </c>
      <c r="L75">
        <f t="shared" si="27"/>
        <v>67.5</v>
      </c>
      <c r="M75" cm="1">
        <f t="array" ref="M75">STOWA2024_NDJF_T(B75*60,L75,J75,K75,"")</f>
        <v>4.0327921298647214</v>
      </c>
      <c r="N75">
        <f t="shared" si="28"/>
        <v>0.24796715719477083</v>
      </c>
    </row>
    <row r="76" spans="1:14" x14ac:dyDescent="0.3">
      <c r="A76">
        <f t="shared" si="24"/>
        <v>4360</v>
      </c>
      <c r="B76">
        <v>96</v>
      </c>
      <c r="C76">
        <f t="shared" si="25"/>
        <v>8.2892083622337492E-2</v>
      </c>
      <c r="D76">
        <f t="shared" si="20"/>
        <v>8.2892083622337492E-2</v>
      </c>
      <c r="E76" t="s">
        <v>33</v>
      </c>
      <c r="F76" t="s">
        <v>19</v>
      </c>
      <c r="G76">
        <v>1</v>
      </c>
      <c r="H76">
        <f t="shared" si="26"/>
        <v>70</v>
      </c>
      <c r="J76">
        <v>2100</v>
      </c>
      <c r="K76" t="s">
        <v>28</v>
      </c>
      <c r="L76">
        <f t="shared" si="27"/>
        <v>72.5</v>
      </c>
      <c r="M76" cm="1">
        <f t="array" ref="M76">STOWA2024_NDJF_T(B76*60,L76,J76,K76,"")</f>
        <v>6.0578497913630169</v>
      </c>
      <c r="N76">
        <f t="shared" si="28"/>
        <v>0.16507507357243334</v>
      </c>
    </row>
    <row r="77" spans="1:14" x14ac:dyDescent="0.3">
      <c r="A77">
        <f t="shared" si="24"/>
        <v>4361</v>
      </c>
      <c r="B77">
        <v>96</v>
      </c>
      <c r="C77">
        <f t="shared" si="25"/>
        <v>5.4784038345762773E-2</v>
      </c>
      <c r="D77">
        <f t="shared" si="20"/>
        <v>5.4784038345762773E-2</v>
      </c>
      <c r="E77" t="s">
        <v>33</v>
      </c>
      <c r="F77" t="s">
        <v>19</v>
      </c>
      <c r="G77">
        <v>1</v>
      </c>
      <c r="H77">
        <f t="shared" si="26"/>
        <v>75</v>
      </c>
      <c r="J77">
        <v>2100</v>
      </c>
      <c r="K77" t="s">
        <v>28</v>
      </c>
      <c r="L77">
        <f t="shared" si="27"/>
        <v>77.5</v>
      </c>
      <c r="M77" cm="1">
        <f t="array" ref="M77">STOWA2024_NDJF_T(B77*60,L77,J77,K77,"")</f>
        <v>9.0669200624039483</v>
      </c>
      <c r="N77">
        <f t="shared" si="28"/>
        <v>0.11029103522667057</v>
      </c>
    </row>
    <row r="78" spans="1:14" x14ac:dyDescent="0.3">
      <c r="A78">
        <f t="shared" si="24"/>
        <v>4362</v>
      </c>
      <c r="B78">
        <v>96</v>
      </c>
      <c r="C78">
        <f t="shared" si="25"/>
        <v>3.6341694133399674E-2</v>
      </c>
      <c r="D78">
        <f t="shared" si="20"/>
        <v>3.6341694133399674E-2</v>
      </c>
      <c r="E78" t="s">
        <v>33</v>
      </c>
      <c r="F78" t="s">
        <v>19</v>
      </c>
      <c r="G78">
        <v>1</v>
      </c>
      <c r="H78">
        <f t="shared" si="26"/>
        <v>80</v>
      </c>
      <c r="J78">
        <v>2100</v>
      </c>
      <c r="K78" t="s">
        <v>28</v>
      </c>
      <c r="L78">
        <f t="shared" si="27"/>
        <v>82.5</v>
      </c>
      <c r="M78" cm="1">
        <f t="array" ref="M78">STOWA2024_NDJF_T(B78*60,L78,J78,K78,"")</f>
        <v>13.522770929611383</v>
      </c>
      <c r="N78">
        <f t="shared" si="28"/>
        <v>7.3949341093270893E-2</v>
      </c>
    </row>
    <row r="79" spans="1:14" x14ac:dyDescent="0.3">
      <c r="A79">
        <f t="shared" si="24"/>
        <v>4363</v>
      </c>
      <c r="B79">
        <v>96</v>
      </c>
      <c r="C79">
        <f t="shared" si="25"/>
        <v>2.4193341512863328E-2</v>
      </c>
      <c r="D79">
        <f t="shared" si="20"/>
        <v>2.4193341512863328E-2</v>
      </c>
      <c r="E79" t="s">
        <v>33</v>
      </c>
      <c r="F79" t="s">
        <v>19</v>
      </c>
      <c r="G79">
        <v>1</v>
      </c>
      <c r="H79">
        <f t="shared" si="26"/>
        <v>85</v>
      </c>
      <c r="J79">
        <v>2100</v>
      </c>
      <c r="K79" t="s">
        <v>28</v>
      </c>
      <c r="L79">
        <f t="shared" si="27"/>
        <v>87.5</v>
      </c>
      <c r="M79" cm="1">
        <f t="array" ref="M79">STOWA2024_NDJF_T(B79*60,L79,J79,K79,"")</f>
        <v>20.098078793170711</v>
      </c>
      <c r="N79">
        <f t="shared" si="28"/>
        <v>4.9755999580407564E-2</v>
      </c>
    </row>
    <row r="80" spans="1:14" x14ac:dyDescent="0.3">
      <c r="A80">
        <f t="shared" si="24"/>
        <v>4364</v>
      </c>
      <c r="B80">
        <v>96</v>
      </c>
      <c r="C80">
        <f t="shared" si="25"/>
        <v>1.6163413622567638E-2</v>
      </c>
      <c r="D80">
        <f t="shared" si="20"/>
        <v>1.6163413622567638E-2</v>
      </c>
      <c r="E80" t="s">
        <v>33</v>
      </c>
      <c r="F80" t="s">
        <v>19</v>
      </c>
      <c r="G80">
        <v>1</v>
      </c>
      <c r="H80">
        <f t="shared" si="26"/>
        <v>90</v>
      </c>
      <c r="J80">
        <v>2100</v>
      </c>
      <c r="K80" t="s">
        <v>28</v>
      </c>
      <c r="L80">
        <f t="shared" si="27"/>
        <v>92.5</v>
      </c>
      <c r="M80" cm="1">
        <f t="array" ref="M80">STOWA2024_NDJF_T(B80*60,L80,J80,K80,"")</f>
        <v>29.768473354657516</v>
      </c>
      <c r="N80">
        <f t="shared" si="28"/>
        <v>3.3592585957839927E-2</v>
      </c>
    </row>
    <row r="81" spans="1:14" x14ac:dyDescent="0.3">
      <c r="A81">
        <f t="shared" si="24"/>
        <v>4365</v>
      </c>
      <c r="B81">
        <v>96</v>
      </c>
      <c r="C81">
        <f t="shared" si="25"/>
        <v>1.0836224312319283E-2</v>
      </c>
      <c r="D81">
        <f t="shared" si="20"/>
        <v>1.0836224312319283E-2</v>
      </c>
      <c r="E81" t="s">
        <v>33</v>
      </c>
      <c r="F81" t="s">
        <v>19</v>
      </c>
      <c r="G81">
        <v>1</v>
      </c>
      <c r="H81">
        <f t="shared" si="26"/>
        <v>95</v>
      </c>
      <c r="J81">
        <v>2100</v>
      </c>
      <c r="K81" t="s">
        <v>28</v>
      </c>
      <c r="L81">
        <f t="shared" si="27"/>
        <v>97.5</v>
      </c>
      <c r="M81" cm="1">
        <f t="array" ref="M81">STOWA2024_NDJF_T(B81*60,L81,J81,K81,"")</f>
        <v>43.94375584186762</v>
      </c>
      <c r="N81">
        <f t="shared" si="28"/>
        <v>2.2756361645520643E-2</v>
      </c>
    </row>
    <row r="82" spans="1:14" x14ac:dyDescent="0.3">
      <c r="A82">
        <f t="shared" si="24"/>
        <v>4366</v>
      </c>
      <c r="B82">
        <v>96</v>
      </c>
      <c r="C82">
        <f t="shared" si="25"/>
        <v>7.2896196335320625E-3</v>
      </c>
      <c r="D82">
        <f t="shared" si="20"/>
        <v>7.2896196335320625E-3</v>
      </c>
      <c r="E82" t="s">
        <v>33</v>
      </c>
      <c r="F82" t="s">
        <v>19</v>
      </c>
      <c r="G82">
        <v>1</v>
      </c>
      <c r="H82">
        <f t="shared" si="26"/>
        <v>100</v>
      </c>
      <c r="J82">
        <v>2100</v>
      </c>
      <c r="K82" t="s">
        <v>28</v>
      </c>
      <c r="L82">
        <f t="shared" si="27"/>
        <v>102.5</v>
      </c>
      <c r="M82" cm="1">
        <f t="array" ref="M82">STOWA2024_NDJF_T(B82*60,L82,J82,K82,"")</f>
        <v>64.654857449932251</v>
      </c>
      <c r="N82">
        <f t="shared" si="28"/>
        <v>1.5466742011988581E-2</v>
      </c>
    </row>
    <row r="83" spans="1:14" x14ac:dyDescent="0.3">
      <c r="A83">
        <f t="shared" si="24"/>
        <v>4367</v>
      </c>
      <c r="B83">
        <v>96</v>
      </c>
      <c r="C83">
        <f t="shared" si="25"/>
        <v>4.9202672283947153E-3</v>
      </c>
      <c r="D83">
        <f t="shared" si="20"/>
        <v>4.9202672283947153E-3</v>
      </c>
      <c r="E83" t="s">
        <v>33</v>
      </c>
      <c r="F83" t="s">
        <v>19</v>
      </c>
      <c r="G83">
        <v>1</v>
      </c>
      <c r="H83">
        <f t="shared" si="26"/>
        <v>105</v>
      </c>
      <c r="J83">
        <v>2100</v>
      </c>
      <c r="K83" t="s">
        <v>28</v>
      </c>
      <c r="L83">
        <f t="shared" si="27"/>
        <v>107.5</v>
      </c>
      <c r="M83" cm="1">
        <f t="array" ref="M83">STOWA2024_NDJF_T(B83*60,L83,J83,K83,"")</f>
        <v>94.818412836448786</v>
      </c>
      <c r="N83">
        <f t="shared" si="28"/>
        <v>1.0546474783593865E-2</v>
      </c>
    </row>
    <row r="84" spans="1:14" x14ac:dyDescent="0.3">
      <c r="A84">
        <f t="shared" si="24"/>
        <v>4368</v>
      </c>
      <c r="B84">
        <v>96</v>
      </c>
      <c r="C84">
        <f t="shared" si="25"/>
        <v>3.3320003709557807E-3</v>
      </c>
      <c r="D84">
        <f t="shared" si="20"/>
        <v>3.3320003709557807E-3</v>
      </c>
      <c r="E84" t="s">
        <v>33</v>
      </c>
      <c r="F84" t="s">
        <v>19</v>
      </c>
      <c r="G84">
        <v>1</v>
      </c>
      <c r="H84">
        <f t="shared" si="26"/>
        <v>110</v>
      </c>
      <c r="J84">
        <v>2100</v>
      </c>
      <c r="K84" t="s">
        <v>28</v>
      </c>
      <c r="L84">
        <f t="shared" si="27"/>
        <v>112.5</v>
      </c>
      <c r="M84" cm="1">
        <f t="array" ref="M84">STOWA2024_NDJF_T(B84*60,L84,J84,K84,"")</f>
        <v>138.61023586808099</v>
      </c>
      <c r="N84">
        <f t="shared" si="28"/>
        <v>7.2144744126380845E-3</v>
      </c>
    </row>
    <row r="85" spans="1:14" x14ac:dyDescent="0.3">
      <c r="A85">
        <f t="shared" si="24"/>
        <v>4369</v>
      </c>
      <c r="B85">
        <v>96</v>
      </c>
      <c r="C85">
        <f t="shared" si="25"/>
        <v>2.2637585826326785E-3</v>
      </c>
      <c r="D85">
        <f t="shared" si="20"/>
        <v>2.2637585826326785E-3</v>
      </c>
      <c r="E85" t="s">
        <v>33</v>
      </c>
      <c r="F85" t="s">
        <v>19</v>
      </c>
      <c r="G85">
        <v>1</v>
      </c>
      <c r="H85">
        <f t="shared" si="26"/>
        <v>115</v>
      </c>
      <c r="J85">
        <v>2100</v>
      </c>
      <c r="K85" t="s">
        <v>28</v>
      </c>
      <c r="L85">
        <f t="shared" si="27"/>
        <v>117.5</v>
      </c>
      <c r="M85" cm="1">
        <f t="array" ref="M85">STOWA2024_NDJF_T(B85*60,L85,J85,K85,"")</f>
        <v>201.99099167420968</v>
      </c>
      <c r="N85">
        <f t="shared" si="28"/>
        <v>4.950715830005406E-3</v>
      </c>
    </row>
    <row r="86" spans="1:14" x14ac:dyDescent="0.3">
      <c r="A86">
        <f t="shared" si="24"/>
        <v>4370</v>
      </c>
      <c r="B86">
        <v>96</v>
      </c>
      <c r="C86">
        <f t="shared" si="25"/>
        <v>1.5429102829021563E-3</v>
      </c>
      <c r="D86">
        <f t="shared" si="20"/>
        <v>1.5429102829021563E-3</v>
      </c>
      <c r="E86" t="s">
        <v>33</v>
      </c>
      <c r="F86" t="s">
        <v>19</v>
      </c>
      <c r="G86">
        <v>1</v>
      </c>
      <c r="H86">
        <f t="shared" si="26"/>
        <v>120</v>
      </c>
      <c r="J86">
        <v>2100</v>
      </c>
      <c r="K86" t="s">
        <v>28</v>
      </c>
      <c r="L86">
        <f t="shared" si="27"/>
        <v>122.5</v>
      </c>
      <c r="M86" cm="1">
        <f t="array" ref="M86">STOWA2024_NDJF_T(B86*60,L86,J86,K86,"")</f>
        <v>293.44397330711371</v>
      </c>
      <c r="N86">
        <f t="shared" si="28"/>
        <v>3.4078055471032497E-3</v>
      </c>
    </row>
    <row r="87" spans="1:14" x14ac:dyDescent="0.3">
      <c r="A87">
        <f t="shared" si="24"/>
        <v>4371</v>
      </c>
      <c r="B87">
        <v>96</v>
      </c>
      <c r="C87">
        <f t="shared" si="25"/>
        <v>1.0549067585184642E-3</v>
      </c>
      <c r="D87">
        <f t="shared" si="20"/>
        <v>1.0549067585184642E-3</v>
      </c>
      <c r="E87" t="s">
        <v>33</v>
      </c>
      <c r="F87" t="s">
        <v>19</v>
      </c>
      <c r="G87">
        <v>1</v>
      </c>
      <c r="H87">
        <f t="shared" si="26"/>
        <v>125</v>
      </c>
      <c r="J87">
        <v>2100</v>
      </c>
      <c r="K87" t="s">
        <v>28</v>
      </c>
      <c r="L87">
        <f t="shared" si="27"/>
        <v>127.5</v>
      </c>
      <c r="M87" cm="1">
        <f t="array" ref="M87">STOWA2024_NDJF_T(B87*60,L87,J87,K87,"")</f>
        <v>425.00765644980294</v>
      </c>
      <c r="N87">
        <f t="shared" si="28"/>
        <v>2.3528987885847855E-3</v>
      </c>
    </row>
    <row r="88" spans="1:14" x14ac:dyDescent="0.3">
      <c r="A88">
        <f t="shared" si="24"/>
        <v>4372</v>
      </c>
      <c r="B88">
        <v>96</v>
      </c>
      <c r="C88">
        <f t="shared" si="25"/>
        <v>7.2347219535589809E-4</v>
      </c>
      <c r="D88">
        <f t="shared" si="20"/>
        <v>7.2347219535589809E-4</v>
      </c>
      <c r="E88" t="s">
        <v>33</v>
      </c>
      <c r="F88" t="s">
        <v>19</v>
      </c>
      <c r="G88">
        <v>1</v>
      </c>
      <c r="H88">
        <f t="shared" si="26"/>
        <v>130</v>
      </c>
      <c r="J88">
        <v>2100</v>
      </c>
      <c r="K88" t="s">
        <v>28</v>
      </c>
      <c r="L88">
        <f t="shared" si="27"/>
        <v>132.5</v>
      </c>
      <c r="M88" cm="1">
        <f t="array" ref="M88">STOWA2024_NDJF_T(B88*60,L88,J88,K88,"")</f>
        <v>613.71282643570362</v>
      </c>
      <c r="N88">
        <f t="shared" si="28"/>
        <v>1.6294265932288875E-3</v>
      </c>
    </row>
    <row r="89" spans="1:14" x14ac:dyDescent="0.3">
      <c r="A89">
        <f t="shared" si="24"/>
        <v>4373</v>
      </c>
      <c r="B89">
        <v>96</v>
      </c>
      <c r="C89">
        <f t="shared" si="25"/>
        <v>4.9769663794554551E-4</v>
      </c>
      <c r="D89">
        <f t="shared" si="20"/>
        <v>4.9769663794554551E-4</v>
      </c>
      <c r="E89" t="s">
        <v>33</v>
      </c>
      <c r="F89" t="s">
        <v>19</v>
      </c>
      <c r="G89">
        <v>1</v>
      </c>
      <c r="H89">
        <f t="shared" si="26"/>
        <v>135</v>
      </c>
      <c r="J89">
        <v>2100</v>
      </c>
      <c r="K89" t="s">
        <v>28</v>
      </c>
      <c r="L89">
        <f t="shared" si="27"/>
        <v>137.5</v>
      </c>
      <c r="M89" cm="1">
        <f t="array" ref="M89">STOWA2024_NDJF_T(B89*60,L89,J89,K89,"")</f>
        <v>883.60301442196806</v>
      </c>
      <c r="N89">
        <f t="shared" si="28"/>
        <v>1.131729955283342E-3</v>
      </c>
    </row>
    <row r="90" spans="1:14" x14ac:dyDescent="0.3">
      <c r="A90">
        <f t="shared" si="24"/>
        <v>4374</v>
      </c>
      <c r="B90">
        <v>96</v>
      </c>
      <c r="C90">
        <f t="shared" si="25"/>
        <v>3.4339652283328539E-4</v>
      </c>
      <c r="D90">
        <f t="shared" si="20"/>
        <v>3.4339652283328539E-4</v>
      </c>
      <c r="E90" t="s">
        <v>33</v>
      </c>
      <c r="F90" t="s">
        <v>19</v>
      </c>
      <c r="G90">
        <v>1</v>
      </c>
      <c r="H90">
        <f t="shared" si="26"/>
        <v>140</v>
      </c>
      <c r="J90">
        <v>2100</v>
      </c>
      <c r="K90" t="s">
        <v>28</v>
      </c>
      <c r="L90">
        <f t="shared" si="27"/>
        <v>142.5</v>
      </c>
      <c r="M90" cm="1">
        <f t="array" ref="M90">STOWA2024_NDJF_T(B90*60,L90,J90,K90,"")</f>
        <v>1268.4987834298822</v>
      </c>
      <c r="N90">
        <f t="shared" si="28"/>
        <v>7.8833343245005656E-4</v>
      </c>
    </row>
    <row r="91" spans="1:14" x14ac:dyDescent="0.3">
      <c r="A91">
        <f t="shared" si="24"/>
        <v>4375</v>
      </c>
      <c r="B91">
        <v>96</v>
      </c>
      <c r="C91">
        <f t="shared" si="25"/>
        <v>2.3762857607574346E-4</v>
      </c>
      <c r="D91">
        <f t="shared" si="20"/>
        <v>2.3762857607574346E-4</v>
      </c>
      <c r="E91" t="s">
        <v>33</v>
      </c>
      <c r="F91" t="s">
        <v>19</v>
      </c>
      <c r="G91">
        <v>1</v>
      </c>
      <c r="H91">
        <f t="shared" si="26"/>
        <v>145</v>
      </c>
      <c r="J91">
        <v>2100</v>
      </c>
      <c r="K91" t="s">
        <v>28</v>
      </c>
      <c r="L91">
        <f t="shared" si="27"/>
        <v>147.5</v>
      </c>
      <c r="M91" cm="1">
        <f t="array" ref="M91">STOWA2024_NDJF_T(B91*60,L91,J91,K91,"")</f>
        <v>1815.8546968038754</v>
      </c>
      <c r="N91">
        <f t="shared" si="28"/>
        <v>5.507048563743131E-4</v>
      </c>
    </row>
    <row r="92" spans="1:14" x14ac:dyDescent="0.3">
      <c r="A92">
        <f t="shared" si="24"/>
        <v>4376</v>
      </c>
      <c r="B92">
        <v>96</v>
      </c>
      <c r="C92">
        <f t="shared" si="25"/>
        <v>1.6492015884364997E-4</v>
      </c>
      <c r="D92">
        <f t="shared" si="20"/>
        <v>1.6492015884364997E-4</v>
      </c>
      <c r="E92" t="s">
        <v>33</v>
      </c>
      <c r="F92" t="s">
        <v>19</v>
      </c>
      <c r="G92">
        <v>1</v>
      </c>
      <c r="H92">
        <f t="shared" si="26"/>
        <v>150</v>
      </c>
      <c r="J92">
        <v>2100</v>
      </c>
      <c r="K92" t="s">
        <v>28</v>
      </c>
      <c r="L92">
        <f t="shared" si="27"/>
        <v>152.5</v>
      </c>
      <c r="M92" cm="1">
        <f t="array" ref="M92">STOWA2024_NDJF_T(B92*60,L92,J92,K92,"")</f>
        <v>2592.1194033895486</v>
      </c>
      <c r="N92">
        <f t="shared" si="28"/>
        <v>3.8578469753066313E-4</v>
      </c>
    </row>
    <row r="93" spans="1:14" x14ac:dyDescent="0.3">
      <c r="A93">
        <f t="shared" si="24"/>
        <v>4377</v>
      </c>
      <c r="B93">
        <v>96</v>
      </c>
      <c r="C93">
        <f t="shared" si="25"/>
        <v>1.1478146973544222E-4</v>
      </c>
      <c r="D93">
        <f t="shared" si="20"/>
        <v>1.1478146973544222E-4</v>
      </c>
      <c r="E93" t="s">
        <v>33</v>
      </c>
      <c r="F93" t="s">
        <v>19</v>
      </c>
      <c r="G93">
        <v>1</v>
      </c>
      <c r="H93">
        <f t="shared" si="26"/>
        <v>155</v>
      </c>
      <c r="J93">
        <v>2100</v>
      </c>
      <c r="K93" t="s">
        <v>28</v>
      </c>
      <c r="L93">
        <f t="shared" si="27"/>
        <v>157.5</v>
      </c>
      <c r="M93" cm="1">
        <f t="array" ref="M93">STOWA2024_NDJF_T(B93*60,L93,J93,K93,"")</f>
        <v>3689.9929500309618</v>
      </c>
      <c r="N93">
        <f t="shared" si="28"/>
        <v>2.7100322779522091E-4</v>
      </c>
    </row>
    <row r="94" spans="1:14" x14ac:dyDescent="0.3">
      <c r="A94">
        <f t="shared" si="24"/>
        <v>4378</v>
      </c>
      <c r="B94">
        <v>96</v>
      </c>
      <c r="C94" s="1">
        <f>N93</f>
        <v>2.7100322779522091E-4</v>
      </c>
      <c r="D94">
        <f t="shared" si="20"/>
        <v>2.7100322779522091E-4</v>
      </c>
      <c r="E94" t="s">
        <v>33</v>
      </c>
      <c r="F94" t="s">
        <v>19</v>
      </c>
      <c r="G94">
        <v>1</v>
      </c>
      <c r="H94">
        <f t="shared" si="26"/>
        <v>160</v>
      </c>
      <c r="J94">
        <v>2100</v>
      </c>
      <c r="K94" t="s">
        <v>28</v>
      </c>
      <c r="L94">
        <f>AVERAGE(H94:H95)</f>
        <v>85</v>
      </c>
      <c r="M94" cm="1">
        <f t="array" ref="M94">STOWA2024_NDJF_T(B94*60,L94,J94,K94,"")</f>
        <v>16.49292131984464</v>
      </c>
      <c r="N94">
        <f>1/M94</f>
        <v>6.0632072427143538E-2</v>
      </c>
    </row>
    <row r="95" spans="1:14" x14ac:dyDescent="0.3">
      <c r="A95">
        <f t="shared" si="24"/>
        <v>4379</v>
      </c>
      <c r="B95">
        <v>192</v>
      </c>
      <c r="C95" s="1">
        <f>365.25*24/B95 - N95</f>
        <v>22.821432600961028</v>
      </c>
      <c r="D95">
        <f>C95</f>
        <v>22.821432600961028</v>
      </c>
      <c r="E95" t="s">
        <v>33</v>
      </c>
      <c r="F95" t="s">
        <v>19</v>
      </c>
      <c r="G95">
        <v>1</v>
      </c>
      <c r="H95">
        <v>10</v>
      </c>
      <c r="J95">
        <v>2100</v>
      </c>
      <c r="K95" t="s">
        <v>28</v>
      </c>
      <c r="L95">
        <f>AVERAGE(H95:H97)</f>
        <v>15</v>
      </c>
      <c r="M95" cm="1">
        <f t="array" ref="M95">STOWA2024_NDJF_T(B95*60,L95,J95,K95,"")</f>
        <v>4.379277410127598E-2</v>
      </c>
      <c r="N95">
        <f>1/M95</f>
        <v>22.834817399038972</v>
      </c>
    </row>
    <row r="96" spans="1:14" x14ac:dyDescent="0.3">
      <c r="A96">
        <f t="shared" si="24"/>
        <v>4380</v>
      </c>
      <c r="B96">
        <v>192</v>
      </c>
      <c r="C96">
        <f t="shared" ref="C96:C100" si="29">N95-N96</f>
        <v>2.8154274149663152</v>
      </c>
      <c r="D96">
        <f t="shared" ref="D96:D125" si="30">C96</f>
        <v>2.8154274149663152</v>
      </c>
      <c r="E96" t="s">
        <v>33</v>
      </c>
      <c r="F96" t="s">
        <v>19</v>
      </c>
      <c r="G96">
        <v>1</v>
      </c>
      <c r="H96">
        <f t="shared" ref="H96:H100" si="31">H95+5</f>
        <v>15</v>
      </c>
      <c r="J96">
        <v>2100</v>
      </c>
      <c r="K96" t="s">
        <v>28</v>
      </c>
      <c r="L96">
        <f t="shared" ref="L96:L100" si="32">AVERAGE(H96:H97)</f>
        <v>17.5</v>
      </c>
      <c r="M96" cm="1">
        <f t="array" ref="M96">STOWA2024_NDJF_T(B96*60,L96,J96,K96,"")</f>
        <v>4.9951571990734772E-2</v>
      </c>
      <c r="N96">
        <f t="shared" ref="N96:N100" si="33">1/M96</f>
        <v>20.019389984072657</v>
      </c>
    </row>
    <row r="97" spans="1:14" x14ac:dyDescent="0.3">
      <c r="A97">
        <f t="shared" si="24"/>
        <v>4381</v>
      </c>
      <c r="B97">
        <v>192</v>
      </c>
      <c r="C97">
        <f t="shared" si="29"/>
        <v>4.6693301496414481</v>
      </c>
      <c r="D97">
        <f t="shared" si="30"/>
        <v>4.6693301496414481</v>
      </c>
      <c r="E97" t="s">
        <v>33</v>
      </c>
      <c r="F97" t="s">
        <v>19</v>
      </c>
      <c r="G97">
        <v>1</v>
      </c>
      <c r="H97">
        <f t="shared" si="31"/>
        <v>20</v>
      </c>
      <c r="J97">
        <v>2100</v>
      </c>
      <c r="K97" t="s">
        <v>28</v>
      </c>
      <c r="L97">
        <f t="shared" si="32"/>
        <v>22.5</v>
      </c>
      <c r="M97" cm="1">
        <f t="array" ref="M97">STOWA2024_NDJF_T(B97*60,L97,J97,K97,"")</f>
        <v>6.514632586362519E-2</v>
      </c>
      <c r="N97">
        <f t="shared" si="33"/>
        <v>15.350059834431208</v>
      </c>
    </row>
    <row r="98" spans="1:14" x14ac:dyDescent="0.3">
      <c r="A98">
        <f t="shared" si="24"/>
        <v>4382</v>
      </c>
      <c r="B98">
        <v>192</v>
      </c>
      <c r="C98">
        <f t="shared" si="29"/>
        <v>3.6188742200149182</v>
      </c>
      <c r="D98">
        <f t="shared" si="30"/>
        <v>3.6188742200149182</v>
      </c>
      <c r="E98" t="s">
        <v>33</v>
      </c>
      <c r="F98" t="s">
        <v>19</v>
      </c>
      <c r="G98">
        <v>1</v>
      </c>
      <c r="H98">
        <f t="shared" si="31"/>
        <v>25</v>
      </c>
      <c r="J98">
        <v>2100</v>
      </c>
      <c r="K98" t="s">
        <v>28</v>
      </c>
      <c r="L98">
        <f t="shared" si="32"/>
        <v>27.5</v>
      </c>
      <c r="M98" cm="1">
        <f t="array" ref="M98">STOWA2024_NDJF_T(B98*60,L98,J98,K98,"")</f>
        <v>8.5242875943511959E-2</v>
      </c>
      <c r="N98">
        <f t="shared" si="33"/>
        <v>11.73118561441629</v>
      </c>
    </row>
    <row r="99" spans="1:14" x14ac:dyDescent="0.3">
      <c r="A99">
        <f t="shared" si="24"/>
        <v>4383</v>
      </c>
      <c r="B99">
        <v>192</v>
      </c>
      <c r="C99">
        <f t="shared" si="29"/>
        <v>2.7958451369873618</v>
      </c>
      <c r="D99">
        <f t="shared" si="30"/>
        <v>2.7958451369873618</v>
      </c>
      <c r="E99" t="s">
        <v>33</v>
      </c>
      <c r="F99" t="s">
        <v>19</v>
      </c>
      <c r="G99">
        <v>1</v>
      </c>
      <c r="H99">
        <f t="shared" si="31"/>
        <v>30</v>
      </c>
      <c r="J99">
        <v>2100</v>
      </c>
      <c r="K99" t="s">
        <v>28</v>
      </c>
      <c r="L99">
        <f t="shared" si="32"/>
        <v>32.5</v>
      </c>
      <c r="M99" cm="1">
        <f t="array" ref="M99">STOWA2024_NDJF_T(B99*60,L99,J99,K99,"")</f>
        <v>0.11191515337619702</v>
      </c>
      <c r="N99">
        <f t="shared" si="33"/>
        <v>8.9353404774289285</v>
      </c>
    </row>
    <row r="100" spans="1:14" x14ac:dyDescent="0.3">
      <c r="A100">
        <f t="shared" si="24"/>
        <v>4384</v>
      </c>
      <c r="B100">
        <v>192</v>
      </c>
      <c r="C100">
        <f t="shared" si="29"/>
        <v>2.1529765711720472</v>
      </c>
      <c r="D100">
        <f t="shared" si="30"/>
        <v>2.1529765711720472</v>
      </c>
      <c r="E100" t="s">
        <v>33</v>
      </c>
      <c r="F100" t="s">
        <v>19</v>
      </c>
      <c r="G100">
        <v>1</v>
      </c>
      <c r="H100">
        <f t="shared" si="31"/>
        <v>35</v>
      </c>
      <c r="J100">
        <v>2100</v>
      </c>
      <c r="K100" t="s">
        <v>28</v>
      </c>
      <c r="L100">
        <f t="shared" si="32"/>
        <v>37.5</v>
      </c>
      <c r="M100" cm="1">
        <f t="array" ref="M100">STOWA2024_NDJF_T(B100*60,L100,J100,K100,"")</f>
        <v>0.14744121869920276</v>
      </c>
      <c r="N100">
        <f t="shared" si="33"/>
        <v>6.7823639062568812</v>
      </c>
    </row>
    <row r="101" spans="1:14" x14ac:dyDescent="0.3">
      <c r="A101">
        <f t="shared" si="24"/>
        <v>4385</v>
      </c>
      <c r="B101">
        <v>192</v>
      </c>
      <c r="C101">
        <f>N100-N101</f>
        <v>1.6524508897236343</v>
      </c>
      <c r="D101">
        <f t="shared" si="30"/>
        <v>1.6524508897236343</v>
      </c>
      <c r="E101" t="s">
        <v>33</v>
      </c>
      <c r="F101" t="s">
        <v>19</v>
      </c>
      <c r="G101">
        <v>1</v>
      </c>
      <c r="H101">
        <f>H100+5</f>
        <v>40</v>
      </c>
      <c r="J101">
        <v>2100</v>
      </c>
      <c r="K101" t="s">
        <v>28</v>
      </c>
      <c r="L101">
        <f>AVERAGE(H101:H102)</f>
        <v>42.5</v>
      </c>
      <c r="M101" cm="1">
        <f t="array" ref="M101">STOWA2024_NDJF_T(B101*60,L101,J101,K101,"")</f>
        <v>0.19493507916744207</v>
      </c>
      <c r="N101">
        <f>1/M101</f>
        <v>5.1299130165332469</v>
      </c>
    </row>
    <row r="102" spans="1:14" x14ac:dyDescent="0.3">
      <c r="A102">
        <f t="shared" si="24"/>
        <v>4386</v>
      </c>
      <c r="B102">
        <v>192</v>
      </c>
      <c r="C102">
        <f t="shared" ref="C102:C124" si="34">N101-N102</f>
        <v>1.2638825115581032</v>
      </c>
      <c r="D102">
        <f t="shared" si="30"/>
        <v>1.2638825115581032</v>
      </c>
      <c r="E102" t="s">
        <v>33</v>
      </c>
      <c r="F102" t="s">
        <v>19</v>
      </c>
      <c r="G102">
        <v>1</v>
      </c>
      <c r="H102">
        <f t="shared" ref="H102:H125" si="35">H101+5</f>
        <v>45</v>
      </c>
      <c r="J102">
        <v>2100</v>
      </c>
      <c r="K102" t="s">
        <v>28</v>
      </c>
      <c r="L102">
        <f t="shared" ref="L102:L124" si="36">AVERAGE(H102:H103)</f>
        <v>47.5</v>
      </c>
      <c r="M102" cm="1">
        <f t="array" ref="M102">STOWA2024_NDJF_T(B102*60,L102,J102,K102,"")</f>
        <v>0.25866324611590963</v>
      </c>
      <c r="N102">
        <f t="shared" ref="N102:N124" si="37">1/M102</f>
        <v>3.8660305049751438</v>
      </c>
    </row>
    <row r="103" spans="1:14" x14ac:dyDescent="0.3">
      <c r="A103">
        <f t="shared" si="24"/>
        <v>4387</v>
      </c>
      <c r="B103">
        <v>192</v>
      </c>
      <c r="C103">
        <f t="shared" si="34"/>
        <v>0.96333353857531057</v>
      </c>
      <c r="D103">
        <f t="shared" si="30"/>
        <v>0.96333353857531057</v>
      </c>
      <c r="E103" t="s">
        <v>33</v>
      </c>
      <c r="F103" t="s">
        <v>19</v>
      </c>
      <c r="G103">
        <v>1</v>
      </c>
      <c r="H103">
        <f t="shared" si="35"/>
        <v>50</v>
      </c>
      <c r="J103">
        <v>2100</v>
      </c>
      <c r="K103" t="s">
        <v>28</v>
      </c>
      <c r="L103">
        <f t="shared" si="36"/>
        <v>52.5</v>
      </c>
      <c r="M103" cm="1">
        <f t="array" ref="M103">STOWA2024_NDJF_T(B103*60,L103,J103,K103,"")</f>
        <v>0.34450719850383948</v>
      </c>
      <c r="N103">
        <f t="shared" si="37"/>
        <v>2.9026969663998332</v>
      </c>
    </row>
    <row r="104" spans="1:14" x14ac:dyDescent="0.3">
      <c r="A104">
        <f t="shared" si="24"/>
        <v>4388</v>
      </c>
      <c r="B104">
        <v>192</v>
      </c>
      <c r="C104">
        <f t="shared" si="34"/>
        <v>0.73163091471144925</v>
      </c>
      <c r="D104">
        <f t="shared" si="30"/>
        <v>0.73163091471144925</v>
      </c>
      <c r="E104" t="s">
        <v>33</v>
      </c>
      <c r="F104" t="s">
        <v>19</v>
      </c>
      <c r="G104">
        <v>1</v>
      </c>
      <c r="H104">
        <f t="shared" si="35"/>
        <v>55</v>
      </c>
      <c r="J104">
        <v>2100</v>
      </c>
      <c r="K104" t="s">
        <v>28</v>
      </c>
      <c r="L104">
        <f t="shared" si="36"/>
        <v>57.5</v>
      </c>
      <c r="M104" cm="1">
        <f t="array" ref="M104">STOWA2024_NDJF_T(B104*60,L104,J104,K104,"")</f>
        <v>0.46060321344084626</v>
      </c>
      <c r="N104">
        <f t="shared" si="37"/>
        <v>2.171066051688384</v>
      </c>
    </row>
    <row r="105" spans="1:14" x14ac:dyDescent="0.3">
      <c r="A105">
        <f t="shared" si="24"/>
        <v>4389</v>
      </c>
      <c r="B105">
        <v>192</v>
      </c>
      <c r="C105">
        <f t="shared" si="34"/>
        <v>0.55359971281339049</v>
      </c>
      <c r="D105">
        <f t="shared" si="30"/>
        <v>0.55359971281339049</v>
      </c>
      <c r="E105" t="s">
        <v>33</v>
      </c>
      <c r="F105" t="s">
        <v>19</v>
      </c>
      <c r="G105">
        <v>1</v>
      </c>
      <c r="H105">
        <f t="shared" si="35"/>
        <v>60</v>
      </c>
      <c r="J105">
        <v>2100</v>
      </c>
      <c r="K105" t="s">
        <v>28</v>
      </c>
      <c r="L105">
        <f t="shared" si="36"/>
        <v>62.5</v>
      </c>
      <c r="M105" cm="1">
        <f t="array" ref="M105">STOWA2024_NDJF_T(B105*60,L105,J105,K105,"")</f>
        <v>0.61825088780242332</v>
      </c>
      <c r="N105">
        <f t="shared" si="37"/>
        <v>1.6174663388749935</v>
      </c>
    </row>
    <row r="106" spans="1:14" x14ac:dyDescent="0.3">
      <c r="A106">
        <f t="shared" si="24"/>
        <v>4390</v>
      </c>
      <c r="B106">
        <v>192</v>
      </c>
      <c r="C106">
        <f t="shared" si="34"/>
        <v>0.41728520502984301</v>
      </c>
      <c r="D106">
        <f t="shared" si="30"/>
        <v>0.41728520502984301</v>
      </c>
      <c r="E106" t="s">
        <v>33</v>
      </c>
      <c r="F106" t="s">
        <v>19</v>
      </c>
      <c r="G106">
        <v>1</v>
      </c>
      <c r="H106">
        <f t="shared" si="35"/>
        <v>65</v>
      </c>
      <c r="J106">
        <v>2100</v>
      </c>
      <c r="K106" t="s">
        <v>28</v>
      </c>
      <c r="L106">
        <f t="shared" si="36"/>
        <v>67.5</v>
      </c>
      <c r="M106" cm="1">
        <f t="array" ref="M106">STOWA2024_NDJF_T(B106*60,L106,J106,K106,"")</f>
        <v>0.83320756492496384</v>
      </c>
      <c r="N106">
        <f t="shared" si="37"/>
        <v>1.2001811338451505</v>
      </c>
    </row>
    <row r="107" spans="1:14" x14ac:dyDescent="0.3">
      <c r="A107">
        <f t="shared" si="24"/>
        <v>4391</v>
      </c>
      <c r="B107">
        <v>192</v>
      </c>
      <c r="C107">
        <f t="shared" si="34"/>
        <v>0.31326902985255001</v>
      </c>
      <c r="D107">
        <f t="shared" si="30"/>
        <v>0.31326902985255001</v>
      </c>
      <c r="E107" t="s">
        <v>33</v>
      </c>
      <c r="F107" t="s">
        <v>19</v>
      </c>
      <c r="G107">
        <v>1</v>
      </c>
      <c r="H107">
        <f t="shared" si="35"/>
        <v>70</v>
      </c>
      <c r="J107">
        <v>2100</v>
      </c>
      <c r="K107" t="s">
        <v>28</v>
      </c>
      <c r="L107">
        <f t="shared" si="36"/>
        <v>72.5</v>
      </c>
      <c r="M107" cm="1">
        <f t="array" ref="M107">STOWA2024_NDJF_T(B107*60,L107,J107,K107,"")</f>
        <v>1.1275074446479119</v>
      </c>
      <c r="N107">
        <f t="shared" si="37"/>
        <v>0.88691210399260045</v>
      </c>
    </row>
    <row r="108" spans="1:14" x14ac:dyDescent="0.3">
      <c r="A108">
        <f t="shared" si="24"/>
        <v>4392</v>
      </c>
      <c r="B108">
        <v>192</v>
      </c>
      <c r="C108">
        <f t="shared" si="34"/>
        <v>0.23433119961677318</v>
      </c>
      <c r="D108">
        <f t="shared" si="30"/>
        <v>0.23433119961677318</v>
      </c>
      <c r="E108" t="s">
        <v>33</v>
      </c>
      <c r="F108" t="s">
        <v>19</v>
      </c>
      <c r="G108">
        <v>1</v>
      </c>
      <c r="H108">
        <f t="shared" si="35"/>
        <v>75</v>
      </c>
      <c r="J108">
        <v>2100</v>
      </c>
      <c r="K108" t="s">
        <v>28</v>
      </c>
      <c r="L108">
        <f t="shared" si="36"/>
        <v>77.5</v>
      </c>
      <c r="M108" cm="1">
        <f t="array" ref="M108">STOWA2024_NDJF_T(B108*60,L108,J108,K108,"")</f>
        <v>1.5323770482626486</v>
      </c>
      <c r="N108">
        <f t="shared" si="37"/>
        <v>0.65258090437582728</v>
      </c>
    </row>
    <row r="109" spans="1:14" x14ac:dyDescent="0.3">
      <c r="A109">
        <f t="shared" si="24"/>
        <v>4393</v>
      </c>
      <c r="B109">
        <v>192</v>
      </c>
      <c r="C109">
        <f t="shared" si="34"/>
        <v>0.17452021499052661</v>
      </c>
      <c r="D109">
        <f t="shared" si="30"/>
        <v>0.17452021499052661</v>
      </c>
      <c r="E109" t="s">
        <v>33</v>
      </c>
      <c r="F109" t="s">
        <v>19</v>
      </c>
      <c r="G109">
        <v>1</v>
      </c>
      <c r="H109">
        <f t="shared" si="35"/>
        <v>80</v>
      </c>
      <c r="J109">
        <v>2100</v>
      </c>
      <c r="K109" t="s">
        <v>28</v>
      </c>
      <c r="L109">
        <f t="shared" si="36"/>
        <v>82.5</v>
      </c>
      <c r="M109" cm="1">
        <f t="array" ref="M109">STOWA2024_NDJF_T(B109*60,L109,J109,K109,"")</f>
        <v>2.0917846252655048</v>
      </c>
      <c r="N109">
        <f t="shared" si="37"/>
        <v>0.47806068938530066</v>
      </c>
    </row>
    <row r="110" spans="1:14" x14ac:dyDescent="0.3">
      <c r="A110">
        <f t="shared" si="24"/>
        <v>4394</v>
      </c>
      <c r="B110">
        <v>192</v>
      </c>
      <c r="C110">
        <f t="shared" si="34"/>
        <v>0.12942885469435844</v>
      </c>
      <c r="D110">
        <f t="shared" si="30"/>
        <v>0.12942885469435844</v>
      </c>
      <c r="E110" t="s">
        <v>33</v>
      </c>
      <c r="F110" t="s">
        <v>19</v>
      </c>
      <c r="G110">
        <v>1</v>
      </c>
      <c r="H110">
        <f t="shared" si="35"/>
        <v>85</v>
      </c>
      <c r="J110">
        <v>2100</v>
      </c>
      <c r="K110" t="s">
        <v>28</v>
      </c>
      <c r="L110">
        <f t="shared" si="36"/>
        <v>87.5</v>
      </c>
      <c r="M110" cm="1">
        <f t="array" ref="M110">STOWA2024_NDJF_T(B110*60,L110,J110,K110,"")</f>
        <v>2.8683553838004712</v>
      </c>
      <c r="N110">
        <f t="shared" si="37"/>
        <v>0.34863183469094222</v>
      </c>
    </row>
    <row r="111" spans="1:14" x14ac:dyDescent="0.3">
      <c r="A111">
        <f t="shared" si="24"/>
        <v>4395</v>
      </c>
      <c r="B111">
        <v>192</v>
      </c>
      <c r="C111">
        <f t="shared" si="34"/>
        <v>9.5568200890631727E-2</v>
      </c>
      <c r="D111">
        <f t="shared" si="30"/>
        <v>9.5568200890631727E-2</v>
      </c>
      <c r="E111" t="s">
        <v>33</v>
      </c>
      <c r="F111" t="s">
        <v>19</v>
      </c>
      <c r="G111">
        <v>1</v>
      </c>
      <c r="H111">
        <f t="shared" si="35"/>
        <v>90</v>
      </c>
      <c r="J111">
        <v>2100</v>
      </c>
      <c r="K111" t="s">
        <v>28</v>
      </c>
      <c r="L111">
        <f t="shared" si="36"/>
        <v>92.5</v>
      </c>
      <c r="M111" cm="1">
        <f t="array" ref="M111">STOWA2024_NDJF_T(B111*60,L111,J111,K111,"")</f>
        <v>3.9515752816111385</v>
      </c>
      <c r="N111">
        <f t="shared" si="37"/>
        <v>0.25306363380031049</v>
      </c>
    </row>
    <row r="112" spans="1:14" x14ac:dyDescent="0.3">
      <c r="A112">
        <f t="shared" si="24"/>
        <v>4396</v>
      </c>
      <c r="B112">
        <v>192</v>
      </c>
      <c r="C112">
        <f t="shared" si="34"/>
        <v>7.0250355783710861E-2</v>
      </c>
      <c r="D112">
        <f t="shared" si="30"/>
        <v>7.0250355783710861E-2</v>
      </c>
      <c r="E112" t="s">
        <v>33</v>
      </c>
      <c r="F112" t="s">
        <v>19</v>
      </c>
      <c r="G112">
        <v>1</v>
      </c>
      <c r="H112">
        <f t="shared" si="35"/>
        <v>95</v>
      </c>
      <c r="J112">
        <v>2100</v>
      </c>
      <c r="K112" t="s">
        <v>28</v>
      </c>
      <c r="L112">
        <f t="shared" si="36"/>
        <v>97.5</v>
      </c>
      <c r="M112" cm="1">
        <f t="array" ref="M112">STOWA2024_NDJF_T(B112*60,L112,J112,K112,"")</f>
        <v>5.4700621905001832</v>
      </c>
      <c r="N112">
        <f t="shared" si="37"/>
        <v>0.18281327801659963</v>
      </c>
    </row>
    <row r="113" spans="1:14" x14ac:dyDescent="0.3">
      <c r="A113">
        <f t="shared" si="24"/>
        <v>4397</v>
      </c>
      <c r="B113">
        <v>192</v>
      </c>
      <c r="C113">
        <f t="shared" si="34"/>
        <v>5.1398278587963586E-2</v>
      </c>
      <c r="D113">
        <f t="shared" si="30"/>
        <v>5.1398278587963586E-2</v>
      </c>
      <c r="E113" t="s">
        <v>33</v>
      </c>
      <c r="F113" t="s">
        <v>19</v>
      </c>
      <c r="G113">
        <v>1</v>
      </c>
      <c r="H113">
        <f t="shared" si="35"/>
        <v>100</v>
      </c>
      <c r="J113">
        <v>2100</v>
      </c>
      <c r="K113" t="s">
        <v>28</v>
      </c>
      <c r="L113">
        <f t="shared" si="36"/>
        <v>102.5</v>
      </c>
      <c r="M113" cm="1">
        <f t="array" ref="M113">STOWA2024_NDJF_T(B113*60,L113,J113,K113,"")</f>
        <v>7.609481446926023</v>
      </c>
      <c r="N113">
        <f t="shared" si="37"/>
        <v>0.13141499942863605</v>
      </c>
    </row>
    <row r="114" spans="1:14" x14ac:dyDescent="0.3">
      <c r="A114">
        <f t="shared" si="24"/>
        <v>4398</v>
      </c>
      <c r="B114">
        <v>192</v>
      </c>
      <c r="C114">
        <f t="shared" si="34"/>
        <v>3.7427124011641222E-2</v>
      </c>
      <c r="D114">
        <f t="shared" si="30"/>
        <v>3.7427124011641222E-2</v>
      </c>
      <c r="E114" t="s">
        <v>33</v>
      </c>
      <c r="F114" t="s">
        <v>19</v>
      </c>
      <c r="G114">
        <v>1</v>
      </c>
      <c r="H114">
        <f t="shared" si="35"/>
        <v>105</v>
      </c>
      <c r="J114">
        <v>2100</v>
      </c>
      <c r="K114" t="s">
        <v>28</v>
      </c>
      <c r="L114">
        <f t="shared" si="36"/>
        <v>107.5</v>
      </c>
      <c r="M114" cm="1">
        <f t="array" ref="M114">STOWA2024_NDJF_T(B114*60,L114,J114,K114,"")</f>
        <v>10.639670229413236</v>
      </c>
      <c r="N114">
        <f t="shared" si="37"/>
        <v>9.3987875416994826E-2</v>
      </c>
    </row>
    <row r="115" spans="1:14" x14ac:dyDescent="0.3">
      <c r="A115">
        <f t="shared" si="24"/>
        <v>4399</v>
      </c>
      <c r="B115">
        <v>192</v>
      </c>
      <c r="C115">
        <f t="shared" si="34"/>
        <v>2.7119732020977366E-2</v>
      </c>
      <c r="D115">
        <f t="shared" si="30"/>
        <v>2.7119732020977366E-2</v>
      </c>
      <c r="E115" t="s">
        <v>33</v>
      </c>
      <c r="F115" t="s">
        <v>19</v>
      </c>
      <c r="G115">
        <v>1</v>
      </c>
      <c r="H115">
        <f t="shared" si="35"/>
        <v>110</v>
      </c>
      <c r="J115">
        <v>2100</v>
      </c>
      <c r="K115" t="s">
        <v>28</v>
      </c>
      <c r="L115">
        <f t="shared" si="36"/>
        <v>112.5</v>
      </c>
      <c r="M115" cm="1">
        <f t="array" ref="M115">STOWA2024_NDJF_T(B115*60,L115,J115,K115,"")</f>
        <v>14.954804324050638</v>
      </c>
      <c r="N115">
        <f t="shared" si="37"/>
        <v>6.686814339601746E-2</v>
      </c>
    </row>
    <row r="116" spans="1:14" x14ac:dyDescent="0.3">
      <c r="A116">
        <f t="shared" si="24"/>
        <v>4400</v>
      </c>
      <c r="B116">
        <v>192</v>
      </c>
      <c r="C116">
        <f t="shared" si="34"/>
        <v>1.9551750957411775E-2</v>
      </c>
      <c r="D116">
        <f t="shared" si="30"/>
        <v>1.9551750957411775E-2</v>
      </c>
      <c r="E116" t="s">
        <v>33</v>
      </c>
      <c r="F116" t="s">
        <v>19</v>
      </c>
      <c r="G116">
        <v>1</v>
      </c>
      <c r="H116">
        <f t="shared" si="35"/>
        <v>115</v>
      </c>
      <c r="J116">
        <v>2100</v>
      </c>
      <c r="K116" t="s">
        <v>28</v>
      </c>
      <c r="L116">
        <f t="shared" si="36"/>
        <v>117.5</v>
      </c>
      <c r="M116" cm="1">
        <f t="array" ref="M116">STOWA2024_NDJF_T(B116*60,L116,J116,K116,"")</f>
        <v>21.134324669775435</v>
      </c>
      <c r="N116">
        <f t="shared" si="37"/>
        <v>4.7316392438605685E-2</v>
      </c>
    </row>
    <row r="117" spans="1:14" x14ac:dyDescent="0.3">
      <c r="A117">
        <f t="shared" si="24"/>
        <v>4401</v>
      </c>
      <c r="B117">
        <v>192</v>
      </c>
      <c r="C117">
        <f t="shared" si="34"/>
        <v>1.402138908765705E-2</v>
      </c>
      <c r="D117">
        <f t="shared" si="30"/>
        <v>1.402138908765705E-2</v>
      </c>
      <c r="E117" t="s">
        <v>33</v>
      </c>
      <c r="F117" t="s">
        <v>19</v>
      </c>
      <c r="G117">
        <v>1</v>
      </c>
      <c r="H117">
        <f t="shared" si="35"/>
        <v>120</v>
      </c>
      <c r="J117">
        <v>2100</v>
      </c>
      <c r="K117" t="s">
        <v>28</v>
      </c>
      <c r="L117">
        <f t="shared" si="36"/>
        <v>122.5</v>
      </c>
      <c r="M117" cm="1">
        <f t="array" ref="M117">STOWA2024_NDJF_T(B117*60,L117,J117,K117,"")</f>
        <v>30.034536697876863</v>
      </c>
      <c r="N117">
        <f t="shared" si="37"/>
        <v>3.3295003350948635E-2</v>
      </c>
    </row>
    <row r="118" spans="1:14" x14ac:dyDescent="0.3">
      <c r="A118">
        <f t="shared" si="24"/>
        <v>4402</v>
      </c>
      <c r="B118">
        <v>192</v>
      </c>
      <c r="C118">
        <f t="shared" si="34"/>
        <v>1.0001452060532351E-2</v>
      </c>
      <c r="D118">
        <f t="shared" si="30"/>
        <v>1.0001452060532351E-2</v>
      </c>
      <c r="E118" t="s">
        <v>33</v>
      </c>
      <c r="F118" t="s">
        <v>19</v>
      </c>
      <c r="G118">
        <v>1</v>
      </c>
      <c r="H118">
        <f t="shared" si="35"/>
        <v>125</v>
      </c>
      <c r="J118">
        <v>2100</v>
      </c>
      <c r="K118" t="s">
        <v>28</v>
      </c>
      <c r="L118">
        <f t="shared" si="36"/>
        <v>127.5</v>
      </c>
      <c r="M118" cm="1">
        <f t="array" ref="M118">STOWA2024_NDJF_T(B118*60,L118,J118,K118,"")</f>
        <v>42.930336707028104</v>
      </c>
      <c r="N118">
        <f t="shared" si="37"/>
        <v>2.3293551290416284E-2</v>
      </c>
    </row>
    <row r="119" spans="1:14" x14ac:dyDescent="0.3">
      <c r="A119">
        <f t="shared" si="24"/>
        <v>4403</v>
      </c>
      <c r="B119">
        <v>192</v>
      </c>
      <c r="C119">
        <f t="shared" si="34"/>
        <v>7.094080243776002E-3</v>
      </c>
      <c r="D119">
        <f t="shared" si="30"/>
        <v>7.094080243776002E-3</v>
      </c>
      <c r="E119" t="s">
        <v>33</v>
      </c>
      <c r="F119" t="s">
        <v>19</v>
      </c>
      <c r="G119">
        <v>1</v>
      </c>
      <c r="H119">
        <f t="shared" si="35"/>
        <v>130</v>
      </c>
      <c r="J119">
        <v>2100</v>
      </c>
      <c r="K119" t="s">
        <v>28</v>
      </c>
      <c r="L119">
        <f t="shared" si="36"/>
        <v>132.5</v>
      </c>
      <c r="M119" cm="1">
        <f t="array" ref="M119">STOWA2024_NDJF_T(B119*60,L119,J119,K119,"")</f>
        <v>61.730410648648721</v>
      </c>
      <c r="N119">
        <f t="shared" si="37"/>
        <v>1.6199471046640282E-2</v>
      </c>
    </row>
    <row r="120" spans="1:14" x14ac:dyDescent="0.3">
      <c r="A120">
        <f t="shared" si="24"/>
        <v>4404</v>
      </c>
      <c r="B120">
        <v>192</v>
      </c>
      <c r="C120">
        <f t="shared" si="34"/>
        <v>5.0028661700164331E-3</v>
      </c>
      <c r="D120">
        <f t="shared" si="30"/>
        <v>5.0028661700164331E-3</v>
      </c>
      <c r="E120" t="s">
        <v>33</v>
      </c>
      <c r="F120" t="s">
        <v>19</v>
      </c>
      <c r="G120">
        <v>1</v>
      </c>
      <c r="H120">
        <f t="shared" si="35"/>
        <v>135</v>
      </c>
      <c r="J120">
        <v>2100</v>
      </c>
      <c r="K120" t="s">
        <v>28</v>
      </c>
      <c r="L120">
        <f t="shared" si="36"/>
        <v>137.5</v>
      </c>
      <c r="M120" cm="1">
        <f t="array" ref="M120">STOWA2024_NDJF_T(B120*60,L120,J120,K120,"")</f>
        <v>89.312788208485344</v>
      </c>
      <c r="N120">
        <f t="shared" si="37"/>
        <v>1.1196604876623849E-2</v>
      </c>
    </row>
    <row r="121" spans="1:14" x14ac:dyDescent="0.3">
      <c r="A121">
        <f t="shared" si="24"/>
        <v>4405</v>
      </c>
      <c r="B121">
        <v>192</v>
      </c>
      <c r="C121">
        <f t="shared" si="34"/>
        <v>3.5071266261826493E-3</v>
      </c>
      <c r="D121">
        <f t="shared" si="30"/>
        <v>3.5071266261826493E-3</v>
      </c>
      <c r="E121" t="s">
        <v>33</v>
      </c>
      <c r="F121" t="s">
        <v>19</v>
      </c>
      <c r="G121">
        <v>1</v>
      </c>
      <c r="H121">
        <f t="shared" si="35"/>
        <v>140</v>
      </c>
      <c r="J121">
        <v>2100</v>
      </c>
      <c r="K121" t="s">
        <v>28</v>
      </c>
      <c r="L121">
        <f t="shared" si="36"/>
        <v>142.5</v>
      </c>
      <c r="M121" cm="1">
        <f t="array" ref="M121">STOWA2024_NDJF_T(B121*60,L121,J121,K121,"")</f>
        <v>130.04783516262927</v>
      </c>
      <c r="N121">
        <f t="shared" si="37"/>
        <v>7.6894782504411995E-3</v>
      </c>
    </row>
    <row r="122" spans="1:14" x14ac:dyDescent="0.3">
      <c r="A122">
        <f t="shared" si="24"/>
        <v>4406</v>
      </c>
      <c r="B122">
        <v>192</v>
      </c>
      <c r="C122">
        <f t="shared" si="34"/>
        <v>2.4433327851124493E-3</v>
      </c>
      <c r="D122">
        <f t="shared" si="30"/>
        <v>2.4433327851124493E-3</v>
      </c>
      <c r="E122" t="s">
        <v>33</v>
      </c>
      <c r="F122" t="s">
        <v>19</v>
      </c>
      <c r="G122">
        <v>1</v>
      </c>
      <c r="H122">
        <f t="shared" si="35"/>
        <v>145</v>
      </c>
      <c r="J122">
        <v>2100</v>
      </c>
      <c r="K122" t="s">
        <v>28</v>
      </c>
      <c r="L122">
        <f t="shared" si="36"/>
        <v>147.5</v>
      </c>
      <c r="M122" cm="1">
        <f t="array" ref="M122">STOWA2024_NDJF_T(B122*60,L122,J122,K122,"")</f>
        <v>190.61614028983752</v>
      </c>
      <c r="N122">
        <f t="shared" si="37"/>
        <v>5.2461454653287502E-3</v>
      </c>
    </row>
    <row r="123" spans="1:14" x14ac:dyDescent="0.3">
      <c r="A123">
        <f t="shared" si="24"/>
        <v>4407</v>
      </c>
      <c r="B123">
        <v>192</v>
      </c>
      <c r="C123">
        <f t="shared" si="34"/>
        <v>1.6913994458609203E-3</v>
      </c>
      <c r="D123">
        <f t="shared" si="30"/>
        <v>1.6913994458609203E-3</v>
      </c>
      <c r="E123" t="s">
        <v>33</v>
      </c>
      <c r="F123" t="s">
        <v>19</v>
      </c>
      <c r="G123">
        <v>1</v>
      </c>
      <c r="H123">
        <f t="shared" si="35"/>
        <v>150</v>
      </c>
      <c r="J123">
        <v>2100</v>
      </c>
      <c r="K123" t="s">
        <v>28</v>
      </c>
      <c r="L123">
        <f t="shared" si="36"/>
        <v>152.5</v>
      </c>
      <c r="M123" cm="1">
        <f t="array" ref="M123">STOWA2024_NDJF_T(B123*60,L123,J123,K123,"")</f>
        <v>281.31405015250766</v>
      </c>
      <c r="N123">
        <f t="shared" si="37"/>
        <v>3.5547460194678298E-3</v>
      </c>
    </row>
    <row r="124" spans="1:14" x14ac:dyDescent="0.3">
      <c r="A124">
        <f t="shared" si="24"/>
        <v>4408</v>
      </c>
      <c r="B124">
        <v>192</v>
      </c>
      <c r="C124">
        <f t="shared" si="34"/>
        <v>1.1631053849651281E-3</v>
      </c>
      <c r="D124">
        <f t="shared" si="30"/>
        <v>1.1631053849651281E-3</v>
      </c>
      <c r="E124" t="s">
        <v>33</v>
      </c>
      <c r="F124" t="s">
        <v>19</v>
      </c>
      <c r="G124">
        <v>1</v>
      </c>
      <c r="H124">
        <f t="shared" si="35"/>
        <v>155</v>
      </c>
      <c r="J124">
        <v>2100</v>
      </c>
      <c r="K124" t="s">
        <v>28</v>
      </c>
      <c r="L124">
        <f t="shared" si="36"/>
        <v>157.5</v>
      </c>
      <c r="M124" cm="1">
        <f t="array" ref="M124">STOWA2024_NDJF_T(B124*60,L124,J124,K124,"")</f>
        <v>418.1230179708549</v>
      </c>
      <c r="N124">
        <f t="shared" si="37"/>
        <v>2.3916406345027017E-3</v>
      </c>
    </row>
    <row r="125" spans="1:14" x14ac:dyDescent="0.3">
      <c r="A125">
        <f t="shared" si="24"/>
        <v>4409</v>
      </c>
      <c r="B125">
        <v>192</v>
      </c>
      <c r="C125" s="1">
        <f>N124</f>
        <v>2.3916406345027017E-3</v>
      </c>
      <c r="D125">
        <f t="shared" si="30"/>
        <v>2.3916406345027017E-3</v>
      </c>
      <c r="E125" t="s">
        <v>33</v>
      </c>
      <c r="F125" t="s">
        <v>19</v>
      </c>
      <c r="G125">
        <v>1</v>
      </c>
      <c r="H125">
        <f t="shared" si="35"/>
        <v>160</v>
      </c>
      <c r="J125">
        <v>2100</v>
      </c>
      <c r="K125" t="s">
        <v>28</v>
      </c>
      <c r="L125">
        <f>AVERAGE(H125:H126)</f>
        <v>85</v>
      </c>
      <c r="M125" cm="1">
        <f t="array" ref="M125">STOWA2024_NDJF_T(B125*60,L125,J125,K125,"")</f>
        <v>2.4480923100145651</v>
      </c>
      <c r="N125">
        <f>1/M125</f>
        <v>0.40848132887360383</v>
      </c>
    </row>
    <row r="126" spans="1:14" x14ac:dyDescent="0.3">
      <c r="A126">
        <f t="shared" si="24"/>
        <v>4410</v>
      </c>
      <c r="B126">
        <v>216</v>
      </c>
      <c r="C126" s="1">
        <f>365.25*24/B126 - N126</f>
        <v>18.514701750547513</v>
      </c>
      <c r="D126">
        <f>C126</f>
        <v>18.514701750547513</v>
      </c>
      <c r="E126" t="s">
        <v>33</v>
      </c>
      <c r="F126" t="s">
        <v>19</v>
      </c>
      <c r="G126">
        <v>1</v>
      </c>
      <c r="H126">
        <v>10</v>
      </c>
      <c r="J126">
        <v>2100</v>
      </c>
      <c r="K126" t="s">
        <v>28</v>
      </c>
      <c r="L126">
        <f>AVERAGE(H126:H128)</f>
        <v>15</v>
      </c>
      <c r="M126" cm="1">
        <f t="array" ref="M126">STOWA2024_NDJF_T(B126*60,L126,J126,K126,"")</f>
        <v>4.5313185652164731E-2</v>
      </c>
      <c r="N126">
        <f>1/M126</f>
        <v>22.068631582785823</v>
      </c>
    </row>
    <row r="127" spans="1:14" x14ac:dyDescent="0.3">
      <c r="A127">
        <f t="shared" si="24"/>
        <v>4411</v>
      </c>
      <c r="B127">
        <v>216</v>
      </c>
      <c r="C127">
        <f t="shared" ref="C127:C131" si="38">N126-N127</f>
        <v>2.4564791166605708</v>
      </c>
      <c r="D127">
        <f t="shared" ref="D127:D156" si="39">C127</f>
        <v>2.4564791166605708</v>
      </c>
      <c r="E127" t="s">
        <v>33</v>
      </c>
      <c r="F127" t="s">
        <v>19</v>
      </c>
      <c r="G127">
        <v>1</v>
      </c>
      <c r="H127">
        <f t="shared" ref="H127:H131" si="40">H126+5</f>
        <v>15</v>
      </c>
      <c r="J127">
        <v>2100</v>
      </c>
      <c r="K127" t="s">
        <v>28</v>
      </c>
      <c r="L127">
        <f t="shared" ref="L127:L131" si="41">AVERAGE(H127:H128)</f>
        <v>17.5</v>
      </c>
      <c r="M127" cm="1">
        <f t="array" ref="M127">STOWA2024_NDJF_T(B127*60,L127,J127,K127,"")</f>
        <v>5.0988793898437842E-2</v>
      </c>
      <c r="N127">
        <f t="shared" ref="N127:N131" si="42">1/M127</f>
        <v>19.612152466125252</v>
      </c>
    </row>
    <row r="128" spans="1:14" x14ac:dyDescent="0.3">
      <c r="A128">
        <f t="shared" si="24"/>
        <v>4412</v>
      </c>
      <c r="B128">
        <v>216</v>
      </c>
      <c r="C128">
        <f t="shared" si="38"/>
        <v>4.1640906494294398</v>
      </c>
      <c r="D128">
        <f t="shared" si="39"/>
        <v>4.1640906494294398</v>
      </c>
      <c r="E128" t="s">
        <v>33</v>
      </c>
      <c r="F128" t="s">
        <v>19</v>
      </c>
      <c r="G128">
        <v>1</v>
      </c>
      <c r="H128">
        <f t="shared" si="40"/>
        <v>20</v>
      </c>
      <c r="J128">
        <v>2100</v>
      </c>
      <c r="K128" t="s">
        <v>28</v>
      </c>
      <c r="L128">
        <f t="shared" si="41"/>
        <v>22.5</v>
      </c>
      <c r="M128" cm="1">
        <f t="array" ref="M128">STOWA2024_NDJF_T(B128*60,L128,J128,K128,"")</f>
        <v>6.4733039773263293E-2</v>
      </c>
      <c r="N128">
        <f t="shared" si="42"/>
        <v>15.448061816695812</v>
      </c>
    </row>
    <row r="129" spans="1:14" x14ac:dyDescent="0.3">
      <c r="A129">
        <f t="shared" si="24"/>
        <v>4413</v>
      </c>
      <c r="B129">
        <v>216</v>
      </c>
      <c r="C129">
        <f t="shared" si="38"/>
        <v>3.3242353807858489</v>
      </c>
      <c r="D129">
        <f t="shared" si="39"/>
        <v>3.3242353807858489</v>
      </c>
      <c r="E129" t="s">
        <v>33</v>
      </c>
      <c r="F129" t="s">
        <v>19</v>
      </c>
      <c r="G129">
        <v>1</v>
      </c>
      <c r="H129">
        <f t="shared" si="40"/>
        <v>25</v>
      </c>
      <c r="J129">
        <v>2100</v>
      </c>
      <c r="K129" t="s">
        <v>28</v>
      </c>
      <c r="L129">
        <f t="shared" si="41"/>
        <v>27.5</v>
      </c>
      <c r="M129" cm="1">
        <f t="array" ref="M129">STOWA2024_NDJF_T(B129*60,L129,J129,K129,"")</f>
        <v>8.2482210157518165E-2</v>
      </c>
      <c r="N129">
        <f t="shared" si="42"/>
        <v>12.123826435909963</v>
      </c>
    </row>
    <row r="130" spans="1:14" x14ac:dyDescent="0.3">
      <c r="A130">
        <f t="shared" si="24"/>
        <v>4414</v>
      </c>
      <c r="B130">
        <v>216</v>
      </c>
      <c r="C130">
        <f t="shared" si="38"/>
        <v>2.6445795282784488</v>
      </c>
      <c r="D130">
        <f t="shared" si="39"/>
        <v>2.6445795282784488</v>
      </c>
      <c r="E130" t="s">
        <v>33</v>
      </c>
      <c r="F130" t="s">
        <v>19</v>
      </c>
      <c r="G130">
        <v>1</v>
      </c>
      <c r="H130">
        <f t="shared" si="40"/>
        <v>30</v>
      </c>
      <c r="J130">
        <v>2100</v>
      </c>
      <c r="K130" t="s">
        <v>28</v>
      </c>
      <c r="L130">
        <f t="shared" si="41"/>
        <v>32.5</v>
      </c>
      <c r="M130" cm="1">
        <f t="array" ref="M130">STOWA2024_NDJF_T(B130*60,L130,J130,K130,"")</f>
        <v>0.10549361249308993</v>
      </c>
      <c r="N130">
        <f t="shared" si="42"/>
        <v>9.4792469076315147</v>
      </c>
    </row>
    <row r="131" spans="1:14" x14ac:dyDescent="0.3">
      <c r="A131">
        <f t="shared" si="24"/>
        <v>4415</v>
      </c>
      <c r="B131">
        <v>216</v>
      </c>
      <c r="C131">
        <f t="shared" si="38"/>
        <v>2.0963728293442552</v>
      </c>
      <c r="D131">
        <f t="shared" si="39"/>
        <v>2.0963728293442552</v>
      </c>
      <c r="E131" t="s">
        <v>33</v>
      </c>
      <c r="F131" t="s">
        <v>19</v>
      </c>
      <c r="G131">
        <v>1</v>
      </c>
      <c r="H131">
        <f t="shared" si="40"/>
        <v>35</v>
      </c>
      <c r="J131">
        <v>2100</v>
      </c>
      <c r="K131" t="s">
        <v>28</v>
      </c>
      <c r="L131">
        <f t="shared" si="41"/>
        <v>37.5</v>
      </c>
      <c r="M131" cm="1">
        <f t="array" ref="M131">STOWA2024_NDJF_T(B131*60,L131,J131,K131,"")</f>
        <v>0.13544860570505468</v>
      </c>
      <c r="N131">
        <f t="shared" si="42"/>
        <v>7.3828740782872595</v>
      </c>
    </row>
    <row r="132" spans="1:14" x14ac:dyDescent="0.3">
      <c r="A132">
        <f t="shared" ref="A132:A156" si="43">A131+1</f>
        <v>4416</v>
      </c>
      <c r="B132">
        <v>216</v>
      </c>
      <c r="C132">
        <f>N131-N132</f>
        <v>1.6556951518058307</v>
      </c>
      <c r="D132">
        <f t="shared" si="39"/>
        <v>1.6556951518058307</v>
      </c>
      <c r="E132" t="s">
        <v>33</v>
      </c>
      <c r="F132" t="s">
        <v>19</v>
      </c>
      <c r="G132">
        <v>1</v>
      </c>
      <c r="H132">
        <f>H131+5</f>
        <v>40</v>
      </c>
      <c r="J132">
        <v>2100</v>
      </c>
      <c r="K132" t="s">
        <v>28</v>
      </c>
      <c r="L132">
        <f>AVERAGE(H132:H133)</f>
        <v>42.5</v>
      </c>
      <c r="M132" cm="1">
        <f t="array" ref="M132">STOWA2024_NDJF_T(B132*60,L132,J132,K132,"")</f>
        <v>0.17460603428612692</v>
      </c>
      <c r="N132">
        <f>1/M132</f>
        <v>5.7271789264814288</v>
      </c>
    </row>
    <row r="133" spans="1:14" x14ac:dyDescent="0.3">
      <c r="A133">
        <f t="shared" si="43"/>
        <v>4417</v>
      </c>
      <c r="B133">
        <v>216</v>
      </c>
      <c r="C133">
        <f t="shared" ref="C133:C155" si="44">N132-N133</f>
        <v>1.3027189185389085</v>
      </c>
      <c r="D133">
        <f t="shared" si="39"/>
        <v>1.3027189185389085</v>
      </c>
      <c r="E133" t="s">
        <v>33</v>
      </c>
      <c r="F133" t="s">
        <v>19</v>
      </c>
      <c r="G133">
        <v>1</v>
      </c>
      <c r="H133">
        <f t="shared" ref="H133:H156" si="45">H132+5</f>
        <v>45</v>
      </c>
      <c r="J133">
        <v>2100</v>
      </c>
      <c r="K133" t="s">
        <v>28</v>
      </c>
      <c r="L133">
        <f t="shared" ref="L133:L155" si="46">AVERAGE(H133:H134)</f>
        <v>47.5</v>
      </c>
      <c r="M133" cm="1">
        <f t="array" ref="M133">STOWA2024_NDJF_T(B133*60,L133,J133,K133,"")</f>
        <v>0.22601628180723998</v>
      </c>
      <c r="N133">
        <f t="shared" ref="N133:N155" si="47">1/M133</f>
        <v>4.4244600079425203</v>
      </c>
    </row>
    <row r="134" spans="1:14" x14ac:dyDescent="0.3">
      <c r="A134">
        <f t="shared" si="43"/>
        <v>4418</v>
      </c>
      <c r="B134">
        <v>216</v>
      </c>
      <c r="C134">
        <f t="shared" si="44"/>
        <v>1.0209183557442891</v>
      </c>
      <c r="D134">
        <f t="shared" si="39"/>
        <v>1.0209183557442891</v>
      </c>
      <c r="E134" t="s">
        <v>33</v>
      </c>
      <c r="F134" t="s">
        <v>19</v>
      </c>
      <c r="G134">
        <v>1</v>
      </c>
      <c r="H134">
        <f t="shared" si="45"/>
        <v>50</v>
      </c>
      <c r="J134">
        <v>2100</v>
      </c>
      <c r="K134" t="s">
        <v>28</v>
      </c>
      <c r="L134">
        <f t="shared" si="46"/>
        <v>52.5</v>
      </c>
      <c r="M134" cm="1">
        <f t="array" ref="M134">STOWA2024_NDJF_T(B134*60,L134,J134,K134,"")</f>
        <v>0.29381159456477762</v>
      </c>
      <c r="N134">
        <f t="shared" si="47"/>
        <v>3.4035416521982311</v>
      </c>
    </row>
    <row r="135" spans="1:14" x14ac:dyDescent="0.3">
      <c r="A135">
        <f t="shared" si="43"/>
        <v>4419</v>
      </c>
      <c r="B135">
        <v>216</v>
      </c>
      <c r="C135">
        <f t="shared" si="44"/>
        <v>0.79688088770903587</v>
      </c>
      <c r="D135">
        <f t="shared" si="39"/>
        <v>0.79688088770903587</v>
      </c>
      <c r="E135" t="s">
        <v>33</v>
      </c>
      <c r="F135" t="s">
        <v>19</v>
      </c>
      <c r="G135">
        <v>1</v>
      </c>
      <c r="H135">
        <f t="shared" si="45"/>
        <v>55</v>
      </c>
      <c r="J135">
        <v>2100</v>
      </c>
      <c r="K135" t="s">
        <v>28</v>
      </c>
      <c r="L135">
        <f t="shared" si="46"/>
        <v>57.5</v>
      </c>
      <c r="M135" cm="1">
        <f t="array" ref="M135">STOWA2024_NDJF_T(B135*60,L135,J135,K135,"")</f>
        <v>0.38363258219984037</v>
      </c>
      <c r="N135">
        <f t="shared" si="47"/>
        <v>2.6066607644891953</v>
      </c>
    </row>
    <row r="136" spans="1:14" x14ac:dyDescent="0.3">
      <c r="A136">
        <f t="shared" si="43"/>
        <v>4420</v>
      </c>
      <c r="B136">
        <v>216</v>
      </c>
      <c r="C136">
        <f t="shared" si="44"/>
        <v>0.61938046988700957</v>
      </c>
      <c r="D136">
        <f t="shared" si="39"/>
        <v>0.61938046988700957</v>
      </c>
      <c r="E136" t="s">
        <v>33</v>
      </c>
      <c r="F136" t="s">
        <v>19</v>
      </c>
      <c r="G136">
        <v>1</v>
      </c>
      <c r="H136">
        <f t="shared" si="45"/>
        <v>60</v>
      </c>
      <c r="J136">
        <v>2100</v>
      </c>
      <c r="K136" t="s">
        <v>28</v>
      </c>
      <c r="L136">
        <f t="shared" si="46"/>
        <v>62.5</v>
      </c>
      <c r="M136" cm="1">
        <f t="array" ref="M136">STOWA2024_NDJF_T(B136*60,L136,J136,K136,"")</f>
        <v>0.50320027965666525</v>
      </c>
      <c r="N136">
        <f t="shared" si="47"/>
        <v>1.9872802946021857</v>
      </c>
    </row>
    <row r="137" spans="1:14" x14ac:dyDescent="0.3">
      <c r="A137">
        <f t="shared" si="43"/>
        <v>4421</v>
      </c>
      <c r="B137">
        <v>216</v>
      </c>
      <c r="C137">
        <f t="shared" si="44"/>
        <v>0.47934115452903558</v>
      </c>
      <c r="D137">
        <f t="shared" si="39"/>
        <v>0.47934115452903558</v>
      </c>
      <c r="E137" t="s">
        <v>33</v>
      </c>
      <c r="F137" t="s">
        <v>19</v>
      </c>
      <c r="G137">
        <v>1</v>
      </c>
      <c r="H137">
        <f t="shared" si="45"/>
        <v>65</v>
      </c>
      <c r="J137">
        <v>2100</v>
      </c>
      <c r="K137" t="s">
        <v>28</v>
      </c>
      <c r="L137">
        <f t="shared" si="46"/>
        <v>67.5</v>
      </c>
      <c r="M137" cm="1">
        <f t="array" ref="M137">STOWA2024_NDJF_T(B137*60,L137,J137,K137,"")</f>
        <v>0.66315673718203905</v>
      </c>
      <c r="N137">
        <f t="shared" si="47"/>
        <v>1.5079391400731501</v>
      </c>
    </row>
    <row r="138" spans="1:14" x14ac:dyDescent="0.3">
      <c r="A138">
        <f t="shared" si="43"/>
        <v>4422</v>
      </c>
      <c r="B138">
        <v>216</v>
      </c>
      <c r="C138">
        <f t="shared" si="44"/>
        <v>0.36929147822046748</v>
      </c>
      <c r="D138">
        <f t="shared" si="39"/>
        <v>0.36929147822046748</v>
      </c>
      <c r="E138" t="s">
        <v>33</v>
      </c>
      <c r="F138" t="s">
        <v>19</v>
      </c>
      <c r="G138">
        <v>1</v>
      </c>
      <c r="H138">
        <f t="shared" si="45"/>
        <v>70</v>
      </c>
      <c r="J138">
        <v>2100</v>
      </c>
      <c r="K138" t="s">
        <v>28</v>
      </c>
      <c r="L138">
        <f t="shared" si="46"/>
        <v>72.5</v>
      </c>
      <c r="M138" cm="1">
        <f t="array" ref="M138">STOWA2024_NDJF_T(B138*60,L138,J138,K138,"")</f>
        <v>0.87823479861444553</v>
      </c>
      <c r="N138">
        <f t="shared" si="47"/>
        <v>1.1386476618526826</v>
      </c>
    </row>
    <row r="139" spans="1:14" x14ac:dyDescent="0.3">
      <c r="A139">
        <f t="shared" si="43"/>
        <v>4423</v>
      </c>
      <c r="B139">
        <v>216</v>
      </c>
      <c r="C139">
        <f t="shared" si="44"/>
        <v>0.28313557652311816</v>
      </c>
      <c r="D139">
        <f t="shared" si="39"/>
        <v>0.28313557652311816</v>
      </c>
      <c r="E139" t="s">
        <v>33</v>
      </c>
      <c r="F139" t="s">
        <v>19</v>
      </c>
      <c r="G139">
        <v>1</v>
      </c>
      <c r="H139">
        <f t="shared" si="45"/>
        <v>75</v>
      </c>
      <c r="J139">
        <v>2100</v>
      </c>
      <c r="K139" t="s">
        <v>28</v>
      </c>
      <c r="L139">
        <f t="shared" si="46"/>
        <v>77.5</v>
      </c>
      <c r="M139" cm="1">
        <f t="array" ref="M139">STOWA2024_NDJF_T(B139*60,L139,J139,K139,"")</f>
        <v>1.1688905594066217</v>
      </c>
      <c r="N139">
        <f t="shared" si="47"/>
        <v>0.85551208532956446</v>
      </c>
    </row>
    <row r="140" spans="1:14" x14ac:dyDescent="0.3">
      <c r="A140">
        <f t="shared" si="43"/>
        <v>4424</v>
      </c>
      <c r="B140">
        <v>216</v>
      </c>
      <c r="C140">
        <f t="shared" si="44"/>
        <v>0.21613989769831177</v>
      </c>
      <c r="D140">
        <f t="shared" si="39"/>
        <v>0.21613989769831177</v>
      </c>
      <c r="E140" t="s">
        <v>33</v>
      </c>
      <c r="F140" t="s">
        <v>19</v>
      </c>
      <c r="G140">
        <v>1</v>
      </c>
      <c r="H140">
        <f t="shared" si="45"/>
        <v>80</v>
      </c>
      <c r="J140">
        <v>2100</v>
      </c>
      <c r="K140" t="s">
        <v>28</v>
      </c>
      <c r="L140">
        <f t="shared" si="46"/>
        <v>82.5</v>
      </c>
      <c r="M140" cm="1">
        <f t="array" ref="M140">STOWA2024_NDJF_T(B140*60,L140,J140,K140,"")</f>
        <v>1.5640342500739701</v>
      </c>
      <c r="N140">
        <f t="shared" si="47"/>
        <v>0.6393721876312527</v>
      </c>
    </row>
    <row r="141" spans="1:14" x14ac:dyDescent="0.3">
      <c r="A141">
        <f t="shared" si="43"/>
        <v>4425</v>
      </c>
      <c r="B141">
        <v>216</v>
      </c>
      <c r="C141">
        <f t="shared" si="44"/>
        <v>0.16412201001925736</v>
      </c>
      <c r="D141">
        <f t="shared" si="39"/>
        <v>0.16412201001925736</v>
      </c>
      <c r="E141" t="s">
        <v>33</v>
      </c>
      <c r="F141" t="s">
        <v>19</v>
      </c>
      <c r="G141">
        <v>1</v>
      </c>
      <c r="H141">
        <f t="shared" si="45"/>
        <v>85</v>
      </c>
      <c r="J141">
        <v>2100</v>
      </c>
      <c r="K141" t="s">
        <v>28</v>
      </c>
      <c r="L141">
        <f t="shared" si="46"/>
        <v>87.5</v>
      </c>
      <c r="M141" cm="1">
        <f t="array" ref="M141">STOWA2024_NDJF_T(B141*60,L141,J141,K141,"")</f>
        <v>2.1041549211506489</v>
      </c>
      <c r="N141">
        <f t="shared" si="47"/>
        <v>0.47525017761199534</v>
      </c>
    </row>
    <row r="142" spans="1:14" x14ac:dyDescent="0.3">
      <c r="A142">
        <f t="shared" si="43"/>
        <v>4426</v>
      </c>
      <c r="B142">
        <v>216</v>
      </c>
      <c r="C142">
        <f t="shared" si="44"/>
        <v>0.12398432273459703</v>
      </c>
      <c r="D142">
        <f t="shared" si="39"/>
        <v>0.12398432273459703</v>
      </c>
      <c r="E142" t="s">
        <v>33</v>
      </c>
      <c r="F142" t="s">
        <v>19</v>
      </c>
      <c r="G142">
        <v>1</v>
      </c>
      <c r="H142">
        <f t="shared" si="45"/>
        <v>90</v>
      </c>
      <c r="J142">
        <v>2100</v>
      </c>
      <c r="K142" t="s">
        <v>28</v>
      </c>
      <c r="L142">
        <f t="shared" si="46"/>
        <v>92.5</v>
      </c>
      <c r="M142" cm="1">
        <f t="array" ref="M142">STOWA2024_NDJF_T(B142*60,L142,J142,K142,"")</f>
        <v>2.8468465867513033</v>
      </c>
      <c r="N142">
        <f t="shared" si="47"/>
        <v>0.35126585487739831</v>
      </c>
    </row>
    <row r="143" spans="1:14" x14ac:dyDescent="0.3">
      <c r="A143">
        <f t="shared" si="43"/>
        <v>4427</v>
      </c>
      <c r="B143">
        <v>216</v>
      </c>
      <c r="C143">
        <f t="shared" si="44"/>
        <v>9.3160511254841982E-2</v>
      </c>
      <c r="D143">
        <f t="shared" si="39"/>
        <v>9.3160511254841982E-2</v>
      </c>
      <c r="E143" t="s">
        <v>33</v>
      </c>
      <c r="F143" t="s">
        <v>19</v>
      </c>
      <c r="G143">
        <v>1</v>
      </c>
      <c r="H143">
        <f t="shared" si="45"/>
        <v>95</v>
      </c>
      <c r="J143">
        <v>2100</v>
      </c>
      <c r="K143" t="s">
        <v>28</v>
      </c>
      <c r="L143">
        <f t="shared" si="46"/>
        <v>97.5</v>
      </c>
      <c r="M143" cm="1">
        <f t="array" ref="M143">STOWA2024_NDJF_T(B143*60,L143,J143,K143,"")</f>
        <v>3.874387046640781</v>
      </c>
      <c r="N143">
        <f t="shared" si="47"/>
        <v>0.25810534362255633</v>
      </c>
    </row>
    <row r="144" spans="1:14" x14ac:dyDescent="0.3">
      <c r="A144">
        <f t="shared" si="43"/>
        <v>4428</v>
      </c>
      <c r="B144">
        <v>216</v>
      </c>
      <c r="C144">
        <f t="shared" si="44"/>
        <v>6.9605242648143412E-2</v>
      </c>
      <c r="D144">
        <f t="shared" si="39"/>
        <v>6.9605242648143412E-2</v>
      </c>
      <c r="E144" t="s">
        <v>33</v>
      </c>
      <c r="F144" t="s">
        <v>19</v>
      </c>
      <c r="G144">
        <v>1</v>
      </c>
      <c r="H144">
        <f t="shared" si="45"/>
        <v>100</v>
      </c>
      <c r="J144">
        <v>2100</v>
      </c>
      <c r="K144" t="s">
        <v>28</v>
      </c>
      <c r="L144">
        <f t="shared" si="46"/>
        <v>102.5</v>
      </c>
      <c r="M144" cm="1">
        <f t="array" ref="M144">STOWA2024_NDJF_T(B144*60,L144,J144,K144,"")</f>
        <v>5.3050369460318771</v>
      </c>
      <c r="N144">
        <f t="shared" si="47"/>
        <v>0.18850010097441292</v>
      </c>
    </row>
    <row r="145" spans="1:14" x14ac:dyDescent="0.3">
      <c r="A145">
        <f t="shared" si="43"/>
        <v>4429</v>
      </c>
      <c r="B145">
        <v>216</v>
      </c>
      <c r="C145">
        <f t="shared" si="44"/>
        <v>5.1705317594627126E-2</v>
      </c>
      <c r="D145">
        <f t="shared" si="39"/>
        <v>5.1705317594627126E-2</v>
      </c>
      <c r="E145" t="s">
        <v>33</v>
      </c>
      <c r="F145" t="s">
        <v>19</v>
      </c>
      <c r="G145">
        <v>1</v>
      </c>
      <c r="H145">
        <f t="shared" si="45"/>
        <v>105</v>
      </c>
      <c r="J145">
        <v>2100</v>
      </c>
      <c r="K145" t="s">
        <v>28</v>
      </c>
      <c r="L145">
        <f t="shared" si="46"/>
        <v>107.5</v>
      </c>
      <c r="M145" cm="1">
        <f t="array" ref="M145">STOWA2024_NDJF_T(B145*60,L145,J145,K145,"")</f>
        <v>7.3102202824773093</v>
      </c>
      <c r="N145">
        <f t="shared" si="47"/>
        <v>0.13679478337978579</v>
      </c>
    </row>
    <row r="146" spans="1:14" x14ac:dyDescent="0.3">
      <c r="A146">
        <f t="shared" si="43"/>
        <v>4430</v>
      </c>
      <c r="B146">
        <v>216</v>
      </c>
      <c r="C146">
        <f t="shared" si="44"/>
        <v>3.8177243132361413E-2</v>
      </c>
      <c r="D146">
        <f t="shared" si="39"/>
        <v>3.8177243132361413E-2</v>
      </c>
      <c r="E146" t="s">
        <v>33</v>
      </c>
      <c r="F146" t="s">
        <v>19</v>
      </c>
      <c r="G146">
        <v>1</v>
      </c>
      <c r="H146">
        <f t="shared" si="45"/>
        <v>110</v>
      </c>
      <c r="J146">
        <v>2100</v>
      </c>
      <c r="K146" t="s">
        <v>28</v>
      </c>
      <c r="L146">
        <f t="shared" si="46"/>
        <v>112.5</v>
      </c>
      <c r="M146" cm="1">
        <f t="array" ref="M146">STOWA2024_NDJF_T(B146*60,L146,J146,K146,"")</f>
        <v>10.140183962113346</v>
      </c>
      <c r="N146">
        <f t="shared" si="47"/>
        <v>9.8617540247424376E-2</v>
      </c>
    </row>
    <row r="147" spans="1:14" x14ac:dyDescent="0.3">
      <c r="A147">
        <f t="shared" si="43"/>
        <v>4431</v>
      </c>
      <c r="B147">
        <v>216</v>
      </c>
      <c r="C147">
        <f t="shared" si="44"/>
        <v>2.8010036539303035E-2</v>
      </c>
      <c r="D147">
        <f t="shared" si="39"/>
        <v>2.8010036539303035E-2</v>
      </c>
      <c r="E147" t="s">
        <v>33</v>
      </c>
      <c r="F147" t="s">
        <v>19</v>
      </c>
      <c r="G147">
        <v>1</v>
      </c>
      <c r="H147">
        <f t="shared" si="45"/>
        <v>115</v>
      </c>
      <c r="J147">
        <v>2100</v>
      </c>
      <c r="K147" t="s">
        <v>28</v>
      </c>
      <c r="L147">
        <f t="shared" si="46"/>
        <v>117.5</v>
      </c>
      <c r="M147" cm="1">
        <f t="array" ref="M147">STOWA2024_NDJF_T(B147*60,L147,J147,K147,"")</f>
        <v>14.162800658324068</v>
      </c>
      <c r="N147">
        <f t="shared" si="47"/>
        <v>7.0607503708121341E-2</v>
      </c>
    </row>
    <row r="148" spans="1:14" x14ac:dyDescent="0.3">
      <c r="A148">
        <f t="shared" si="43"/>
        <v>4432</v>
      </c>
      <c r="B148">
        <v>216</v>
      </c>
      <c r="C148">
        <f t="shared" si="44"/>
        <v>2.0416612675121133E-2</v>
      </c>
      <c r="D148">
        <f t="shared" si="39"/>
        <v>2.0416612675121133E-2</v>
      </c>
      <c r="E148" t="s">
        <v>33</v>
      </c>
      <c r="F148" t="s">
        <v>19</v>
      </c>
      <c r="G148">
        <v>1</v>
      </c>
      <c r="H148">
        <f t="shared" si="45"/>
        <v>120</v>
      </c>
      <c r="J148">
        <v>2100</v>
      </c>
      <c r="K148" t="s">
        <v>28</v>
      </c>
      <c r="L148">
        <f t="shared" si="46"/>
        <v>122.5</v>
      </c>
      <c r="M148" cm="1">
        <f t="array" ref="M148">STOWA2024_NDJF_T(B148*60,L148,J148,K148,"")</f>
        <v>19.923933993172309</v>
      </c>
      <c r="N148">
        <f t="shared" si="47"/>
        <v>5.0190891033000208E-2</v>
      </c>
    </row>
    <row r="149" spans="1:14" x14ac:dyDescent="0.3">
      <c r="A149">
        <f t="shared" si="43"/>
        <v>4433</v>
      </c>
      <c r="B149">
        <v>216</v>
      </c>
      <c r="C149">
        <f t="shared" si="44"/>
        <v>1.4779555159002013E-2</v>
      </c>
      <c r="D149">
        <f t="shared" si="39"/>
        <v>1.4779555159002013E-2</v>
      </c>
      <c r="E149" t="s">
        <v>33</v>
      </c>
      <c r="F149" t="s">
        <v>19</v>
      </c>
      <c r="G149">
        <v>1</v>
      </c>
      <c r="H149">
        <f t="shared" si="45"/>
        <v>125</v>
      </c>
      <c r="J149">
        <v>2100</v>
      </c>
      <c r="K149" t="s">
        <v>28</v>
      </c>
      <c r="L149">
        <f t="shared" si="46"/>
        <v>127.5</v>
      </c>
      <c r="M149" cm="1">
        <f t="array" ref="M149">STOWA2024_NDJF_T(B149*60,L149,J149,K149,"")</f>
        <v>28.239544635035337</v>
      </c>
      <c r="N149">
        <f t="shared" si="47"/>
        <v>3.5411335873998195E-2</v>
      </c>
    </row>
    <row r="150" spans="1:14" x14ac:dyDescent="0.3">
      <c r="A150">
        <f t="shared" si="43"/>
        <v>4434</v>
      </c>
      <c r="B150">
        <v>216</v>
      </c>
      <c r="C150">
        <f t="shared" si="44"/>
        <v>1.0622631276623631E-2</v>
      </c>
      <c r="D150">
        <f t="shared" si="39"/>
        <v>1.0622631276623631E-2</v>
      </c>
      <c r="E150" t="s">
        <v>33</v>
      </c>
      <c r="F150" t="s">
        <v>19</v>
      </c>
      <c r="G150">
        <v>1</v>
      </c>
      <c r="H150">
        <f t="shared" si="45"/>
        <v>130</v>
      </c>
      <c r="J150">
        <v>2100</v>
      </c>
      <c r="K150" t="s">
        <v>28</v>
      </c>
      <c r="L150">
        <f t="shared" si="46"/>
        <v>132.5</v>
      </c>
      <c r="M150" cm="1">
        <f t="array" ref="M150">STOWA2024_NDJF_T(B150*60,L150,J150,K150,"")</f>
        <v>40.340954327476737</v>
      </c>
      <c r="N150">
        <f t="shared" si="47"/>
        <v>2.4788704597374565E-2</v>
      </c>
    </row>
    <row r="151" spans="1:14" x14ac:dyDescent="0.3">
      <c r="A151">
        <f t="shared" si="43"/>
        <v>4435</v>
      </c>
      <c r="B151">
        <v>216</v>
      </c>
      <c r="C151">
        <f t="shared" si="44"/>
        <v>7.5775994599050663E-3</v>
      </c>
      <c r="D151">
        <f t="shared" si="39"/>
        <v>7.5775994599050663E-3</v>
      </c>
      <c r="E151" t="s">
        <v>33</v>
      </c>
      <c r="F151" t="s">
        <v>19</v>
      </c>
      <c r="G151">
        <v>1</v>
      </c>
      <c r="H151">
        <f t="shared" si="45"/>
        <v>135</v>
      </c>
      <c r="J151">
        <v>2100</v>
      </c>
      <c r="K151" t="s">
        <v>28</v>
      </c>
      <c r="L151">
        <f t="shared" si="46"/>
        <v>137.5</v>
      </c>
      <c r="M151" cm="1">
        <f t="array" ref="M151">STOWA2024_NDJF_T(B151*60,L151,J151,K151,"")</f>
        <v>58.102021457236141</v>
      </c>
      <c r="N151">
        <f t="shared" si="47"/>
        <v>1.7211105137469498E-2</v>
      </c>
    </row>
    <row r="152" spans="1:14" x14ac:dyDescent="0.3">
      <c r="A152">
        <f t="shared" si="43"/>
        <v>4436</v>
      </c>
      <c r="B152">
        <v>216</v>
      </c>
      <c r="C152">
        <f t="shared" si="44"/>
        <v>5.3634079750815265E-3</v>
      </c>
      <c r="D152">
        <f t="shared" si="39"/>
        <v>5.3634079750815265E-3</v>
      </c>
      <c r="E152" t="s">
        <v>33</v>
      </c>
      <c r="F152" t="s">
        <v>19</v>
      </c>
      <c r="G152">
        <v>1</v>
      </c>
      <c r="H152">
        <f t="shared" si="45"/>
        <v>140</v>
      </c>
      <c r="J152">
        <v>2100</v>
      </c>
      <c r="K152" t="s">
        <v>28</v>
      </c>
      <c r="L152">
        <f t="shared" si="46"/>
        <v>142.5</v>
      </c>
      <c r="M152" cm="1">
        <f t="array" ref="M152">STOWA2024_NDJF_T(B152*60,L152,J152,K152,"")</f>
        <v>84.404588190743752</v>
      </c>
      <c r="N152">
        <f t="shared" si="47"/>
        <v>1.1847697162387972E-2</v>
      </c>
    </row>
    <row r="153" spans="1:14" x14ac:dyDescent="0.3">
      <c r="A153">
        <f t="shared" si="43"/>
        <v>4437</v>
      </c>
      <c r="B153">
        <v>216</v>
      </c>
      <c r="C153">
        <f t="shared" si="44"/>
        <v>3.7651179436107556E-3</v>
      </c>
      <c r="D153">
        <f t="shared" si="39"/>
        <v>3.7651179436107556E-3</v>
      </c>
      <c r="E153" t="s">
        <v>33</v>
      </c>
      <c r="F153" t="s">
        <v>19</v>
      </c>
      <c r="G153">
        <v>1</v>
      </c>
      <c r="H153">
        <f t="shared" si="45"/>
        <v>145</v>
      </c>
      <c r="J153">
        <v>2100</v>
      </c>
      <c r="K153" t="s">
        <v>28</v>
      </c>
      <c r="L153">
        <f t="shared" si="46"/>
        <v>147.5</v>
      </c>
      <c r="M153" cm="1">
        <f t="array" ref="M153">STOWA2024_NDJF_T(B153*60,L153,J153,K153,"")</f>
        <v>123.72288262598512</v>
      </c>
      <c r="N153">
        <f t="shared" si="47"/>
        <v>8.0825792187772163E-3</v>
      </c>
    </row>
    <row r="154" spans="1:14" x14ac:dyDescent="0.3">
      <c r="A154">
        <f t="shared" si="43"/>
        <v>4438</v>
      </c>
      <c r="B154">
        <v>216</v>
      </c>
      <c r="C154">
        <f t="shared" si="44"/>
        <v>2.620358666497488E-3</v>
      </c>
      <c r="D154">
        <f t="shared" si="39"/>
        <v>2.620358666497488E-3</v>
      </c>
      <c r="E154" t="s">
        <v>33</v>
      </c>
      <c r="F154" t="s">
        <v>19</v>
      </c>
      <c r="G154">
        <v>1</v>
      </c>
      <c r="H154">
        <f t="shared" si="45"/>
        <v>150</v>
      </c>
      <c r="J154">
        <v>2100</v>
      </c>
      <c r="K154" t="s">
        <v>28</v>
      </c>
      <c r="L154">
        <f t="shared" si="46"/>
        <v>152.5</v>
      </c>
      <c r="M154" cm="1">
        <f t="array" ref="M154">STOWA2024_NDJF_T(B154*60,L154,J154,K154,"")</f>
        <v>183.0757272484424</v>
      </c>
      <c r="N154">
        <f t="shared" si="47"/>
        <v>5.4622205522797283E-3</v>
      </c>
    </row>
    <row r="155" spans="1:14" x14ac:dyDescent="0.3">
      <c r="A155">
        <f t="shared" si="43"/>
        <v>4439</v>
      </c>
      <c r="B155">
        <v>216</v>
      </c>
      <c r="C155">
        <f t="shared" si="44"/>
        <v>1.8072916694669688E-3</v>
      </c>
      <c r="D155">
        <f t="shared" si="39"/>
        <v>1.8072916694669688E-3</v>
      </c>
      <c r="E155" t="s">
        <v>33</v>
      </c>
      <c r="F155" t="s">
        <v>19</v>
      </c>
      <c r="G155">
        <v>1</v>
      </c>
      <c r="H155">
        <f t="shared" si="45"/>
        <v>155</v>
      </c>
      <c r="J155">
        <v>2100</v>
      </c>
      <c r="K155" t="s">
        <v>28</v>
      </c>
      <c r="L155">
        <f t="shared" si="46"/>
        <v>157.5</v>
      </c>
      <c r="M155" cm="1">
        <f t="array" ref="M155">STOWA2024_NDJF_T(B155*60,L155,J155,K155,"")</f>
        <v>273.60313485235866</v>
      </c>
      <c r="N155">
        <f t="shared" si="47"/>
        <v>3.6549288828127595E-3</v>
      </c>
    </row>
    <row r="156" spans="1:14" x14ac:dyDescent="0.3">
      <c r="A156">
        <f t="shared" si="43"/>
        <v>4440</v>
      </c>
      <c r="B156">
        <v>216</v>
      </c>
      <c r="C156" s="1">
        <f>N155</f>
        <v>3.6549288828127595E-3</v>
      </c>
      <c r="D156">
        <f t="shared" si="39"/>
        <v>3.6549288828127595E-3</v>
      </c>
      <c r="E156" t="s">
        <v>33</v>
      </c>
      <c r="F156" t="s">
        <v>19</v>
      </c>
      <c r="G156">
        <v>1</v>
      </c>
      <c r="H156">
        <f t="shared" si="45"/>
        <v>160</v>
      </c>
      <c r="J156">
        <v>2100</v>
      </c>
      <c r="K156" t="s">
        <v>28</v>
      </c>
      <c r="L156">
        <f>AVERAGE(H156:H157)</f>
        <v>160</v>
      </c>
      <c r="M156" cm="1">
        <f t="array" ref="M156">STOWA2024_NDJF_T(B156*60,L156,J156,K156,"")</f>
        <v>335.77669871386541</v>
      </c>
      <c r="N156">
        <f>1/M156</f>
        <v>2.9781697295563603E-3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92FE3-D1F2-417A-885F-B582808641C1}">
  <sheetPr codeName="Blad22">
    <tabColor theme="5" tint="0.39997558519241921"/>
  </sheetPr>
  <dimension ref="A1:N156"/>
  <sheetViews>
    <sheetView topLeftCell="A130" workbookViewId="0">
      <selection activeCell="A3" sqref="A3: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'2100M WINTER'!A156+1</f>
        <v>4441</v>
      </c>
      <c r="B2">
        <v>24</v>
      </c>
      <c r="C2" s="1">
        <f>365.25*24/B2 - N2</f>
        <v>342.28081707398826</v>
      </c>
      <c r="D2">
        <f>C2</f>
        <v>342.28081707398826</v>
      </c>
      <c r="E2" t="s">
        <v>34</v>
      </c>
      <c r="F2" t="s">
        <v>21</v>
      </c>
      <c r="G2">
        <v>1</v>
      </c>
      <c r="H2">
        <v>10</v>
      </c>
      <c r="J2">
        <v>2100</v>
      </c>
      <c r="K2" t="s">
        <v>31</v>
      </c>
      <c r="L2">
        <f>AVERAGE(H2:H4)</f>
        <v>15</v>
      </c>
      <c r="M2" cm="1">
        <f t="array" ref="M2">STOWA2024_JAARROND_T(B2*60,L2,J2,K2,"")</f>
        <v>4.3536594367383372E-2</v>
      </c>
      <c r="N2">
        <f>1/M2</f>
        <v>22.969182926011715</v>
      </c>
    </row>
    <row r="3" spans="1:14" x14ac:dyDescent="0.3">
      <c r="A3">
        <f>A2+1</f>
        <v>4442</v>
      </c>
      <c r="B3">
        <v>24</v>
      </c>
      <c r="C3">
        <f t="shared" ref="C3:C7" si="0">N2-N3</f>
        <v>6.2169810264015446</v>
      </c>
      <c r="D3">
        <f t="shared" ref="D3:D32" si="1">C3</f>
        <v>6.2169810264015446</v>
      </c>
      <c r="E3" t="s">
        <v>34</v>
      </c>
      <c r="F3" t="s">
        <v>21</v>
      </c>
      <c r="G3">
        <v>1</v>
      </c>
      <c r="H3">
        <f t="shared" ref="H3:H7" si="2">H2+5</f>
        <v>15</v>
      </c>
      <c r="J3">
        <v>2100</v>
      </c>
      <c r="K3" t="s">
        <v>31</v>
      </c>
      <c r="L3">
        <f t="shared" ref="L3:L7" si="3">AVERAGE(H3:H4)</f>
        <v>17.5</v>
      </c>
      <c r="M3" cm="1">
        <f t="array" ref="M3">STOWA2024_JAARROND_T(B3*60,L3,J3,K3,"")</f>
        <v>5.9693645408086346E-2</v>
      </c>
      <c r="N3">
        <f t="shared" ref="N3:N7" si="4">1/M3</f>
        <v>16.752201899610171</v>
      </c>
    </row>
    <row r="4" spans="1:14" x14ac:dyDescent="0.3">
      <c r="A4">
        <f t="shared" ref="A4:A67" si="5">A3+1</f>
        <v>4443</v>
      </c>
      <c r="B4">
        <v>24</v>
      </c>
      <c r="C4">
        <f t="shared" si="0"/>
        <v>7.4925040635683757</v>
      </c>
      <c r="D4">
        <f t="shared" si="1"/>
        <v>7.4925040635683757</v>
      </c>
      <c r="E4" t="s">
        <v>34</v>
      </c>
      <c r="F4" t="s">
        <v>21</v>
      </c>
      <c r="G4">
        <v>1</v>
      </c>
      <c r="H4">
        <f t="shared" si="2"/>
        <v>20</v>
      </c>
      <c r="J4">
        <v>2100</v>
      </c>
      <c r="K4" t="s">
        <v>31</v>
      </c>
      <c r="L4">
        <f t="shared" si="3"/>
        <v>22.5</v>
      </c>
      <c r="M4" cm="1">
        <f t="array" ref="M4">STOWA2024_JAARROND_T(B4*60,L4,J4,K4,"")</f>
        <v>0.10799488468270212</v>
      </c>
      <c r="N4">
        <f t="shared" si="4"/>
        <v>9.259697836041795</v>
      </c>
    </row>
    <row r="5" spans="1:14" x14ac:dyDescent="0.3">
      <c r="A5">
        <f t="shared" si="5"/>
        <v>4444</v>
      </c>
      <c r="B5">
        <v>24</v>
      </c>
      <c r="C5">
        <f t="shared" si="0"/>
        <v>3.9075085484530954</v>
      </c>
      <c r="D5">
        <f t="shared" si="1"/>
        <v>3.9075085484530954</v>
      </c>
      <c r="E5" t="s">
        <v>34</v>
      </c>
      <c r="F5" t="s">
        <v>21</v>
      </c>
      <c r="G5">
        <v>1</v>
      </c>
      <c r="H5">
        <f t="shared" si="2"/>
        <v>25</v>
      </c>
      <c r="J5">
        <v>2100</v>
      </c>
      <c r="K5" t="s">
        <v>31</v>
      </c>
      <c r="L5">
        <f t="shared" si="3"/>
        <v>27.5</v>
      </c>
      <c r="M5" cm="1">
        <f t="array" ref="M5">STOWA2024_JAARROND_T(B5*60,L5,J5,K5,"")</f>
        <v>0.1868394307949684</v>
      </c>
      <c r="N5">
        <f t="shared" si="4"/>
        <v>5.3521892875886996</v>
      </c>
    </row>
    <row r="6" spans="1:14" x14ac:dyDescent="0.3">
      <c r="A6">
        <f t="shared" si="5"/>
        <v>4445</v>
      </c>
      <c r="B6">
        <v>24</v>
      </c>
      <c r="C6">
        <f t="shared" si="0"/>
        <v>2.1372071872045919</v>
      </c>
      <c r="D6">
        <f t="shared" si="1"/>
        <v>2.1372071872045919</v>
      </c>
      <c r="E6" t="s">
        <v>34</v>
      </c>
      <c r="F6" t="s">
        <v>21</v>
      </c>
      <c r="G6">
        <v>1</v>
      </c>
      <c r="H6">
        <f t="shared" si="2"/>
        <v>30</v>
      </c>
      <c r="J6">
        <v>2100</v>
      </c>
      <c r="K6" t="s">
        <v>31</v>
      </c>
      <c r="L6">
        <f t="shared" si="3"/>
        <v>32.5</v>
      </c>
      <c r="M6" cm="1">
        <f t="array" ref="M6">STOWA2024_JAARROND_T(B6*60,L6,J6,K6,"")</f>
        <v>0.31104372241466777</v>
      </c>
      <c r="N6">
        <f t="shared" si="4"/>
        <v>3.2149821003841077</v>
      </c>
    </row>
    <row r="7" spans="1:14" x14ac:dyDescent="0.3">
      <c r="A7">
        <f t="shared" si="5"/>
        <v>4446</v>
      </c>
      <c r="B7">
        <v>24</v>
      </c>
      <c r="C7">
        <f t="shared" si="0"/>
        <v>1.218180887795528</v>
      </c>
      <c r="D7">
        <f t="shared" si="1"/>
        <v>1.218180887795528</v>
      </c>
      <c r="E7" t="s">
        <v>34</v>
      </c>
      <c r="F7" t="s">
        <v>21</v>
      </c>
      <c r="G7">
        <v>1</v>
      </c>
      <c r="H7">
        <f t="shared" si="2"/>
        <v>35</v>
      </c>
      <c r="J7">
        <v>2100</v>
      </c>
      <c r="K7" t="s">
        <v>31</v>
      </c>
      <c r="L7">
        <f t="shared" si="3"/>
        <v>37.5</v>
      </c>
      <c r="M7" cm="1">
        <f t="array" ref="M7">STOWA2024_JAARROND_T(B7*60,L7,J7,K7,"")</f>
        <v>0.5008009779319178</v>
      </c>
      <c r="N7">
        <f t="shared" si="4"/>
        <v>1.9968012125885797</v>
      </c>
    </row>
    <row r="8" spans="1:14" x14ac:dyDescent="0.3">
      <c r="A8">
        <f t="shared" si="5"/>
        <v>4447</v>
      </c>
      <c r="B8">
        <v>24</v>
      </c>
      <c r="C8">
        <f>N7-N8</f>
        <v>0.71972751171748106</v>
      </c>
      <c r="D8">
        <f t="shared" si="1"/>
        <v>0.71972751171748106</v>
      </c>
      <c r="E8" t="s">
        <v>34</v>
      </c>
      <c r="F8" t="s">
        <v>21</v>
      </c>
      <c r="G8">
        <v>1</v>
      </c>
      <c r="H8">
        <f>H7+5</f>
        <v>40</v>
      </c>
      <c r="J8">
        <v>2100</v>
      </c>
      <c r="K8" t="s">
        <v>31</v>
      </c>
      <c r="L8">
        <f>AVERAGE(H8:H9)</f>
        <v>42.5</v>
      </c>
      <c r="M8" cm="1">
        <f t="array" ref="M8">STOWA2024_JAARROND_T(B8*60,L8,J8,K8,"")</f>
        <v>0.78304016386673281</v>
      </c>
      <c r="N8">
        <f>1/M8</f>
        <v>1.2770737008710986</v>
      </c>
    </row>
    <row r="9" spans="1:14" x14ac:dyDescent="0.3">
      <c r="A9">
        <f t="shared" si="5"/>
        <v>4448</v>
      </c>
      <c r="B9">
        <v>24</v>
      </c>
      <c r="C9">
        <f t="shared" ref="C9:C31" si="6">N8-N9</f>
        <v>0.4387798684845432</v>
      </c>
      <c r="D9">
        <f t="shared" si="1"/>
        <v>0.4387798684845432</v>
      </c>
      <c r="E9" t="s">
        <v>34</v>
      </c>
      <c r="F9" t="s">
        <v>21</v>
      </c>
      <c r="G9">
        <v>1</v>
      </c>
      <c r="H9">
        <f t="shared" ref="H9:H32" si="7">H8+5</f>
        <v>45</v>
      </c>
      <c r="J9">
        <v>2100</v>
      </c>
      <c r="K9" t="s">
        <v>31</v>
      </c>
      <c r="L9">
        <f t="shared" ref="L9:L31" si="8">AVERAGE(H9:H10)</f>
        <v>47.5</v>
      </c>
      <c r="M9" cm="1">
        <f t="array" ref="M9">STOWA2024_JAARROND_T(B9*60,L9,J9,K9,"")</f>
        <v>1.1928991498757424</v>
      </c>
      <c r="N9">
        <f t="shared" ref="N9:N31" si="9">1/M9</f>
        <v>0.83829383238655542</v>
      </c>
    </row>
    <row r="10" spans="1:14" x14ac:dyDescent="0.3">
      <c r="A10">
        <f t="shared" si="5"/>
        <v>4449</v>
      </c>
      <c r="B10">
        <v>24</v>
      </c>
      <c r="C10">
        <f t="shared" si="6"/>
        <v>0.27524842595147925</v>
      </c>
      <c r="D10">
        <f t="shared" si="1"/>
        <v>0.27524842595147925</v>
      </c>
      <c r="E10" t="s">
        <v>34</v>
      </c>
      <c r="F10" t="s">
        <v>21</v>
      </c>
      <c r="G10">
        <v>1</v>
      </c>
      <c r="H10">
        <f t="shared" si="7"/>
        <v>50</v>
      </c>
      <c r="J10">
        <v>2100</v>
      </c>
      <c r="K10" t="s">
        <v>31</v>
      </c>
      <c r="L10">
        <f t="shared" si="8"/>
        <v>52.5</v>
      </c>
      <c r="M10" cm="1">
        <f t="array" ref="M10">STOWA2024_JAARROND_T(B10*60,L10,J10,K10,"")</f>
        <v>1.7760556938586947</v>
      </c>
      <c r="N10">
        <f t="shared" si="9"/>
        <v>0.56304540643507617</v>
      </c>
    </row>
    <row r="11" spans="1:14" x14ac:dyDescent="0.3">
      <c r="A11">
        <f t="shared" si="5"/>
        <v>4450</v>
      </c>
      <c r="B11">
        <v>24</v>
      </c>
      <c r="C11">
        <f t="shared" si="6"/>
        <v>0.17698333451789178</v>
      </c>
      <c r="D11">
        <f t="shared" si="1"/>
        <v>0.17698333451789178</v>
      </c>
      <c r="E11" t="s">
        <v>34</v>
      </c>
      <c r="F11" t="s">
        <v>21</v>
      </c>
      <c r="G11">
        <v>1</v>
      </c>
      <c r="H11">
        <f t="shared" si="7"/>
        <v>55</v>
      </c>
      <c r="J11">
        <v>2100</v>
      </c>
      <c r="K11" t="s">
        <v>31</v>
      </c>
      <c r="L11">
        <f t="shared" si="8"/>
        <v>57.5</v>
      </c>
      <c r="M11" cm="1">
        <f t="array" ref="M11">STOWA2024_JAARROND_T(B11*60,L11,J11,K11,"")</f>
        <v>2.5902570408794618</v>
      </c>
      <c r="N11">
        <f t="shared" si="9"/>
        <v>0.38606207191718439</v>
      </c>
    </row>
    <row r="12" spans="1:14" x14ac:dyDescent="0.3">
      <c r="A12">
        <f t="shared" si="5"/>
        <v>4451</v>
      </c>
      <c r="B12">
        <v>24</v>
      </c>
      <c r="C12">
        <f t="shared" si="6"/>
        <v>0.11636924323092129</v>
      </c>
      <c r="D12">
        <f t="shared" si="1"/>
        <v>0.11636924323092129</v>
      </c>
      <c r="E12" t="s">
        <v>34</v>
      </c>
      <c r="F12" t="s">
        <v>21</v>
      </c>
      <c r="G12">
        <v>1</v>
      </c>
      <c r="H12">
        <f t="shared" si="7"/>
        <v>60</v>
      </c>
      <c r="J12">
        <v>2100</v>
      </c>
      <c r="K12" t="s">
        <v>31</v>
      </c>
      <c r="L12">
        <f t="shared" si="8"/>
        <v>62.5</v>
      </c>
      <c r="M12" cm="1">
        <f t="array" ref="M12">STOWA2024_JAARROND_T(B12*60,L12,J12,K12,"")</f>
        <v>3.7079221011223553</v>
      </c>
      <c r="N12">
        <f t="shared" si="9"/>
        <v>0.2696928286862631</v>
      </c>
    </row>
    <row r="13" spans="1:14" x14ac:dyDescent="0.3">
      <c r="A13">
        <f t="shared" si="5"/>
        <v>4452</v>
      </c>
      <c r="B13">
        <v>24</v>
      </c>
      <c r="C13">
        <f t="shared" si="6"/>
        <v>7.8090423802668951E-2</v>
      </c>
      <c r="D13">
        <f t="shared" si="1"/>
        <v>7.8090423802668951E-2</v>
      </c>
      <c r="E13" t="s">
        <v>34</v>
      </c>
      <c r="F13" t="s">
        <v>21</v>
      </c>
      <c r="G13">
        <v>1</v>
      </c>
      <c r="H13">
        <f t="shared" si="7"/>
        <v>65</v>
      </c>
      <c r="J13">
        <v>2100</v>
      </c>
      <c r="K13" t="s">
        <v>31</v>
      </c>
      <c r="L13">
        <f t="shared" si="8"/>
        <v>67.5</v>
      </c>
      <c r="M13" cm="1">
        <f t="array" ref="M13">STOWA2024_JAARROND_T(B13*60,L13,J13,K13,"")</f>
        <v>5.2191411720930043</v>
      </c>
      <c r="N13">
        <f t="shared" si="9"/>
        <v>0.19160240488359415</v>
      </c>
    </row>
    <row r="14" spans="1:14" x14ac:dyDescent="0.3">
      <c r="A14">
        <f t="shared" si="5"/>
        <v>4453</v>
      </c>
      <c r="B14">
        <v>24</v>
      </c>
      <c r="C14">
        <f t="shared" si="6"/>
        <v>5.3370916555523645E-2</v>
      </c>
      <c r="D14">
        <f t="shared" si="1"/>
        <v>5.3370916555523645E-2</v>
      </c>
      <c r="E14" t="s">
        <v>34</v>
      </c>
      <c r="F14" t="s">
        <v>21</v>
      </c>
      <c r="G14">
        <v>1</v>
      </c>
      <c r="H14">
        <f t="shared" si="7"/>
        <v>70</v>
      </c>
      <c r="J14">
        <v>2100</v>
      </c>
      <c r="K14" t="s">
        <v>31</v>
      </c>
      <c r="L14">
        <f t="shared" si="8"/>
        <v>72.5</v>
      </c>
      <c r="M14" cm="1">
        <f t="array" ref="M14">STOWA2024_JAARROND_T(B14*60,L14,J14,K14,"")</f>
        <v>7.2342417208636194</v>
      </c>
      <c r="N14">
        <f t="shared" si="9"/>
        <v>0.1382314883280705</v>
      </c>
    </row>
    <row r="15" spans="1:14" x14ac:dyDescent="0.3">
      <c r="A15">
        <f t="shared" si="5"/>
        <v>4454</v>
      </c>
      <c r="B15">
        <v>24</v>
      </c>
      <c r="C15">
        <f t="shared" si="6"/>
        <v>3.7094941089147959E-2</v>
      </c>
      <c r="D15">
        <f t="shared" si="1"/>
        <v>3.7094941089147959E-2</v>
      </c>
      <c r="E15" t="s">
        <v>34</v>
      </c>
      <c r="F15" t="s">
        <v>21</v>
      </c>
      <c r="G15">
        <v>1</v>
      </c>
      <c r="H15">
        <f t="shared" si="7"/>
        <v>75</v>
      </c>
      <c r="J15">
        <v>2100</v>
      </c>
      <c r="K15" t="s">
        <v>31</v>
      </c>
      <c r="L15">
        <f t="shared" si="8"/>
        <v>77.5</v>
      </c>
      <c r="M15" cm="1">
        <f t="array" ref="M15">STOWA2024_JAARROND_T(B15*60,L15,J15,K15,"")</f>
        <v>9.8876224994869961</v>
      </c>
      <c r="N15">
        <f t="shared" si="9"/>
        <v>0.10113654723892254</v>
      </c>
    </row>
    <row r="16" spans="1:14" x14ac:dyDescent="0.3">
      <c r="A16">
        <f t="shared" si="5"/>
        <v>4455</v>
      </c>
      <c r="B16">
        <v>24</v>
      </c>
      <c r="C16">
        <f t="shared" si="6"/>
        <v>2.6180435576531463E-2</v>
      </c>
      <c r="D16">
        <f t="shared" si="1"/>
        <v>2.6180435576531463E-2</v>
      </c>
      <c r="E16" t="s">
        <v>34</v>
      </c>
      <c r="F16" t="s">
        <v>21</v>
      </c>
      <c r="G16">
        <v>1</v>
      </c>
      <c r="H16">
        <f t="shared" si="7"/>
        <v>80</v>
      </c>
      <c r="J16">
        <v>2100</v>
      </c>
      <c r="K16" t="s">
        <v>31</v>
      </c>
      <c r="L16">
        <f t="shared" si="8"/>
        <v>82.5</v>
      </c>
      <c r="M16" cm="1">
        <f t="array" ref="M16">STOWA2024_JAARROND_T(B16*60,L16,J16,K16,"")</f>
        <v>13.341140272911808</v>
      </c>
      <c r="N16">
        <f t="shared" si="9"/>
        <v>7.4956111662391078E-2</v>
      </c>
    </row>
    <row r="17" spans="1:14" x14ac:dyDescent="0.3">
      <c r="A17">
        <f t="shared" si="5"/>
        <v>4456</v>
      </c>
      <c r="B17">
        <v>24</v>
      </c>
      <c r="C17">
        <f t="shared" si="6"/>
        <v>1.8741313397162992E-2</v>
      </c>
      <c r="D17">
        <f t="shared" si="1"/>
        <v>1.8741313397162992E-2</v>
      </c>
      <c r="E17" t="s">
        <v>34</v>
      </c>
      <c r="F17" t="s">
        <v>21</v>
      </c>
      <c r="G17">
        <v>1</v>
      </c>
      <c r="H17">
        <f t="shared" si="7"/>
        <v>85</v>
      </c>
      <c r="J17">
        <v>2100</v>
      </c>
      <c r="K17" t="s">
        <v>31</v>
      </c>
      <c r="L17">
        <f t="shared" si="8"/>
        <v>87.5</v>
      </c>
      <c r="M17" cm="1">
        <f t="array" ref="M17">STOWA2024_JAARROND_T(B17*60,L17,J17,K17,"")</f>
        <v>17.788910231108211</v>
      </c>
      <c r="N17">
        <f t="shared" si="9"/>
        <v>5.6214798265228086E-2</v>
      </c>
    </row>
    <row r="18" spans="1:14" x14ac:dyDescent="0.3">
      <c r="A18">
        <f t="shared" si="5"/>
        <v>4457</v>
      </c>
      <c r="B18">
        <v>24</v>
      </c>
      <c r="C18">
        <f t="shared" si="6"/>
        <v>1.3590529123056021E-2</v>
      </c>
      <c r="D18">
        <f t="shared" si="1"/>
        <v>1.3590529123056021E-2</v>
      </c>
      <c r="E18" t="s">
        <v>34</v>
      </c>
      <c r="F18" t="s">
        <v>21</v>
      </c>
      <c r="G18">
        <v>1</v>
      </c>
      <c r="H18">
        <f t="shared" si="7"/>
        <v>90</v>
      </c>
      <c r="J18">
        <v>2100</v>
      </c>
      <c r="K18" t="s">
        <v>31</v>
      </c>
      <c r="L18">
        <f t="shared" si="8"/>
        <v>92.5</v>
      </c>
      <c r="M18" cm="1">
        <f t="array" ref="M18">STOWA2024_JAARROND_T(B18*60,L18,J18,K18,"")</f>
        <v>23.460812821553088</v>
      </c>
      <c r="N18">
        <f t="shared" si="9"/>
        <v>4.2624269142172065E-2</v>
      </c>
    </row>
    <row r="19" spans="1:14" x14ac:dyDescent="0.3">
      <c r="A19">
        <f t="shared" si="5"/>
        <v>4458</v>
      </c>
      <c r="B19">
        <v>24</v>
      </c>
      <c r="C19">
        <f t="shared" si="6"/>
        <v>9.975470404608118E-3</v>
      </c>
      <c r="D19">
        <f t="shared" si="1"/>
        <v>9.975470404608118E-3</v>
      </c>
      <c r="E19" t="s">
        <v>34</v>
      </c>
      <c r="F19" t="s">
        <v>21</v>
      </c>
      <c r="G19">
        <v>1</v>
      </c>
      <c r="H19">
        <f t="shared" si="7"/>
        <v>95</v>
      </c>
      <c r="J19">
        <v>2100</v>
      </c>
      <c r="K19" t="s">
        <v>31</v>
      </c>
      <c r="L19">
        <f t="shared" si="8"/>
        <v>97.5</v>
      </c>
      <c r="M19" cm="1">
        <f t="array" ref="M19">STOWA2024_JAARROND_T(B19*60,L19,J19,K19,"")</f>
        <v>30.628998268455554</v>
      </c>
      <c r="N19">
        <f t="shared" si="9"/>
        <v>3.2648798737563947E-2</v>
      </c>
    </row>
    <row r="20" spans="1:14" x14ac:dyDescent="0.3">
      <c r="A20">
        <f t="shared" si="5"/>
        <v>4459</v>
      </c>
      <c r="B20">
        <v>24</v>
      </c>
      <c r="C20">
        <f t="shared" si="6"/>
        <v>7.4036088939283713E-3</v>
      </c>
      <c r="D20">
        <f t="shared" si="1"/>
        <v>7.4036088939283713E-3</v>
      </c>
      <c r="E20" t="s">
        <v>34</v>
      </c>
      <c r="F20" t="s">
        <v>21</v>
      </c>
      <c r="G20">
        <v>1</v>
      </c>
      <c r="H20">
        <f t="shared" si="7"/>
        <v>100</v>
      </c>
      <c r="J20">
        <v>2100</v>
      </c>
      <c r="K20" t="s">
        <v>31</v>
      </c>
      <c r="L20">
        <f t="shared" si="8"/>
        <v>102.5</v>
      </c>
      <c r="M20" cm="1">
        <f t="array" ref="M20">STOWA2024_JAARROND_T(B20*60,L20,J20,K20,"")</f>
        <v>39.611506437219539</v>
      </c>
      <c r="N20">
        <f t="shared" si="9"/>
        <v>2.5245189843635576E-2</v>
      </c>
    </row>
    <row r="21" spans="1:14" x14ac:dyDescent="0.3">
      <c r="A21">
        <f t="shared" si="5"/>
        <v>4460</v>
      </c>
      <c r="B21">
        <v>24</v>
      </c>
      <c r="C21">
        <f t="shared" si="6"/>
        <v>5.5524241741121694E-3</v>
      </c>
      <c r="D21">
        <f t="shared" si="1"/>
        <v>5.5524241741121694E-3</v>
      </c>
      <c r="E21" t="s">
        <v>34</v>
      </c>
      <c r="F21" t="s">
        <v>21</v>
      </c>
      <c r="G21">
        <v>1</v>
      </c>
      <c r="H21">
        <f t="shared" si="7"/>
        <v>105</v>
      </c>
      <c r="J21">
        <v>2100</v>
      </c>
      <c r="K21" t="s">
        <v>31</v>
      </c>
      <c r="L21">
        <f t="shared" si="8"/>
        <v>107.5</v>
      </c>
      <c r="M21" cm="1">
        <f t="array" ref="M21">STOWA2024_JAARROND_T(B21*60,L21,J21,K21,"")</f>
        <v>50.78006902542915</v>
      </c>
      <c r="N21">
        <f t="shared" si="9"/>
        <v>1.9692765669523406E-2</v>
      </c>
    </row>
    <row r="22" spans="1:14" x14ac:dyDescent="0.3">
      <c r="A22">
        <f t="shared" si="5"/>
        <v>4461</v>
      </c>
      <c r="B22">
        <v>24</v>
      </c>
      <c r="C22">
        <f t="shared" si="6"/>
        <v>4.2046291922851163E-3</v>
      </c>
      <c r="D22">
        <f t="shared" si="1"/>
        <v>4.2046291922851163E-3</v>
      </c>
      <c r="E22" t="s">
        <v>34</v>
      </c>
      <c r="F22" t="s">
        <v>21</v>
      </c>
      <c r="G22">
        <v>1</v>
      </c>
      <c r="H22">
        <f t="shared" si="7"/>
        <v>110</v>
      </c>
      <c r="J22">
        <v>2100</v>
      </c>
      <c r="K22" t="s">
        <v>31</v>
      </c>
      <c r="L22">
        <f t="shared" si="8"/>
        <v>112.5</v>
      </c>
      <c r="M22" cm="1">
        <f t="array" ref="M22">STOWA2024_JAARROND_T(B22*60,L22,J22,K22,"")</f>
        <v>64.565546763461327</v>
      </c>
      <c r="N22">
        <f t="shared" si="9"/>
        <v>1.548813647723829E-2</v>
      </c>
    </row>
    <row r="23" spans="1:14" x14ac:dyDescent="0.3">
      <c r="A23">
        <f t="shared" si="5"/>
        <v>4462</v>
      </c>
      <c r="B23">
        <v>24</v>
      </c>
      <c r="C23">
        <f t="shared" si="6"/>
        <v>3.2129537350153951E-3</v>
      </c>
      <c r="D23">
        <f t="shared" si="1"/>
        <v>3.2129537350153951E-3</v>
      </c>
      <c r="E23" t="s">
        <v>34</v>
      </c>
      <c r="F23" t="s">
        <v>21</v>
      </c>
      <c r="G23">
        <v>1</v>
      </c>
      <c r="H23">
        <f t="shared" si="7"/>
        <v>115</v>
      </c>
      <c r="J23">
        <v>2100</v>
      </c>
      <c r="K23" t="s">
        <v>31</v>
      </c>
      <c r="L23">
        <f t="shared" si="8"/>
        <v>117.5</v>
      </c>
      <c r="M23" cm="1">
        <f t="array" ref="M23">STOWA2024_JAARROND_T(B23*60,L23,J23,K23,"")</f>
        <v>81.465182311323488</v>
      </c>
      <c r="N23">
        <f t="shared" si="9"/>
        <v>1.2275182742222895E-2</v>
      </c>
    </row>
    <row r="24" spans="1:14" x14ac:dyDescent="0.3">
      <c r="A24">
        <f t="shared" si="5"/>
        <v>4463</v>
      </c>
      <c r="B24">
        <v>24</v>
      </c>
      <c r="C24">
        <f t="shared" si="6"/>
        <v>2.4761614612867494E-3</v>
      </c>
      <c r="D24">
        <f t="shared" si="1"/>
        <v>2.4761614612867494E-3</v>
      </c>
      <c r="E24" t="s">
        <v>34</v>
      </c>
      <c r="F24" t="s">
        <v>21</v>
      </c>
      <c r="G24">
        <v>1</v>
      </c>
      <c r="H24">
        <f t="shared" si="7"/>
        <v>120</v>
      </c>
      <c r="J24">
        <v>2100</v>
      </c>
      <c r="K24" t="s">
        <v>31</v>
      </c>
      <c r="L24">
        <f t="shared" si="8"/>
        <v>122.5</v>
      </c>
      <c r="M24" cm="1">
        <f t="array" ref="M24">STOWA2024_JAARROND_T(B24*60,L24,J24,K24,"")</f>
        <v>102.05100808847976</v>
      </c>
      <c r="N24">
        <f t="shared" si="9"/>
        <v>9.7990212809361456E-3</v>
      </c>
    </row>
    <row r="25" spans="1:14" x14ac:dyDescent="0.3">
      <c r="A25">
        <f t="shared" si="5"/>
        <v>4464</v>
      </c>
      <c r="B25">
        <v>24</v>
      </c>
      <c r="C25">
        <f t="shared" si="6"/>
        <v>1.9234415473472453E-3</v>
      </c>
      <c r="D25">
        <f t="shared" si="1"/>
        <v>1.9234415473472453E-3</v>
      </c>
      <c r="E25" t="s">
        <v>34</v>
      </c>
      <c r="F25" t="s">
        <v>21</v>
      </c>
      <c r="G25">
        <v>1</v>
      </c>
      <c r="H25">
        <f t="shared" si="7"/>
        <v>125</v>
      </c>
      <c r="J25">
        <v>2100</v>
      </c>
      <c r="K25" t="s">
        <v>31</v>
      </c>
      <c r="L25">
        <f t="shared" si="8"/>
        <v>127.5</v>
      </c>
      <c r="M25" cm="1">
        <f t="array" ref="M25">STOWA2024_JAARROND_T(B25*60,L25,J25,K25,"")</f>
        <v>126.97477948639855</v>
      </c>
      <c r="N25">
        <f t="shared" si="9"/>
        <v>7.8755797335889003E-3</v>
      </c>
    </row>
    <row r="26" spans="1:14" x14ac:dyDescent="0.3">
      <c r="A26">
        <f t="shared" si="5"/>
        <v>4465</v>
      </c>
      <c r="B26">
        <v>24</v>
      </c>
      <c r="C26">
        <f t="shared" si="6"/>
        <v>1.5053464311201772E-3</v>
      </c>
      <c r="D26">
        <f t="shared" si="1"/>
        <v>1.5053464311201772E-3</v>
      </c>
      <c r="E26" t="s">
        <v>34</v>
      </c>
      <c r="F26" t="s">
        <v>21</v>
      </c>
      <c r="G26">
        <v>1</v>
      </c>
      <c r="H26">
        <f t="shared" si="7"/>
        <v>130</v>
      </c>
      <c r="J26">
        <v>2100</v>
      </c>
      <c r="K26" t="s">
        <v>31</v>
      </c>
      <c r="L26">
        <f t="shared" si="8"/>
        <v>132.5</v>
      </c>
      <c r="M26" cm="1">
        <f t="array" ref="M26">STOWA2024_JAARROND_T(B26*60,L26,J26,K26,"")</f>
        <v>156.98012184458921</v>
      </c>
      <c r="N26">
        <f t="shared" si="9"/>
        <v>6.3702333024687231E-3</v>
      </c>
    </row>
    <row r="27" spans="1:14" x14ac:dyDescent="0.3">
      <c r="A27">
        <f t="shared" si="5"/>
        <v>4466</v>
      </c>
      <c r="B27">
        <v>24</v>
      </c>
      <c r="C27">
        <f t="shared" si="6"/>
        <v>1.1865637690087281E-3</v>
      </c>
      <c r="D27">
        <f t="shared" si="1"/>
        <v>1.1865637690087281E-3</v>
      </c>
      <c r="E27" t="s">
        <v>34</v>
      </c>
      <c r="F27" t="s">
        <v>21</v>
      </c>
      <c r="G27">
        <v>1</v>
      </c>
      <c r="H27">
        <f t="shared" si="7"/>
        <v>135</v>
      </c>
      <c r="J27">
        <v>2100</v>
      </c>
      <c r="K27" t="s">
        <v>31</v>
      </c>
      <c r="L27">
        <f t="shared" si="8"/>
        <v>137.5</v>
      </c>
      <c r="M27" cm="1">
        <f t="array" ref="M27">STOWA2024_JAARROND_T(B27*60,L27,J27,K27,"")</f>
        <v>192.91353230469539</v>
      </c>
      <c r="N27">
        <f t="shared" si="9"/>
        <v>5.1836695334599951E-3</v>
      </c>
    </row>
    <row r="28" spans="1:14" x14ac:dyDescent="0.3">
      <c r="A28">
        <f t="shared" si="5"/>
        <v>4467</v>
      </c>
      <c r="B28">
        <v>24</v>
      </c>
      <c r="C28">
        <f t="shared" si="6"/>
        <v>9.415021418424669E-4</v>
      </c>
      <c r="D28">
        <f t="shared" si="1"/>
        <v>9.415021418424669E-4</v>
      </c>
      <c r="E28" t="s">
        <v>34</v>
      </c>
      <c r="F28" t="s">
        <v>21</v>
      </c>
      <c r="G28">
        <v>1</v>
      </c>
      <c r="H28">
        <f t="shared" si="7"/>
        <v>140</v>
      </c>
      <c r="J28">
        <v>2100</v>
      </c>
      <c r="K28" t="s">
        <v>31</v>
      </c>
      <c r="L28">
        <f t="shared" si="8"/>
        <v>142.5</v>
      </c>
      <c r="M28" cm="1">
        <f t="array" ref="M28">STOWA2024_JAARROND_T(B28*60,L28,J28,K28,"")</f>
        <v>235.7285575236819</v>
      </c>
      <c r="N28">
        <f t="shared" si="9"/>
        <v>4.2421673916175281E-3</v>
      </c>
    </row>
    <row r="29" spans="1:14" x14ac:dyDescent="0.3">
      <c r="A29">
        <f t="shared" si="5"/>
        <v>4468</v>
      </c>
      <c r="B29">
        <v>24</v>
      </c>
      <c r="C29">
        <f t="shared" si="6"/>
        <v>7.5177428347181306E-4</v>
      </c>
      <c r="D29">
        <f t="shared" si="1"/>
        <v>7.5177428347181306E-4</v>
      </c>
      <c r="E29" t="s">
        <v>34</v>
      </c>
      <c r="F29" t="s">
        <v>21</v>
      </c>
      <c r="G29">
        <v>1</v>
      </c>
      <c r="H29">
        <f t="shared" si="7"/>
        <v>145</v>
      </c>
      <c r="J29">
        <v>2100</v>
      </c>
      <c r="K29" t="s">
        <v>31</v>
      </c>
      <c r="L29">
        <f t="shared" si="8"/>
        <v>147.5</v>
      </c>
      <c r="M29" cm="1">
        <f t="array" ref="M29">STOWA2024_JAARROND_T(B29*60,L29,J29,K29,"")</f>
        <v>286.50068030052176</v>
      </c>
      <c r="N29">
        <f t="shared" si="9"/>
        <v>3.4903931081457151E-3</v>
      </c>
    </row>
    <row r="30" spans="1:14" x14ac:dyDescent="0.3">
      <c r="A30">
        <f t="shared" si="5"/>
        <v>4469</v>
      </c>
      <c r="B30">
        <v>24</v>
      </c>
      <c r="C30">
        <f t="shared" si="6"/>
        <v>6.0387133755844058E-4</v>
      </c>
      <c r="D30">
        <f t="shared" si="1"/>
        <v>6.0387133755844058E-4</v>
      </c>
      <c r="E30" t="s">
        <v>34</v>
      </c>
      <c r="F30" t="s">
        <v>21</v>
      </c>
      <c r="G30">
        <v>1</v>
      </c>
      <c r="H30">
        <f t="shared" si="7"/>
        <v>150</v>
      </c>
      <c r="J30">
        <v>2100</v>
      </c>
      <c r="K30" t="s">
        <v>31</v>
      </c>
      <c r="L30">
        <f t="shared" si="8"/>
        <v>152.5</v>
      </c>
      <c r="M30" cm="1">
        <f t="array" ref="M30">STOWA2024_JAARROND_T(B30*60,L30,J30,K30,"")</f>
        <v>346.43771274815157</v>
      </c>
      <c r="N30">
        <f t="shared" si="9"/>
        <v>2.8865217705872745E-3</v>
      </c>
    </row>
    <row r="31" spans="1:14" x14ac:dyDescent="0.3">
      <c r="A31">
        <f t="shared" si="5"/>
        <v>4470</v>
      </c>
      <c r="B31">
        <v>24</v>
      </c>
      <c r="C31">
        <f t="shared" si="6"/>
        <v>4.8781853428290188E-4</v>
      </c>
      <c r="D31">
        <f t="shared" si="1"/>
        <v>4.8781853428290188E-4</v>
      </c>
      <c r="E31" t="s">
        <v>34</v>
      </c>
      <c r="F31" t="s">
        <v>21</v>
      </c>
      <c r="G31">
        <v>1</v>
      </c>
      <c r="H31">
        <f t="shared" si="7"/>
        <v>155</v>
      </c>
      <c r="J31">
        <v>2100</v>
      </c>
      <c r="K31" t="s">
        <v>31</v>
      </c>
      <c r="L31">
        <f t="shared" si="8"/>
        <v>157.5</v>
      </c>
      <c r="M31" cm="1">
        <f t="array" ref="M31">STOWA2024_JAARROND_T(B31*60,L31,J31,K31,"")</f>
        <v>416.89192096170979</v>
      </c>
      <c r="N31">
        <f t="shared" si="9"/>
        <v>2.3987032363043726E-3</v>
      </c>
    </row>
    <row r="32" spans="1:14" x14ac:dyDescent="0.3">
      <c r="A32">
        <f t="shared" si="5"/>
        <v>4471</v>
      </c>
      <c r="B32">
        <v>24</v>
      </c>
      <c r="C32" s="1">
        <f>N31</f>
        <v>2.3987032363043726E-3</v>
      </c>
      <c r="D32">
        <f t="shared" si="1"/>
        <v>2.3987032363043726E-3</v>
      </c>
      <c r="E32" t="s">
        <v>34</v>
      </c>
      <c r="F32" t="s">
        <v>21</v>
      </c>
      <c r="G32">
        <v>1</v>
      </c>
      <c r="H32">
        <f t="shared" si="7"/>
        <v>160</v>
      </c>
      <c r="J32">
        <v>2100</v>
      </c>
      <c r="K32" t="s">
        <v>31</v>
      </c>
      <c r="L32">
        <f>AVERAGE(H32:H33)</f>
        <v>85</v>
      </c>
      <c r="M32" cm="1">
        <f t="array" ref="M32">STOWA2024_JAARROND_T(B32*60,L32,J32,K32,"")</f>
        <v>15.427278979877684</v>
      </c>
      <c r="N32">
        <f>1/M32</f>
        <v>6.4820244795231449E-2</v>
      </c>
    </row>
    <row r="33" spans="1:14" x14ac:dyDescent="0.3">
      <c r="A33">
        <f t="shared" si="5"/>
        <v>4472</v>
      </c>
      <c r="B33">
        <v>48</v>
      </c>
      <c r="C33" s="1">
        <f>365.25*24/B33 - N33</f>
        <v>147.99000178179898</v>
      </c>
      <c r="D33">
        <f>C33</f>
        <v>147.99000178179898</v>
      </c>
      <c r="E33" t="s">
        <v>34</v>
      </c>
      <c r="F33" t="s">
        <v>21</v>
      </c>
      <c r="G33">
        <v>1</v>
      </c>
      <c r="H33">
        <v>10</v>
      </c>
      <c r="J33">
        <v>2100</v>
      </c>
      <c r="K33" t="s">
        <v>31</v>
      </c>
      <c r="L33">
        <f>AVERAGE(H33:H35)</f>
        <v>15</v>
      </c>
      <c r="M33" cm="1">
        <f t="array" ref="M33">STOWA2024_JAARROND_T(B33*60,L33,J33,K33,"")</f>
        <v>2.8872529275156433E-2</v>
      </c>
      <c r="N33">
        <f>1/M33</f>
        <v>34.634998218201027</v>
      </c>
    </row>
    <row r="34" spans="1:14" x14ac:dyDescent="0.3">
      <c r="A34">
        <f t="shared" si="5"/>
        <v>4473</v>
      </c>
      <c r="B34">
        <v>48</v>
      </c>
      <c r="C34">
        <f t="shared" ref="C34:C38" si="10">N33-N34</f>
        <v>8.1747516030498701</v>
      </c>
      <c r="D34">
        <f t="shared" ref="D34:D63" si="11">C34</f>
        <v>8.1747516030498701</v>
      </c>
      <c r="E34" t="s">
        <v>34</v>
      </c>
      <c r="F34" t="s">
        <v>21</v>
      </c>
      <c r="G34">
        <v>1</v>
      </c>
      <c r="H34">
        <f t="shared" ref="H34:H38" si="12">H33+5</f>
        <v>15</v>
      </c>
      <c r="J34">
        <v>2100</v>
      </c>
      <c r="K34" t="s">
        <v>31</v>
      </c>
      <c r="L34">
        <f t="shared" ref="L34:L38" si="13">AVERAGE(H34:H35)</f>
        <v>17.5</v>
      </c>
      <c r="M34" cm="1">
        <f t="array" ref="M34">STOWA2024_JAARROND_T(B34*60,L34,J34,K34,"")</f>
        <v>3.7792542697897578E-2</v>
      </c>
      <c r="N34">
        <f t="shared" ref="N34:N38" si="14">1/M34</f>
        <v>26.460246615151156</v>
      </c>
    </row>
    <row r="35" spans="1:14" x14ac:dyDescent="0.3">
      <c r="A35">
        <f t="shared" si="5"/>
        <v>4474</v>
      </c>
      <c r="B35">
        <v>48</v>
      </c>
      <c r="C35">
        <f t="shared" si="10"/>
        <v>10.688553854804262</v>
      </c>
      <c r="D35">
        <f t="shared" si="11"/>
        <v>10.688553854804262</v>
      </c>
      <c r="E35" t="s">
        <v>34</v>
      </c>
      <c r="F35" t="s">
        <v>21</v>
      </c>
      <c r="G35">
        <v>1</v>
      </c>
      <c r="H35">
        <f t="shared" si="12"/>
        <v>20</v>
      </c>
      <c r="J35">
        <v>2100</v>
      </c>
      <c r="K35" t="s">
        <v>31</v>
      </c>
      <c r="L35">
        <f t="shared" si="13"/>
        <v>22.5</v>
      </c>
      <c r="M35" cm="1">
        <f t="array" ref="M35">STOWA2024_JAARROND_T(B35*60,L35,J35,K35,"")</f>
        <v>6.340473500182521E-2</v>
      </c>
      <c r="N35">
        <f t="shared" si="14"/>
        <v>15.771692760346895</v>
      </c>
    </row>
    <row r="36" spans="1:14" x14ac:dyDescent="0.3">
      <c r="A36">
        <f t="shared" si="5"/>
        <v>4475</v>
      </c>
      <c r="B36">
        <v>48</v>
      </c>
      <c r="C36">
        <f t="shared" si="10"/>
        <v>6.1264741064448973</v>
      </c>
      <c r="D36">
        <f t="shared" si="11"/>
        <v>6.1264741064448973</v>
      </c>
      <c r="E36" t="s">
        <v>34</v>
      </c>
      <c r="F36" t="s">
        <v>21</v>
      </c>
      <c r="G36">
        <v>1</v>
      </c>
      <c r="H36">
        <f t="shared" si="12"/>
        <v>25</v>
      </c>
      <c r="J36">
        <v>2100</v>
      </c>
      <c r="K36" t="s">
        <v>31</v>
      </c>
      <c r="L36">
        <f t="shared" si="13"/>
        <v>27.5</v>
      </c>
      <c r="M36" cm="1">
        <f t="array" ref="M36">STOWA2024_JAARROND_T(B36*60,L36,J36,K36,"")</f>
        <v>0.10367831315005467</v>
      </c>
      <c r="N36">
        <f t="shared" si="14"/>
        <v>9.6452186539019973</v>
      </c>
    </row>
    <row r="37" spans="1:14" x14ac:dyDescent="0.3">
      <c r="A37">
        <f t="shared" si="5"/>
        <v>4476</v>
      </c>
      <c r="B37">
        <v>48</v>
      </c>
      <c r="C37">
        <f t="shared" si="10"/>
        <v>3.6077995258427569</v>
      </c>
      <c r="D37">
        <f t="shared" si="11"/>
        <v>3.6077995258427569</v>
      </c>
      <c r="E37" t="s">
        <v>34</v>
      </c>
      <c r="F37" t="s">
        <v>21</v>
      </c>
      <c r="G37">
        <v>1</v>
      </c>
      <c r="H37">
        <f t="shared" si="12"/>
        <v>30</v>
      </c>
      <c r="J37">
        <v>2100</v>
      </c>
      <c r="K37" t="s">
        <v>31</v>
      </c>
      <c r="L37">
        <f t="shared" si="13"/>
        <v>32.5</v>
      </c>
      <c r="M37" cm="1">
        <f t="array" ref="M37">STOWA2024_JAARROND_T(B37*60,L37,J37,K37,"")</f>
        <v>0.16563368863235692</v>
      </c>
      <c r="N37">
        <f t="shared" si="14"/>
        <v>6.0374191280592404</v>
      </c>
    </row>
    <row r="38" spans="1:14" x14ac:dyDescent="0.3">
      <c r="A38">
        <f t="shared" si="5"/>
        <v>4477</v>
      </c>
      <c r="B38">
        <v>48</v>
      </c>
      <c r="C38">
        <f t="shared" si="10"/>
        <v>2.1775519777721564</v>
      </c>
      <c r="D38">
        <f t="shared" si="11"/>
        <v>2.1775519777721564</v>
      </c>
      <c r="E38" t="s">
        <v>34</v>
      </c>
      <c r="F38" t="s">
        <v>21</v>
      </c>
      <c r="G38">
        <v>1</v>
      </c>
      <c r="H38">
        <f t="shared" si="12"/>
        <v>35</v>
      </c>
      <c r="J38">
        <v>2100</v>
      </c>
      <c r="K38" t="s">
        <v>31</v>
      </c>
      <c r="L38">
        <f t="shared" si="13"/>
        <v>37.5</v>
      </c>
      <c r="M38" cm="1">
        <f t="array" ref="M38">STOWA2024_JAARROND_T(B38*60,L38,J38,K38,"")</f>
        <v>0.25907627414731704</v>
      </c>
      <c r="N38">
        <f t="shared" si="14"/>
        <v>3.859867150287084</v>
      </c>
    </row>
    <row r="39" spans="1:14" x14ac:dyDescent="0.3">
      <c r="A39">
        <f t="shared" si="5"/>
        <v>4478</v>
      </c>
      <c r="B39">
        <v>48</v>
      </c>
      <c r="C39">
        <f>N38-N39</f>
        <v>1.3439757954917022</v>
      </c>
      <c r="D39">
        <f t="shared" si="11"/>
        <v>1.3439757954917022</v>
      </c>
      <c r="E39" t="s">
        <v>34</v>
      </c>
      <c r="F39" t="s">
        <v>21</v>
      </c>
      <c r="G39">
        <v>1</v>
      </c>
      <c r="H39">
        <f>H38+5</f>
        <v>40</v>
      </c>
      <c r="J39">
        <v>2100</v>
      </c>
      <c r="K39" t="s">
        <v>31</v>
      </c>
      <c r="L39">
        <f>AVERAGE(H39:H40)</f>
        <v>42.5</v>
      </c>
      <c r="M39" cm="1">
        <f t="array" ref="M39">STOWA2024_JAARROND_T(B39*60,L39,J39,K39,"")</f>
        <v>0.39747344339570267</v>
      </c>
      <c r="N39">
        <f>1/M39</f>
        <v>2.5158913547953818</v>
      </c>
    </row>
    <row r="40" spans="1:14" x14ac:dyDescent="0.3">
      <c r="A40">
        <f t="shared" si="5"/>
        <v>4479</v>
      </c>
      <c r="B40">
        <v>48</v>
      </c>
      <c r="C40">
        <f t="shared" ref="C40:C62" si="15">N39-N40</f>
        <v>0.84671896089956822</v>
      </c>
      <c r="D40">
        <f t="shared" si="11"/>
        <v>0.84671896089956822</v>
      </c>
      <c r="E40" t="s">
        <v>34</v>
      </c>
      <c r="F40" t="s">
        <v>21</v>
      </c>
      <c r="G40">
        <v>1</v>
      </c>
      <c r="H40">
        <f t="shared" ref="H40:H63" si="16">H39+5</f>
        <v>45</v>
      </c>
      <c r="J40">
        <v>2100</v>
      </c>
      <c r="K40" t="s">
        <v>31</v>
      </c>
      <c r="L40">
        <f t="shared" ref="L40:L62" si="17">AVERAGE(H40:H41)</f>
        <v>47.5</v>
      </c>
      <c r="M40" cm="1">
        <f t="array" ref="M40">STOWA2024_JAARROND_T(B40*60,L40,J40,K40,"")</f>
        <v>0.59909929235411141</v>
      </c>
      <c r="N40">
        <f t="shared" ref="N40:N62" si="18">1/M40</f>
        <v>1.6691723938958136</v>
      </c>
    </row>
    <row r="41" spans="1:14" x14ac:dyDescent="0.3">
      <c r="A41">
        <f t="shared" si="5"/>
        <v>4480</v>
      </c>
      <c r="B41">
        <v>48</v>
      </c>
      <c r="C41">
        <f t="shared" si="15"/>
        <v>0.54353156086819232</v>
      </c>
      <c r="D41">
        <f t="shared" si="11"/>
        <v>0.54353156086819232</v>
      </c>
      <c r="E41" t="s">
        <v>34</v>
      </c>
      <c r="F41" t="s">
        <v>21</v>
      </c>
      <c r="G41">
        <v>1</v>
      </c>
      <c r="H41">
        <f t="shared" si="16"/>
        <v>50</v>
      </c>
      <c r="J41">
        <v>2100</v>
      </c>
      <c r="K41" t="s">
        <v>31</v>
      </c>
      <c r="L41">
        <f t="shared" si="17"/>
        <v>52.5</v>
      </c>
      <c r="M41" cm="1">
        <f t="array" ref="M41">STOWA2024_JAARROND_T(B41*60,L41,J41,K41,"")</f>
        <v>0.88838283994221601</v>
      </c>
      <c r="N41">
        <f t="shared" si="18"/>
        <v>1.1256408330276213</v>
      </c>
    </row>
    <row r="42" spans="1:14" x14ac:dyDescent="0.3">
      <c r="A42">
        <f t="shared" si="5"/>
        <v>4481</v>
      </c>
      <c r="B42">
        <v>48</v>
      </c>
      <c r="C42">
        <f t="shared" si="15"/>
        <v>0.35492557236826727</v>
      </c>
      <c r="D42">
        <f t="shared" si="11"/>
        <v>0.35492557236826727</v>
      </c>
      <c r="E42" t="s">
        <v>34</v>
      </c>
      <c r="F42" t="s">
        <v>21</v>
      </c>
      <c r="G42">
        <v>1</v>
      </c>
      <c r="H42">
        <f t="shared" si="16"/>
        <v>55</v>
      </c>
      <c r="J42">
        <v>2100</v>
      </c>
      <c r="K42" t="s">
        <v>31</v>
      </c>
      <c r="L42">
        <f t="shared" si="17"/>
        <v>57.5</v>
      </c>
      <c r="M42" cm="1">
        <f t="array" ref="M42">STOWA2024_JAARROND_T(B42*60,L42,J42,K42,"")</f>
        <v>1.2974960417216739</v>
      </c>
      <c r="N42">
        <f t="shared" si="18"/>
        <v>0.77071526065935403</v>
      </c>
    </row>
    <row r="43" spans="1:14" x14ac:dyDescent="0.3">
      <c r="A43">
        <f t="shared" si="5"/>
        <v>4482</v>
      </c>
      <c r="B43">
        <v>48</v>
      </c>
      <c r="C43">
        <f t="shared" si="15"/>
        <v>0.23567130659824798</v>
      </c>
      <c r="D43">
        <f t="shared" si="11"/>
        <v>0.23567130659824798</v>
      </c>
      <c r="E43" t="s">
        <v>34</v>
      </c>
      <c r="F43" t="s">
        <v>21</v>
      </c>
      <c r="G43">
        <v>1</v>
      </c>
      <c r="H43">
        <f t="shared" si="16"/>
        <v>60</v>
      </c>
      <c r="J43">
        <v>2100</v>
      </c>
      <c r="K43" t="s">
        <v>31</v>
      </c>
      <c r="L43">
        <f t="shared" si="17"/>
        <v>62.5</v>
      </c>
      <c r="M43" cm="1">
        <f t="array" ref="M43">STOWA2024_JAARROND_T(B43*60,L43,J43,K43,"")</f>
        <v>1.8690053264031321</v>
      </c>
      <c r="N43">
        <f t="shared" si="18"/>
        <v>0.53504395406110605</v>
      </c>
    </row>
    <row r="44" spans="1:14" x14ac:dyDescent="0.3">
      <c r="A44">
        <f t="shared" si="5"/>
        <v>4483</v>
      </c>
      <c r="B44">
        <v>48</v>
      </c>
      <c r="C44">
        <f t="shared" si="15"/>
        <v>0.15875234939541943</v>
      </c>
      <c r="D44">
        <f t="shared" si="11"/>
        <v>0.15875234939541943</v>
      </c>
      <c r="E44" t="s">
        <v>34</v>
      </c>
      <c r="F44" t="s">
        <v>21</v>
      </c>
      <c r="G44">
        <v>1</v>
      </c>
      <c r="H44">
        <f t="shared" si="16"/>
        <v>65</v>
      </c>
      <c r="J44">
        <v>2100</v>
      </c>
      <c r="K44" t="s">
        <v>31</v>
      </c>
      <c r="L44">
        <f t="shared" si="17"/>
        <v>67.5</v>
      </c>
      <c r="M44" cm="1">
        <f t="array" ref="M44">STOWA2024_JAARROND_T(B44*60,L44,J44,K44,"")</f>
        <v>2.6575134486150502</v>
      </c>
      <c r="N44">
        <f t="shared" si="18"/>
        <v>0.37629160466568662</v>
      </c>
    </row>
    <row r="45" spans="1:14" x14ac:dyDescent="0.3">
      <c r="A45">
        <f t="shared" si="5"/>
        <v>4484</v>
      </c>
      <c r="B45">
        <v>48</v>
      </c>
      <c r="C45">
        <f t="shared" si="15"/>
        <v>0.10843643883452669</v>
      </c>
      <c r="D45">
        <f t="shared" si="11"/>
        <v>0.10843643883452669</v>
      </c>
      <c r="E45" t="s">
        <v>34</v>
      </c>
      <c r="F45" t="s">
        <v>21</v>
      </c>
      <c r="G45">
        <v>1</v>
      </c>
      <c r="H45">
        <f t="shared" si="16"/>
        <v>70</v>
      </c>
      <c r="J45">
        <v>2100</v>
      </c>
      <c r="K45" t="s">
        <v>31</v>
      </c>
      <c r="L45">
        <f t="shared" si="17"/>
        <v>72.5</v>
      </c>
      <c r="M45" cm="1">
        <f t="array" ref="M45">STOWA2024_JAARROND_T(B45*60,L45,J45,K45,"")</f>
        <v>3.733360888885529</v>
      </c>
      <c r="N45">
        <f t="shared" si="18"/>
        <v>0.26785516583115992</v>
      </c>
    </row>
    <row r="46" spans="1:14" x14ac:dyDescent="0.3">
      <c r="A46">
        <f t="shared" si="5"/>
        <v>4485</v>
      </c>
      <c r="B46">
        <v>48</v>
      </c>
      <c r="C46">
        <f t="shared" si="15"/>
        <v>7.5027272029467185E-2</v>
      </c>
      <c r="D46">
        <f t="shared" si="11"/>
        <v>7.5027272029467185E-2</v>
      </c>
      <c r="E46" t="s">
        <v>34</v>
      </c>
      <c r="F46" t="s">
        <v>21</v>
      </c>
      <c r="G46">
        <v>1</v>
      </c>
      <c r="H46">
        <f t="shared" si="16"/>
        <v>75</v>
      </c>
      <c r="J46">
        <v>2100</v>
      </c>
      <c r="K46" t="s">
        <v>31</v>
      </c>
      <c r="L46">
        <f t="shared" si="17"/>
        <v>77.5</v>
      </c>
      <c r="M46" cm="1">
        <f t="array" ref="M46">STOWA2024_JAARROND_T(B46*60,L46,J46,K46,"")</f>
        <v>5.1859716988270161</v>
      </c>
      <c r="N46">
        <f t="shared" si="18"/>
        <v>0.19282789380169274</v>
      </c>
    </row>
    <row r="47" spans="1:14" x14ac:dyDescent="0.3">
      <c r="A47">
        <f t="shared" si="5"/>
        <v>4486</v>
      </c>
      <c r="B47">
        <v>48</v>
      </c>
      <c r="C47">
        <f t="shared" si="15"/>
        <v>5.2538289552733319E-2</v>
      </c>
      <c r="D47">
        <f t="shared" si="11"/>
        <v>5.2538289552733319E-2</v>
      </c>
      <c r="E47" t="s">
        <v>34</v>
      </c>
      <c r="F47" t="s">
        <v>21</v>
      </c>
      <c r="G47">
        <v>1</v>
      </c>
      <c r="H47">
        <f t="shared" si="16"/>
        <v>80</v>
      </c>
      <c r="J47">
        <v>2100</v>
      </c>
      <c r="K47" t="s">
        <v>31</v>
      </c>
      <c r="L47">
        <f t="shared" si="17"/>
        <v>82.5</v>
      </c>
      <c r="M47" cm="1">
        <f t="array" ref="M47">STOWA2024_JAARROND_T(B47*60,L47,J47,K47,"")</f>
        <v>7.1281119178680514</v>
      </c>
      <c r="N47">
        <f t="shared" si="18"/>
        <v>0.14028960424895942</v>
      </c>
    </row>
    <row r="48" spans="1:14" x14ac:dyDescent="0.3">
      <c r="A48">
        <f t="shared" si="5"/>
        <v>4487</v>
      </c>
      <c r="B48">
        <v>48</v>
      </c>
      <c r="C48">
        <f t="shared" si="15"/>
        <v>3.7210168490099824E-2</v>
      </c>
      <c r="D48">
        <f t="shared" si="11"/>
        <v>3.7210168490099824E-2</v>
      </c>
      <c r="E48" t="s">
        <v>34</v>
      </c>
      <c r="F48" t="s">
        <v>21</v>
      </c>
      <c r="G48">
        <v>1</v>
      </c>
      <c r="H48">
        <f t="shared" si="16"/>
        <v>85</v>
      </c>
      <c r="J48">
        <v>2100</v>
      </c>
      <c r="K48" t="s">
        <v>31</v>
      </c>
      <c r="L48">
        <f t="shared" si="17"/>
        <v>87.5</v>
      </c>
      <c r="M48" cm="1">
        <f t="array" ref="M48">STOWA2024_JAARROND_T(B48*60,L48,J48,K48,"")</f>
        <v>9.7012560520739051</v>
      </c>
      <c r="N48">
        <f t="shared" si="18"/>
        <v>0.1030794357588596</v>
      </c>
    </row>
    <row r="49" spans="1:14" x14ac:dyDescent="0.3">
      <c r="A49">
        <f t="shared" si="5"/>
        <v>4488</v>
      </c>
      <c r="B49">
        <v>48</v>
      </c>
      <c r="C49">
        <f t="shared" si="15"/>
        <v>2.6632486573959335E-2</v>
      </c>
      <c r="D49">
        <f t="shared" si="11"/>
        <v>2.6632486573959335E-2</v>
      </c>
      <c r="E49" t="s">
        <v>34</v>
      </c>
      <c r="F49" t="s">
        <v>21</v>
      </c>
      <c r="G49">
        <v>1</v>
      </c>
      <c r="H49">
        <f t="shared" si="16"/>
        <v>90</v>
      </c>
      <c r="J49">
        <v>2100</v>
      </c>
      <c r="K49" t="s">
        <v>31</v>
      </c>
      <c r="L49">
        <f t="shared" si="17"/>
        <v>92.5</v>
      </c>
      <c r="M49" cm="1">
        <f t="array" ref="M49">STOWA2024_JAARROND_T(B49*60,L49,J49,K49,"")</f>
        <v>13.080966744419399</v>
      </c>
      <c r="N49">
        <f t="shared" si="18"/>
        <v>7.6446949184900262E-2</v>
      </c>
    </row>
    <row r="50" spans="1:14" x14ac:dyDescent="0.3">
      <c r="A50">
        <f t="shared" si="5"/>
        <v>4489</v>
      </c>
      <c r="B50">
        <v>48</v>
      </c>
      <c r="C50">
        <f t="shared" si="15"/>
        <v>1.9253174192721233E-2</v>
      </c>
      <c r="D50">
        <f t="shared" si="11"/>
        <v>1.9253174192721233E-2</v>
      </c>
      <c r="E50" t="s">
        <v>34</v>
      </c>
      <c r="F50" t="s">
        <v>21</v>
      </c>
      <c r="G50">
        <v>1</v>
      </c>
      <c r="H50">
        <f t="shared" si="16"/>
        <v>95</v>
      </c>
      <c r="J50">
        <v>2100</v>
      </c>
      <c r="K50" t="s">
        <v>31</v>
      </c>
      <c r="L50">
        <f t="shared" si="17"/>
        <v>97.5</v>
      </c>
      <c r="M50" cm="1">
        <f t="array" ref="M50">STOWA2024_JAARROND_T(B50*60,L50,J50,K50,"")</f>
        <v>17.484420291137369</v>
      </c>
      <c r="N50">
        <f t="shared" si="18"/>
        <v>5.7193774992179029E-2</v>
      </c>
    </row>
    <row r="51" spans="1:14" x14ac:dyDescent="0.3">
      <c r="A51">
        <f t="shared" si="5"/>
        <v>4490</v>
      </c>
      <c r="B51">
        <v>48</v>
      </c>
      <c r="C51">
        <f t="shared" si="15"/>
        <v>1.4049646244274426E-2</v>
      </c>
      <c r="D51">
        <f t="shared" si="11"/>
        <v>1.4049646244274426E-2</v>
      </c>
      <c r="E51" t="s">
        <v>34</v>
      </c>
      <c r="F51" t="s">
        <v>21</v>
      </c>
      <c r="G51">
        <v>1</v>
      </c>
      <c r="H51">
        <f t="shared" si="16"/>
        <v>100</v>
      </c>
      <c r="J51">
        <v>2100</v>
      </c>
      <c r="K51" t="s">
        <v>31</v>
      </c>
      <c r="L51">
        <f t="shared" si="17"/>
        <v>102.5</v>
      </c>
      <c r="M51" cm="1">
        <f t="array" ref="M51">STOWA2024_JAARROND_T(B51*60,L51,J51,K51,"")</f>
        <v>23.178124788267219</v>
      </c>
      <c r="N51">
        <f t="shared" si="18"/>
        <v>4.3144128747904603E-2</v>
      </c>
    </row>
    <row r="52" spans="1:14" x14ac:dyDescent="0.3">
      <c r="A52">
        <f t="shared" si="5"/>
        <v>4491</v>
      </c>
      <c r="B52">
        <v>48</v>
      </c>
      <c r="C52">
        <f t="shared" si="15"/>
        <v>1.0343317678262152E-2</v>
      </c>
      <c r="D52">
        <f t="shared" si="11"/>
        <v>1.0343317678262152E-2</v>
      </c>
      <c r="E52" t="s">
        <v>34</v>
      </c>
      <c r="F52" t="s">
        <v>21</v>
      </c>
      <c r="G52">
        <v>1</v>
      </c>
      <c r="H52">
        <f t="shared" si="16"/>
        <v>105</v>
      </c>
      <c r="J52">
        <v>2100</v>
      </c>
      <c r="K52" t="s">
        <v>31</v>
      </c>
      <c r="L52">
        <f t="shared" si="17"/>
        <v>107.5</v>
      </c>
      <c r="M52" cm="1">
        <f t="array" ref="M52">STOWA2024_JAARROND_T(B52*60,L52,J52,K52,"")</f>
        <v>30.487051002391592</v>
      </c>
      <c r="N52">
        <f t="shared" si="18"/>
        <v>3.2800811069642451E-2</v>
      </c>
    </row>
    <row r="53" spans="1:14" x14ac:dyDescent="0.3">
      <c r="A53">
        <f t="shared" si="5"/>
        <v>4492</v>
      </c>
      <c r="B53">
        <v>48</v>
      </c>
      <c r="C53">
        <f t="shared" si="15"/>
        <v>7.6792152111683845E-3</v>
      </c>
      <c r="D53">
        <f t="shared" si="11"/>
        <v>7.6792152111683845E-3</v>
      </c>
      <c r="E53" t="s">
        <v>34</v>
      </c>
      <c r="F53" t="s">
        <v>21</v>
      </c>
      <c r="G53">
        <v>1</v>
      </c>
      <c r="H53">
        <f t="shared" si="16"/>
        <v>110</v>
      </c>
      <c r="J53">
        <v>2100</v>
      </c>
      <c r="K53" t="s">
        <v>31</v>
      </c>
      <c r="L53">
        <f t="shared" si="17"/>
        <v>112.5</v>
      </c>
      <c r="M53" cm="1">
        <f t="array" ref="M53">STOWA2024_JAARROND_T(B53*60,L53,J53,K53,"")</f>
        <v>39.806388321571461</v>
      </c>
      <c r="N53">
        <f t="shared" si="18"/>
        <v>2.5121595858474066E-2</v>
      </c>
    </row>
    <row r="54" spans="1:14" x14ac:dyDescent="0.3">
      <c r="A54">
        <f t="shared" si="5"/>
        <v>4493</v>
      </c>
      <c r="B54">
        <v>48</v>
      </c>
      <c r="C54">
        <f t="shared" si="15"/>
        <v>5.7464089005684511E-3</v>
      </c>
      <c r="D54">
        <f t="shared" si="11"/>
        <v>5.7464089005684511E-3</v>
      </c>
      <c r="E54" t="s">
        <v>34</v>
      </c>
      <c r="F54" t="s">
        <v>21</v>
      </c>
      <c r="G54">
        <v>1</v>
      </c>
      <c r="H54">
        <f t="shared" si="16"/>
        <v>115</v>
      </c>
      <c r="J54">
        <v>2100</v>
      </c>
      <c r="K54" t="s">
        <v>31</v>
      </c>
      <c r="L54">
        <f t="shared" si="17"/>
        <v>117.5</v>
      </c>
      <c r="M54" cm="1">
        <f t="array" ref="M54">STOWA2024_JAARROND_T(B54*60,L54,J54,K54,"")</f>
        <v>51.612405194984312</v>
      </c>
      <c r="N54">
        <f t="shared" si="18"/>
        <v>1.9375186957905615E-2</v>
      </c>
    </row>
    <row r="55" spans="1:14" x14ac:dyDescent="0.3">
      <c r="A55">
        <f t="shared" si="5"/>
        <v>4494</v>
      </c>
      <c r="B55">
        <v>48</v>
      </c>
      <c r="C55">
        <f t="shared" si="15"/>
        <v>4.3323799867241598E-3</v>
      </c>
      <c r="D55">
        <f t="shared" si="11"/>
        <v>4.3323799867241598E-3</v>
      </c>
      <c r="E55" t="s">
        <v>34</v>
      </c>
      <c r="F55" t="s">
        <v>21</v>
      </c>
      <c r="G55">
        <v>1</v>
      </c>
      <c r="H55">
        <f t="shared" si="16"/>
        <v>120</v>
      </c>
      <c r="J55">
        <v>2100</v>
      </c>
      <c r="K55" t="s">
        <v>31</v>
      </c>
      <c r="L55">
        <f t="shared" si="17"/>
        <v>122.5</v>
      </c>
      <c r="M55" cm="1">
        <f t="array" ref="M55">STOWA2024_JAARROND_T(B55*60,L55,J55,K55,"")</f>
        <v>66.476954860603414</v>
      </c>
      <c r="N55">
        <f t="shared" si="18"/>
        <v>1.5042806971181455E-2</v>
      </c>
    </row>
    <row r="56" spans="1:14" x14ac:dyDescent="0.3">
      <c r="A56">
        <f t="shared" si="5"/>
        <v>4495</v>
      </c>
      <c r="B56">
        <v>48</v>
      </c>
      <c r="C56">
        <f t="shared" si="15"/>
        <v>3.2898882453262814E-3</v>
      </c>
      <c r="D56">
        <f t="shared" si="11"/>
        <v>3.2898882453262814E-3</v>
      </c>
      <c r="E56" t="s">
        <v>34</v>
      </c>
      <c r="F56" t="s">
        <v>21</v>
      </c>
      <c r="G56">
        <v>1</v>
      </c>
      <c r="H56">
        <f t="shared" si="16"/>
        <v>125</v>
      </c>
      <c r="J56">
        <v>2100</v>
      </c>
      <c r="K56" t="s">
        <v>31</v>
      </c>
      <c r="L56">
        <f t="shared" si="17"/>
        <v>127.5</v>
      </c>
      <c r="M56" cm="1">
        <f t="array" ref="M56">STOWA2024_JAARROND_T(B56*60,L56,J56,K56,"")</f>
        <v>85.085247615990582</v>
      </c>
      <c r="N56">
        <f t="shared" si="18"/>
        <v>1.1752918725855174E-2</v>
      </c>
    </row>
    <row r="57" spans="1:14" x14ac:dyDescent="0.3">
      <c r="A57">
        <f t="shared" si="5"/>
        <v>4496</v>
      </c>
      <c r="B57">
        <v>48</v>
      </c>
      <c r="C57">
        <f t="shared" si="15"/>
        <v>2.5150843751460834E-3</v>
      </c>
      <c r="D57">
        <f t="shared" si="11"/>
        <v>2.5150843751460834E-3</v>
      </c>
      <c r="E57" t="s">
        <v>34</v>
      </c>
      <c r="F57" t="s">
        <v>21</v>
      </c>
      <c r="G57">
        <v>1</v>
      </c>
      <c r="H57">
        <f t="shared" si="16"/>
        <v>130</v>
      </c>
      <c r="J57">
        <v>2100</v>
      </c>
      <c r="K57" t="s">
        <v>31</v>
      </c>
      <c r="L57">
        <f t="shared" si="17"/>
        <v>132.5</v>
      </c>
      <c r="M57" cm="1">
        <f t="array" ref="M57">STOWA2024_JAARROND_T(B57*60,L57,J57,K57,"")</f>
        <v>108.25047971586984</v>
      </c>
      <c r="N57">
        <f t="shared" si="18"/>
        <v>9.2378343507090906E-3</v>
      </c>
    </row>
    <row r="58" spans="1:14" x14ac:dyDescent="0.3">
      <c r="A58">
        <f t="shared" si="5"/>
        <v>4497</v>
      </c>
      <c r="B58">
        <v>48</v>
      </c>
      <c r="C58">
        <f t="shared" si="15"/>
        <v>1.9352712242259613E-3</v>
      </c>
      <c r="D58">
        <f t="shared" si="11"/>
        <v>1.9352712242259613E-3</v>
      </c>
      <c r="E58" t="s">
        <v>34</v>
      </c>
      <c r="F58" t="s">
        <v>21</v>
      </c>
      <c r="G58">
        <v>1</v>
      </c>
      <c r="H58">
        <f t="shared" si="16"/>
        <v>135</v>
      </c>
      <c r="J58">
        <v>2100</v>
      </c>
      <c r="K58" t="s">
        <v>31</v>
      </c>
      <c r="L58">
        <f t="shared" si="17"/>
        <v>137.5</v>
      </c>
      <c r="M58" cm="1">
        <f t="array" ref="M58">STOWA2024_JAARROND_T(B58*60,L58,J58,K58,"")</f>
        <v>136.9382205507334</v>
      </c>
      <c r="N58">
        <f t="shared" si="18"/>
        <v>7.3025631264831293E-3</v>
      </c>
    </row>
    <row r="59" spans="1:14" x14ac:dyDescent="0.3">
      <c r="A59">
        <f t="shared" si="5"/>
        <v>4498</v>
      </c>
      <c r="B59">
        <v>48</v>
      </c>
      <c r="C59">
        <f t="shared" si="15"/>
        <v>1.4983539970342841E-3</v>
      </c>
      <c r="D59">
        <f t="shared" si="11"/>
        <v>1.4983539970342841E-3</v>
      </c>
      <c r="E59" t="s">
        <v>34</v>
      </c>
      <c r="F59" t="s">
        <v>21</v>
      </c>
      <c r="G59">
        <v>1</v>
      </c>
      <c r="H59">
        <f t="shared" si="16"/>
        <v>140</v>
      </c>
      <c r="J59">
        <v>2100</v>
      </c>
      <c r="K59" t="s">
        <v>31</v>
      </c>
      <c r="L59">
        <f t="shared" si="17"/>
        <v>142.5</v>
      </c>
      <c r="M59" cm="1">
        <f t="array" ref="M59">STOWA2024_JAARROND_T(B59*60,L59,J59,K59,"")</f>
        <v>172.28876108655268</v>
      </c>
      <c r="N59">
        <f t="shared" si="18"/>
        <v>5.8042091294488452E-3</v>
      </c>
    </row>
    <row r="60" spans="1:14" x14ac:dyDescent="0.3">
      <c r="A60">
        <f t="shared" si="5"/>
        <v>4499</v>
      </c>
      <c r="B60">
        <v>48</v>
      </c>
      <c r="C60">
        <f t="shared" si="15"/>
        <v>1.1668315629262483E-3</v>
      </c>
      <c r="D60">
        <f t="shared" si="11"/>
        <v>1.1668315629262483E-3</v>
      </c>
      <c r="E60" t="s">
        <v>34</v>
      </c>
      <c r="F60" t="s">
        <v>21</v>
      </c>
      <c r="G60">
        <v>1</v>
      </c>
      <c r="H60">
        <f t="shared" si="16"/>
        <v>145</v>
      </c>
      <c r="J60">
        <v>2100</v>
      </c>
      <c r="K60" t="s">
        <v>31</v>
      </c>
      <c r="L60">
        <f t="shared" si="17"/>
        <v>147.5</v>
      </c>
      <c r="M60" cm="1">
        <f t="array" ref="M60">STOWA2024_JAARROND_T(B60*60,L60,J60,K60,"")</f>
        <v>215.63911621495683</v>
      </c>
      <c r="N60">
        <f t="shared" si="18"/>
        <v>4.6373775665225969E-3</v>
      </c>
    </row>
    <row r="61" spans="1:14" x14ac:dyDescent="0.3">
      <c r="A61">
        <f t="shared" si="5"/>
        <v>4500</v>
      </c>
      <c r="B61">
        <v>48</v>
      </c>
      <c r="C61">
        <f t="shared" si="15"/>
        <v>9.138000466351018E-4</v>
      </c>
      <c r="D61">
        <f t="shared" si="11"/>
        <v>9.138000466351018E-4</v>
      </c>
      <c r="E61" t="s">
        <v>34</v>
      </c>
      <c r="F61" t="s">
        <v>21</v>
      </c>
      <c r="G61">
        <v>1</v>
      </c>
      <c r="H61">
        <f t="shared" si="16"/>
        <v>150</v>
      </c>
      <c r="J61">
        <v>2100</v>
      </c>
      <c r="K61" t="s">
        <v>31</v>
      </c>
      <c r="L61">
        <f t="shared" si="17"/>
        <v>152.5</v>
      </c>
      <c r="M61" cm="1">
        <f t="array" ref="M61">STOWA2024_JAARROND_T(B61*60,L61,J61,K61,"")</f>
        <v>268.55893147357227</v>
      </c>
      <c r="N61">
        <f t="shared" si="18"/>
        <v>3.7235775198874951E-3</v>
      </c>
    </row>
    <row r="62" spans="1:14" x14ac:dyDescent="0.3">
      <c r="A62">
        <f t="shared" si="5"/>
        <v>4501</v>
      </c>
      <c r="B62">
        <v>48</v>
      </c>
      <c r="C62">
        <f t="shared" si="15"/>
        <v>7.1948474126784685E-4</v>
      </c>
      <c r="D62">
        <f t="shared" si="11"/>
        <v>7.1948474126784685E-4</v>
      </c>
      <c r="E62" t="s">
        <v>34</v>
      </c>
      <c r="F62" t="s">
        <v>21</v>
      </c>
      <c r="G62">
        <v>1</v>
      </c>
      <c r="H62">
        <f t="shared" si="16"/>
        <v>155</v>
      </c>
      <c r="J62">
        <v>2100</v>
      </c>
      <c r="K62" t="s">
        <v>31</v>
      </c>
      <c r="L62">
        <f t="shared" si="17"/>
        <v>157.5</v>
      </c>
      <c r="M62" cm="1">
        <f t="array" ref="M62">STOWA2024_JAARROND_T(B62*60,L62,J62,K62,"")</f>
        <v>332.87919970950111</v>
      </c>
      <c r="N62">
        <f t="shared" si="18"/>
        <v>3.0040927786196482E-3</v>
      </c>
    </row>
    <row r="63" spans="1:14" x14ac:dyDescent="0.3">
      <c r="A63">
        <f t="shared" si="5"/>
        <v>4502</v>
      </c>
      <c r="B63">
        <v>48</v>
      </c>
      <c r="C63" s="1">
        <f>N62</f>
        <v>3.0040927786196482E-3</v>
      </c>
      <c r="D63">
        <f t="shared" si="11"/>
        <v>3.0040927786196482E-3</v>
      </c>
      <c r="E63" t="s">
        <v>34</v>
      </c>
      <c r="F63" t="s">
        <v>21</v>
      </c>
      <c r="G63">
        <v>1</v>
      </c>
      <c r="H63">
        <f t="shared" si="16"/>
        <v>160</v>
      </c>
      <c r="J63">
        <v>2100</v>
      </c>
      <c r="K63" t="s">
        <v>31</v>
      </c>
      <c r="L63">
        <f>AVERAGE(H63:H64)</f>
        <v>85</v>
      </c>
      <c r="M63" cm="1">
        <f t="array" ref="M63">STOWA2024_JAARROND_T(B63*60,L63,J63,K63,"")</f>
        <v>8.3256671184241728</v>
      </c>
      <c r="N63">
        <f>1/M63</f>
        <v>0.12011049514423457</v>
      </c>
    </row>
    <row r="64" spans="1:14" x14ac:dyDescent="0.3">
      <c r="A64">
        <f t="shared" si="5"/>
        <v>4503</v>
      </c>
      <c r="B64">
        <v>96</v>
      </c>
      <c r="C64" s="1">
        <f>365.25*24/B64 - N64</f>
        <v>43.556922223342475</v>
      </c>
      <c r="D64">
        <f>C64</f>
        <v>43.556922223342475</v>
      </c>
      <c r="E64" t="s">
        <v>34</v>
      </c>
      <c r="F64" t="s">
        <v>21</v>
      </c>
      <c r="G64">
        <v>1</v>
      </c>
      <c r="H64">
        <v>10</v>
      </c>
      <c r="J64">
        <v>2100</v>
      </c>
      <c r="K64" t="s">
        <v>31</v>
      </c>
      <c r="L64">
        <f>AVERAGE(H64:H66)</f>
        <v>15</v>
      </c>
      <c r="M64" cm="1">
        <f t="array" ref="M64">STOWA2024_JAARROND_T(B64*60,L64,J64,K64,"")</f>
        <v>2.0939962336478955E-2</v>
      </c>
      <c r="N64">
        <f>1/M64</f>
        <v>47.755577776657525</v>
      </c>
    </row>
    <row r="65" spans="1:14" x14ac:dyDescent="0.3">
      <c r="A65">
        <f t="shared" si="5"/>
        <v>4504</v>
      </c>
      <c r="B65">
        <v>96</v>
      </c>
      <c r="C65">
        <f t="shared" ref="C65:C69" si="19">N64-N65</f>
        <v>8.9256156898579633</v>
      </c>
      <c r="D65">
        <f t="shared" ref="D65:D94" si="20">C65</f>
        <v>8.9256156898579633</v>
      </c>
      <c r="E65" t="s">
        <v>34</v>
      </c>
      <c r="F65" t="s">
        <v>21</v>
      </c>
      <c r="G65">
        <v>1</v>
      </c>
      <c r="H65">
        <f t="shared" ref="H65:H69" si="21">H64+5</f>
        <v>15</v>
      </c>
      <c r="J65">
        <v>2100</v>
      </c>
      <c r="K65" t="s">
        <v>31</v>
      </c>
      <c r="L65">
        <f t="shared" ref="L65:L69" si="22">AVERAGE(H65:H66)</f>
        <v>17.5</v>
      </c>
      <c r="M65" cm="1">
        <f t="array" ref="M65">STOWA2024_JAARROND_T(B65*60,L65,J65,K65,"")</f>
        <v>2.575330868890946E-2</v>
      </c>
      <c r="N65">
        <f t="shared" ref="N65:N69" si="23">1/M65</f>
        <v>38.829962086799561</v>
      </c>
    </row>
    <row r="66" spans="1:14" x14ac:dyDescent="0.3">
      <c r="A66">
        <f t="shared" si="5"/>
        <v>4505</v>
      </c>
      <c r="B66">
        <v>96</v>
      </c>
      <c r="C66">
        <f t="shared" si="19"/>
        <v>12.983758924340091</v>
      </c>
      <c r="D66">
        <f t="shared" si="20"/>
        <v>12.983758924340091</v>
      </c>
      <c r="E66" t="s">
        <v>34</v>
      </c>
      <c r="F66" t="s">
        <v>21</v>
      </c>
      <c r="G66">
        <v>1</v>
      </c>
      <c r="H66">
        <f t="shared" si="21"/>
        <v>20</v>
      </c>
      <c r="J66">
        <v>2100</v>
      </c>
      <c r="K66" t="s">
        <v>31</v>
      </c>
      <c r="L66">
        <f t="shared" si="22"/>
        <v>22.5</v>
      </c>
      <c r="M66" cm="1">
        <f t="array" ref="M66">STOWA2024_JAARROND_T(B66*60,L66,J66,K66,"")</f>
        <v>3.869040236642797E-2</v>
      </c>
      <c r="N66">
        <f t="shared" si="23"/>
        <v>25.846203162459471</v>
      </c>
    </row>
    <row r="67" spans="1:14" x14ac:dyDescent="0.3">
      <c r="A67">
        <f t="shared" si="5"/>
        <v>4506</v>
      </c>
      <c r="B67">
        <v>96</v>
      </c>
      <c r="C67">
        <f t="shared" si="19"/>
        <v>8.4919095731725598</v>
      </c>
      <c r="D67">
        <f t="shared" si="20"/>
        <v>8.4919095731725598</v>
      </c>
      <c r="E67" t="s">
        <v>34</v>
      </c>
      <c r="F67" t="s">
        <v>21</v>
      </c>
      <c r="G67">
        <v>1</v>
      </c>
      <c r="H67">
        <f t="shared" si="21"/>
        <v>25</v>
      </c>
      <c r="J67">
        <v>2100</v>
      </c>
      <c r="K67" t="s">
        <v>31</v>
      </c>
      <c r="L67">
        <f t="shared" si="22"/>
        <v>27.5</v>
      </c>
      <c r="M67" cm="1">
        <f t="array" ref="M67">STOWA2024_JAARROND_T(B67*60,L67,J67,K67,"")</f>
        <v>5.7622627786896287E-2</v>
      </c>
      <c r="N67">
        <f t="shared" si="23"/>
        <v>17.354293589286911</v>
      </c>
    </row>
    <row r="68" spans="1:14" x14ac:dyDescent="0.3">
      <c r="A68">
        <f t="shared" ref="A68:A131" si="24">A67+1</f>
        <v>4507</v>
      </c>
      <c r="B68">
        <v>96</v>
      </c>
      <c r="C68">
        <f t="shared" si="19"/>
        <v>5.6045209873627613</v>
      </c>
      <c r="D68">
        <f t="shared" si="20"/>
        <v>5.6045209873627613</v>
      </c>
      <c r="E68" t="s">
        <v>34</v>
      </c>
      <c r="F68" t="s">
        <v>21</v>
      </c>
      <c r="G68">
        <v>1</v>
      </c>
      <c r="H68">
        <f t="shared" si="21"/>
        <v>30</v>
      </c>
      <c r="J68">
        <v>2100</v>
      </c>
      <c r="K68" t="s">
        <v>31</v>
      </c>
      <c r="L68">
        <f t="shared" si="22"/>
        <v>32.5</v>
      </c>
      <c r="M68" cm="1">
        <f t="array" ref="M68">STOWA2024_JAARROND_T(B68*60,L68,J68,K68,"")</f>
        <v>8.5108030076789687E-2</v>
      </c>
      <c r="N68">
        <f t="shared" si="23"/>
        <v>11.74977260192415</v>
      </c>
    </row>
    <row r="69" spans="1:14" x14ac:dyDescent="0.3">
      <c r="A69">
        <f t="shared" si="24"/>
        <v>4508</v>
      </c>
      <c r="B69">
        <v>96</v>
      </c>
      <c r="C69">
        <f t="shared" si="19"/>
        <v>3.7306911888389607</v>
      </c>
      <c r="D69">
        <f t="shared" si="20"/>
        <v>3.7306911888389607</v>
      </c>
      <c r="E69" t="s">
        <v>34</v>
      </c>
      <c r="F69" t="s">
        <v>21</v>
      </c>
      <c r="G69">
        <v>1</v>
      </c>
      <c r="H69">
        <f t="shared" si="21"/>
        <v>35</v>
      </c>
      <c r="J69">
        <v>2100</v>
      </c>
      <c r="K69" t="s">
        <v>31</v>
      </c>
      <c r="L69">
        <f t="shared" si="22"/>
        <v>37.5</v>
      </c>
      <c r="M69" cm="1">
        <f t="array" ref="M69">STOWA2024_JAARROND_T(B69*60,L69,J69,K69,"")</f>
        <v>0.124702562361849</v>
      </c>
      <c r="N69">
        <f t="shared" si="23"/>
        <v>8.0190814130851891</v>
      </c>
    </row>
    <row r="70" spans="1:14" x14ac:dyDescent="0.3">
      <c r="A70">
        <f t="shared" si="24"/>
        <v>4509</v>
      </c>
      <c r="B70">
        <v>96</v>
      </c>
      <c r="C70">
        <f>N69-N70</f>
        <v>2.504086207188557</v>
      </c>
      <c r="D70">
        <f t="shared" si="20"/>
        <v>2.504086207188557</v>
      </c>
      <c r="E70" t="s">
        <v>34</v>
      </c>
      <c r="F70" t="s">
        <v>21</v>
      </c>
      <c r="G70">
        <v>1</v>
      </c>
      <c r="H70">
        <f>H69+5</f>
        <v>40</v>
      </c>
      <c r="J70">
        <v>2100</v>
      </c>
      <c r="K70" t="s">
        <v>31</v>
      </c>
      <c r="L70">
        <f>AVERAGE(H70:H71)</f>
        <v>42.5</v>
      </c>
      <c r="M70" cm="1">
        <f t="array" ref="M70">STOWA2024_JAARROND_T(B70*60,L70,J70,K70,"")</f>
        <v>0.18132382035995248</v>
      </c>
      <c r="N70">
        <f>1/M70</f>
        <v>5.5149952058966321</v>
      </c>
    </row>
    <row r="71" spans="1:14" x14ac:dyDescent="0.3">
      <c r="A71">
        <f t="shared" si="24"/>
        <v>4510</v>
      </c>
      <c r="B71">
        <v>96</v>
      </c>
      <c r="C71">
        <f t="shared" ref="C71:C93" si="25">N70-N71</f>
        <v>1.694072081816608</v>
      </c>
      <c r="D71">
        <f t="shared" si="20"/>
        <v>1.694072081816608</v>
      </c>
      <c r="E71" t="s">
        <v>34</v>
      </c>
      <c r="F71" t="s">
        <v>21</v>
      </c>
      <c r="G71">
        <v>1</v>
      </c>
      <c r="H71">
        <f t="shared" ref="H71:H94" si="26">H70+5</f>
        <v>45</v>
      </c>
      <c r="J71">
        <v>2100</v>
      </c>
      <c r="K71" t="s">
        <v>31</v>
      </c>
      <c r="L71">
        <f t="shared" ref="L71:L93" si="27">AVERAGE(H71:H72)</f>
        <v>47.5</v>
      </c>
      <c r="M71" cm="1">
        <f t="array" ref="M71">STOWA2024_JAARROND_T(B71*60,L71,J71,K71,"")</f>
        <v>0.26171685938873035</v>
      </c>
      <c r="N71">
        <f t="shared" ref="N71:N93" si="28">1/M71</f>
        <v>3.8209231240800241</v>
      </c>
    </row>
    <row r="72" spans="1:14" x14ac:dyDescent="0.3">
      <c r="A72">
        <f t="shared" si="24"/>
        <v>4511</v>
      </c>
      <c r="B72">
        <v>96</v>
      </c>
      <c r="C72">
        <f t="shared" si="25"/>
        <v>1.1548547039162491</v>
      </c>
      <c r="D72">
        <f t="shared" si="20"/>
        <v>1.1548547039162491</v>
      </c>
      <c r="E72" t="s">
        <v>34</v>
      </c>
      <c r="F72" t="s">
        <v>21</v>
      </c>
      <c r="G72">
        <v>1</v>
      </c>
      <c r="H72">
        <f t="shared" si="26"/>
        <v>50</v>
      </c>
      <c r="J72">
        <v>2100</v>
      </c>
      <c r="K72" t="s">
        <v>31</v>
      </c>
      <c r="L72">
        <f t="shared" si="27"/>
        <v>52.5</v>
      </c>
      <c r="M72" cm="1">
        <f t="array" ref="M72">STOWA2024_JAARROND_T(B72*60,L72,J72,K72,"")</f>
        <v>0.3750841472922779</v>
      </c>
      <c r="N72">
        <f t="shared" si="28"/>
        <v>2.666068420163775</v>
      </c>
    </row>
    <row r="73" spans="1:14" x14ac:dyDescent="0.3">
      <c r="A73">
        <f t="shared" si="24"/>
        <v>4512</v>
      </c>
      <c r="B73">
        <v>96</v>
      </c>
      <c r="C73">
        <f t="shared" si="25"/>
        <v>0.79309521974237596</v>
      </c>
      <c r="D73">
        <f t="shared" si="20"/>
        <v>0.79309521974237596</v>
      </c>
      <c r="E73" t="s">
        <v>34</v>
      </c>
      <c r="F73" t="s">
        <v>21</v>
      </c>
      <c r="G73">
        <v>1</v>
      </c>
      <c r="H73">
        <f t="shared" si="26"/>
        <v>55</v>
      </c>
      <c r="J73">
        <v>2100</v>
      </c>
      <c r="K73" t="s">
        <v>31</v>
      </c>
      <c r="L73">
        <f t="shared" si="27"/>
        <v>57.5</v>
      </c>
      <c r="M73" cm="1">
        <f t="array" ref="M73">STOWA2024_JAARROND_T(B73*60,L73,J73,K73,"")</f>
        <v>0.5339104690739892</v>
      </c>
      <c r="N73">
        <f t="shared" si="28"/>
        <v>1.872973200421399</v>
      </c>
    </row>
    <row r="74" spans="1:14" x14ac:dyDescent="0.3">
      <c r="A74">
        <f t="shared" si="24"/>
        <v>4513</v>
      </c>
      <c r="B74">
        <v>96</v>
      </c>
      <c r="C74">
        <f t="shared" si="25"/>
        <v>0.54849401371728845</v>
      </c>
      <c r="D74">
        <f t="shared" si="20"/>
        <v>0.54849401371728845</v>
      </c>
      <c r="E74" t="s">
        <v>34</v>
      </c>
      <c r="F74" t="s">
        <v>21</v>
      </c>
      <c r="G74">
        <v>1</v>
      </c>
      <c r="H74">
        <f t="shared" si="26"/>
        <v>60</v>
      </c>
      <c r="J74">
        <v>2100</v>
      </c>
      <c r="K74" t="s">
        <v>31</v>
      </c>
      <c r="L74">
        <f t="shared" si="27"/>
        <v>62.5</v>
      </c>
      <c r="M74" cm="1">
        <f t="array" ref="M74">STOWA2024_JAARROND_T(B74*60,L74,J74,K74,"")</f>
        <v>0.75501375184946606</v>
      </c>
      <c r="N74">
        <f t="shared" si="28"/>
        <v>1.3244791867041106</v>
      </c>
    </row>
    <row r="75" spans="1:14" x14ac:dyDescent="0.3">
      <c r="A75">
        <f t="shared" si="24"/>
        <v>4514</v>
      </c>
      <c r="B75">
        <v>96</v>
      </c>
      <c r="C75">
        <f t="shared" si="25"/>
        <v>0.3818416192843691</v>
      </c>
      <c r="D75">
        <f t="shared" si="20"/>
        <v>0.3818416192843691</v>
      </c>
      <c r="E75" t="s">
        <v>34</v>
      </c>
      <c r="F75" t="s">
        <v>21</v>
      </c>
      <c r="G75">
        <v>1</v>
      </c>
      <c r="H75">
        <f t="shared" si="26"/>
        <v>65</v>
      </c>
      <c r="J75">
        <v>2100</v>
      </c>
      <c r="K75" t="s">
        <v>31</v>
      </c>
      <c r="L75">
        <f t="shared" si="27"/>
        <v>67.5</v>
      </c>
      <c r="M75" cm="1">
        <f t="array" ref="M75">STOWA2024_JAARROND_T(B75*60,L75,J75,K75,"")</f>
        <v>1.060853115304194</v>
      </c>
      <c r="N75">
        <f t="shared" si="28"/>
        <v>0.94263756741974147</v>
      </c>
    </row>
    <row r="76" spans="1:14" x14ac:dyDescent="0.3">
      <c r="A76">
        <f t="shared" si="24"/>
        <v>4515</v>
      </c>
      <c r="B76">
        <v>96</v>
      </c>
      <c r="C76">
        <f t="shared" si="25"/>
        <v>0.26772834512617416</v>
      </c>
      <c r="D76">
        <f t="shared" si="20"/>
        <v>0.26772834512617416</v>
      </c>
      <c r="E76" t="s">
        <v>34</v>
      </c>
      <c r="F76" t="s">
        <v>21</v>
      </c>
      <c r="G76">
        <v>1</v>
      </c>
      <c r="H76">
        <f t="shared" si="26"/>
        <v>70</v>
      </c>
      <c r="J76">
        <v>2100</v>
      </c>
      <c r="K76" t="s">
        <v>31</v>
      </c>
      <c r="L76">
        <f t="shared" si="27"/>
        <v>72.5</v>
      </c>
      <c r="M76" cm="1">
        <f t="array" ref="M76">STOWA2024_JAARROND_T(B76*60,L76,J76,K76,"")</f>
        <v>1.4816807460441355</v>
      </c>
      <c r="N76">
        <f t="shared" si="28"/>
        <v>0.67490922229356731</v>
      </c>
    </row>
    <row r="77" spans="1:14" x14ac:dyDescent="0.3">
      <c r="A77">
        <f t="shared" si="24"/>
        <v>4516</v>
      </c>
      <c r="B77">
        <v>96</v>
      </c>
      <c r="C77">
        <f t="shared" si="25"/>
        <v>0.18883766348356423</v>
      </c>
      <c r="D77">
        <f t="shared" si="20"/>
        <v>0.18883766348356423</v>
      </c>
      <c r="E77" t="s">
        <v>34</v>
      </c>
      <c r="F77" t="s">
        <v>21</v>
      </c>
      <c r="G77">
        <v>1</v>
      </c>
      <c r="H77">
        <f t="shared" si="26"/>
        <v>75</v>
      </c>
      <c r="J77">
        <v>2100</v>
      </c>
      <c r="K77" t="s">
        <v>31</v>
      </c>
      <c r="L77">
        <f t="shared" si="27"/>
        <v>77.5</v>
      </c>
      <c r="M77" cm="1">
        <f t="array" ref="M77">STOWA2024_JAARROND_T(B77*60,L77,J77,K77,"")</f>
        <v>2.0573102496434741</v>
      </c>
      <c r="N77">
        <f t="shared" si="28"/>
        <v>0.48607155881000308</v>
      </c>
    </row>
    <row r="78" spans="1:14" x14ac:dyDescent="0.3">
      <c r="A78">
        <f t="shared" si="24"/>
        <v>4517</v>
      </c>
      <c r="B78">
        <v>96</v>
      </c>
      <c r="C78">
        <f t="shared" si="25"/>
        <v>0.13400801841143384</v>
      </c>
      <c r="D78">
        <f t="shared" si="20"/>
        <v>0.13400801841143384</v>
      </c>
      <c r="E78" t="s">
        <v>34</v>
      </c>
      <c r="F78" t="s">
        <v>21</v>
      </c>
      <c r="G78">
        <v>1</v>
      </c>
      <c r="H78">
        <f t="shared" si="26"/>
        <v>80</v>
      </c>
      <c r="J78">
        <v>2100</v>
      </c>
      <c r="K78" t="s">
        <v>31</v>
      </c>
      <c r="L78">
        <f t="shared" si="27"/>
        <v>82.5</v>
      </c>
      <c r="M78" cm="1">
        <f t="array" ref="M78">STOWA2024_JAARROND_T(B78*60,L78,J78,K78,"")</f>
        <v>2.8403963638720029</v>
      </c>
      <c r="N78">
        <f t="shared" si="28"/>
        <v>0.35206354039856924</v>
      </c>
    </row>
    <row r="79" spans="1:14" x14ac:dyDescent="0.3">
      <c r="A79">
        <f t="shared" si="24"/>
        <v>4518</v>
      </c>
      <c r="B79">
        <v>96</v>
      </c>
      <c r="C79">
        <f t="shared" si="25"/>
        <v>9.5658756377719645E-2</v>
      </c>
      <c r="D79">
        <f t="shared" si="20"/>
        <v>9.5658756377719645E-2</v>
      </c>
      <c r="E79" t="s">
        <v>34</v>
      </c>
      <c r="F79" t="s">
        <v>21</v>
      </c>
      <c r="G79">
        <v>1</v>
      </c>
      <c r="H79">
        <f t="shared" si="26"/>
        <v>85</v>
      </c>
      <c r="J79">
        <v>2100</v>
      </c>
      <c r="K79" t="s">
        <v>31</v>
      </c>
      <c r="L79">
        <f t="shared" si="27"/>
        <v>87.5</v>
      </c>
      <c r="M79" cm="1">
        <f t="array" ref="M79">STOWA2024_JAARROND_T(B79*60,L79,J79,K79,"")</f>
        <v>3.9000832368193441</v>
      </c>
      <c r="N79">
        <f t="shared" si="28"/>
        <v>0.2564047840208496</v>
      </c>
    </row>
    <row r="80" spans="1:14" x14ac:dyDescent="0.3">
      <c r="A80">
        <f t="shared" si="24"/>
        <v>4519</v>
      </c>
      <c r="B80">
        <v>96</v>
      </c>
      <c r="C80">
        <f t="shared" si="25"/>
        <v>6.8675535301842838E-2</v>
      </c>
      <c r="D80">
        <f t="shared" si="20"/>
        <v>6.8675535301842838E-2</v>
      </c>
      <c r="E80" t="s">
        <v>34</v>
      </c>
      <c r="F80" t="s">
        <v>21</v>
      </c>
      <c r="G80">
        <v>1</v>
      </c>
      <c r="H80">
        <f t="shared" si="26"/>
        <v>90</v>
      </c>
      <c r="J80">
        <v>2100</v>
      </c>
      <c r="K80" t="s">
        <v>31</v>
      </c>
      <c r="L80">
        <f t="shared" si="27"/>
        <v>92.5</v>
      </c>
      <c r="M80" cm="1">
        <f t="array" ref="M80">STOWA2024_JAARROND_T(B80*60,L80,J80,K80,"")</f>
        <v>5.3268204439298668</v>
      </c>
      <c r="N80">
        <f t="shared" si="28"/>
        <v>0.18772924871900676</v>
      </c>
    </row>
    <row r="81" spans="1:14" x14ac:dyDescent="0.3">
      <c r="A81">
        <f t="shared" si="24"/>
        <v>4520</v>
      </c>
      <c r="B81">
        <v>96</v>
      </c>
      <c r="C81">
        <f t="shared" si="25"/>
        <v>4.9575343789567572E-2</v>
      </c>
      <c r="D81">
        <f t="shared" si="20"/>
        <v>4.9575343789567572E-2</v>
      </c>
      <c r="E81" t="s">
        <v>34</v>
      </c>
      <c r="F81" t="s">
        <v>21</v>
      </c>
      <c r="G81">
        <v>1</v>
      </c>
      <c r="H81">
        <f t="shared" si="26"/>
        <v>95</v>
      </c>
      <c r="J81">
        <v>2100</v>
      </c>
      <c r="K81" t="s">
        <v>31</v>
      </c>
      <c r="L81">
        <f t="shared" si="27"/>
        <v>97.5</v>
      </c>
      <c r="M81" cm="1">
        <f t="array" ref="M81">STOWA2024_JAARROND_T(B81*60,L81,J81,K81,"")</f>
        <v>7.2383042702321054</v>
      </c>
      <c r="N81">
        <f t="shared" si="28"/>
        <v>0.13815390492943919</v>
      </c>
    </row>
    <row r="82" spans="1:14" x14ac:dyDescent="0.3">
      <c r="A82">
        <f t="shared" si="24"/>
        <v>4521</v>
      </c>
      <c r="B82">
        <v>96</v>
      </c>
      <c r="C82">
        <f t="shared" si="25"/>
        <v>3.5978107967975279E-2</v>
      </c>
      <c r="D82">
        <f t="shared" si="20"/>
        <v>3.5978107967975279E-2</v>
      </c>
      <c r="E82" t="s">
        <v>34</v>
      </c>
      <c r="F82" t="s">
        <v>21</v>
      </c>
      <c r="G82">
        <v>1</v>
      </c>
      <c r="H82">
        <f t="shared" si="26"/>
        <v>100</v>
      </c>
      <c r="J82">
        <v>2100</v>
      </c>
      <c r="K82" t="s">
        <v>31</v>
      </c>
      <c r="L82">
        <f t="shared" si="27"/>
        <v>102.5</v>
      </c>
      <c r="M82" cm="1">
        <f t="array" ref="M82">STOWA2024_JAARROND_T(B82*60,L82,J82,K82,"")</f>
        <v>9.7870535854704883</v>
      </c>
      <c r="N82">
        <f t="shared" si="28"/>
        <v>0.10217579696146391</v>
      </c>
    </row>
    <row r="83" spans="1:14" x14ac:dyDescent="0.3">
      <c r="A83">
        <f t="shared" si="24"/>
        <v>4522</v>
      </c>
      <c r="B83">
        <v>96</v>
      </c>
      <c r="C83">
        <f t="shared" si="25"/>
        <v>2.6244964262028062E-2</v>
      </c>
      <c r="D83">
        <f t="shared" si="20"/>
        <v>2.6244964262028062E-2</v>
      </c>
      <c r="E83" t="s">
        <v>34</v>
      </c>
      <c r="F83" t="s">
        <v>21</v>
      </c>
      <c r="G83">
        <v>1</v>
      </c>
      <c r="H83">
        <f t="shared" si="26"/>
        <v>105</v>
      </c>
      <c r="J83">
        <v>2100</v>
      </c>
      <c r="K83" t="s">
        <v>31</v>
      </c>
      <c r="L83">
        <f t="shared" si="27"/>
        <v>107.5</v>
      </c>
      <c r="M83" cm="1">
        <f t="array" ref="M83">STOWA2024_JAARROND_T(B83*60,L83,J83,K83,"")</f>
        <v>13.169880593281441</v>
      </c>
      <c r="N83">
        <f t="shared" si="28"/>
        <v>7.5930832699435846E-2</v>
      </c>
    </row>
    <row r="84" spans="1:14" x14ac:dyDescent="0.3">
      <c r="A84">
        <f t="shared" si="24"/>
        <v>4523</v>
      </c>
      <c r="B84">
        <v>96</v>
      </c>
      <c r="C84">
        <f t="shared" si="25"/>
        <v>1.9240587342881553E-2</v>
      </c>
      <c r="D84">
        <f t="shared" si="20"/>
        <v>1.9240587342881553E-2</v>
      </c>
      <c r="E84" t="s">
        <v>34</v>
      </c>
      <c r="F84" t="s">
        <v>21</v>
      </c>
      <c r="G84">
        <v>1</v>
      </c>
      <c r="H84">
        <f t="shared" si="26"/>
        <v>110</v>
      </c>
      <c r="J84">
        <v>2100</v>
      </c>
      <c r="K84" t="s">
        <v>31</v>
      </c>
      <c r="L84">
        <f t="shared" si="27"/>
        <v>112.5</v>
      </c>
      <c r="M84" cm="1">
        <f t="array" ref="M84">STOWA2024_JAARROND_T(B84*60,L84,J84,K84,"")</f>
        <v>17.639719032974412</v>
      </c>
      <c r="N84">
        <f t="shared" si="28"/>
        <v>5.6690245356554293E-2</v>
      </c>
    </row>
    <row r="85" spans="1:14" x14ac:dyDescent="0.3">
      <c r="A85">
        <f t="shared" si="24"/>
        <v>4524</v>
      </c>
      <c r="B85">
        <v>96</v>
      </c>
      <c r="C85">
        <f t="shared" si="25"/>
        <v>1.4173528013483837E-2</v>
      </c>
      <c r="D85">
        <f t="shared" si="20"/>
        <v>1.4173528013483837E-2</v>
      </c>
      <c r="E85" t="s">
        <v>34</v>
      </c>
      <c r="F85" t="s">
        <v>21</v>
      </c>
      <c r="G85">
        <v>1</v>
      </c>
      <c r="H85">
        <f t="shared" si="26"/>
        <v>115</v>
      </c>
      <c r="J85">
        <v>2100</v>
      </c>
      <c r="K85" t="s">
        <v>31</v>
      </c>
      <c r="L85">
        <f t="shared" si="27"/>
        <v>117.5</v>
      </c>
      <c r="M85" cm="1">
        <f t="array" ref="M85">STOWA2024_JAARROND_T(B85*60,L85,J85,K85,"")</f>
        <v>23.520160127390078</v>
      </c>
      <c r="N85">
        <f t="shared" si="28"/>
        <v>4.2516717343070456E-2</v>
      </c>
    </row>
    <row r="86" spans="1:14" x14ac:dyDescent="0.3">
      <c r="A86">
        <f t="shared" si="24"/>
        <v>4525</v>
      </c>
      <c r="B86">
        <v>96</v>
      </c>
      <c r="C86">
        <f t="shared" si="25"/>
        <v>1.0490492393138706E-2</v>
      </c>
      <c r="D86">
        <f t="shared" si="20"/>
        <v>1.0490492393138706E-2</v>
      </c>
      <c r="E86" t="s">
        <v>34</v>
      </c>
      <c r="F86" t="s">
        <v>21</v>
      </c>
      <c r="G86">
        <v>1</v>
      </c>
      <c r="H86">
        <f t="shared" si="26"/>
        <v>120</v>
      </c>
      <c r="J86">
        <v>2100</v>
      </c>
      <c r="K86" t="s">
        <v>31</v>
      </c>
      <c r="L86">
        <f t="shared" si="27"/>
        <v>122.5</v>
      </c>
      <c r="M86" cm="1">
        <f t="array" ref="M86">STOWA2024_JAARROND_T(B86*60,L86,J86,K86,"")</f>
        <v>31.22441066854903</v>
      </c>
      <c r="N86">
        <f t="shared" si="28"/>
        <v>3.202622494993175E-2</v>
      </c>
    </row>
    <row r="87" spans="1:14" x14ac:dyDescent="0.3">
      <c r="A87">
        <f t="shared" si="24"/>
        <v>4526</v>
      </c>
      <c r="B87">
        <v>96</v>
      </c>
      <c r="C87">
        <f t="shared" si="25"/>
        <v>7.7993965727892536E-3</v>
      </c>
      <c r="D87">
        <f t="shared" si="20"/>
        <v>7.7993965727892536E-3</v>
      </c>
      <c r="E87" t="s">
        <v>34</v>
      </c>
      <c r="F87" t="s">
        <v>21</v>
      </c>
      <c r="G87">
        <v>1</v>
      </c>
      <c r="H87">
        <f t="shared" si="26"/>
        <v>125</v>
      </c>
      <c r="J87">
        <v>2100</v>
      </c>
      <c r="K87" t="s">
        <v>31</v>
      </c>
      <c r="L87">
        <f t="shared" si="27"/>
        <v>127.5</v>
      </c>
      <c r="M87" cm="1">
        <f t="array" ref="M87">STOWA2024_JAARROND_T(B87*60,L87,J87,K87,"")</f>
        <v>41.276554422760469</v>
      </c>
      <c r="N87">
        <f t="shared" si="28"/>
        <v>2.4226828377142497E-2</v>
      </c>
    </row>
    <row r="88" spans="1:14" x14ac:dyDescent="0.3">
      <c r="A88">
        <f t="shared" si="24"/>
        <v>4527</v>
      </c>
      <c r="B88">
        <v>96</v>
      </c>
      <c r="C88">
        <f t="shared" si="25"/>
        <v>5.8245647230935234E-3</v>
      </c>
      <c r="D88">
        <f t="shared" si="20"/>
        <v>5.8245647230935234E-3</v>
      </c>
      <c r="E88" t="s">
        <v>34</v>
      </c>
      <c r="F88" t="s">
        <v>21</v>
      </c>
      <c r="G88">
        <v>1</v>
      </c>
      <c r="H88">
        <f t="shared" si="26"/>
        <v>130</v>
      </c>
      <c r="J88">
        <v>2100</v>
      </c>
      <c r="K88" t="s">
        <v>31</v>
      </c>
      <c r="L88">
        <f t="shared" si="27"/>
        <v>132.5</v>
      </c>
      <c r="M88" cm="1">
        <f t="array" ref="M88">STOWA2024_JAARROND_T(B88*60,L88,J88,K88,"")</f>
        <v>54.341140785686669</v>
      </c>
      <c r="N88">
        <f t="shared" si="28"/>
        <v>1.8402263654048973E-2</v>
      </c>
    </row>
    <row r="89" spans="1:14" x14ac:dyDescent="0.3">
      <c r="A89">
        <f t="shared" si="24"/>
        <v>4528</v>
      </c>
      <c r="B89">
        <v>96</v>
      </c>
      <c r="C89">
        <f t="shared" si="25"/>
        <v>4.3681743642917589E-3</v>
      </c>
      <c r="D89">
        <f t="shared" si="20"/>
        <v>4.3681743642917589E-3</v>
      </c>
      <c r="E89" t="s">
        <v>34</v>
      </c>
      <c r="F89" t="s">
        <v>21</v>
      </c>
      <c r="G89">
        <v>1</v>
      </c>
      <c r="H89">
        <f t="shared" si="26"/>
        <v>135</v>
      </c>
      <c r="J89">
        <v>2100</v>
      </c>
      <c r="K89" t="s">
        <v>31</v>
      </c>
      <c r="L89">
        <f t="shared" si="27"/>
        <v>137.5</v>
      </c>
      <c r="M89" cm="1">
        <f t="array" ref="M89">STOWA2024_JAARROND_T(B89*60,L89,J89,K89,"")</f>
        <v>71.255068950562432</v>
      </c>
      <c r="N89">
        <f t="shared" si="28"/>
        <v>1.4034089289757214E-2</v>
      </c>
    </row>
    <row r="90" spans="1:14" x14ac:dyDescent="0.3">
      <c r="A90">
        <f t="shared" si="24"/>
        <v>4529</v>
      </c>
      <c r="B90">
        <v>96</v>
      </c>
      <c r="C90">
        <f t="shared" si="25"/>
        <v>3.2896766063644153E-3</v>
      </c>
      <c r="D90">
        <f t="shared" si="20"/>
        <v>3.2896766063644153E-3</v>
      </c>
      <c r="E90" t="s">
        <v>34</v>
      </c>
      <c r="F90" t="s">
        <v>21</v>
      </c>
      <c r="G90">
        <v>1</v>
      </c>
      <c r="H90">
        <f t="shared" si="26"/>
        <v>140</v>
      </c>
      <c r="J90">
        <v>2100</v>
      </c>
      <c r="K90" t="s">
        <v>31</v>
      </c>
      <c r="L90">
        <f t="shared" si="27"/>
        <v>142.5</v>
      </c>
      <c r="M90" cm="1">
        <f t="array" ref="M90">STOWA2024_JAARROND_T(B90*60,L90,J90,K90,"")</f>
        <v>93.071629829116603</v>
      </c>
      <c r="N90">
        <f t="shared" si="28"/>
        <v>1.0744412683392799E-2</v>
      </c>
    </row>
    <row r="91" spans="1:14" x14ac:dyDescent="0.3">
      <c r="A91">
        <f t="shared" si="24"/>
        <v>4530</v>
      </c>
      <c r="B91">
        <v>96</v>
      </c>
      <c r="C91">
        <f t="shared" si="25"/>
        <v>2.4874753480958346E-3</v>
      </c>
      <c r="D91">
        <f t="shared" si="20"/>
        <v>2.4874753480958346E-3</v>
      </c>
      <c r="E91" t="s">
        <v>34</v>
      </c>
      <c r="F91" t="s">
        <v>21</v>
      </c>
      <c r="G91">
        <v>1</v>
      </c>
      <c r="H91">
        <f t="shared" si="26"/>
        <v>145</v>
      </c>
      <c r="J91">
        <v>2100</v>
      </c>
      <c r="K91" t="s">
        <v>31</v>
      </c>
      <c r="L91">
        <f t="shared" si="27"/>
        <v>147.5</v>
      </c>
      <c r="M91" cm="1">
        <f t="array" ref="M91">STOWA2024_JAARROND_T(B91*60,L91,J91,K91,"")</f>
        <v>121.11028089376126</v>
      </c>
      <c r="N91">
        <f t="shared" si="28"/>
        <v>8.2569373352969645E-3</v>
      </c>
    </row>
    <row r="92" spans="1:14" x14ac:dyDescent="0.3">
      <c r="A92">
        <f t="shared" si="24"/>
        <v>4531</v>
      </c>
      <c r="B92">
        <v>96</v>
      </c>
      <c r="C92">
        <f t="shared" si="25"/>
        <v>1.8882848191995151E-3</v>
      </c>
      <c r="D92">
        <f t="shared" si="20"/>
        <v>1.8882848191995151E-3</v>
      </c>
      <c r="E92" t="s">
        <v>34</v>
      </c>
      <c r="F92" t="s">
        <v>21</v>
      </c>
      <c r="G92">
        <v>1</v>
      </c>
      <c r="H92">
        <f t="shared" si="26"/>
        <v>150</v>
      </c>
      <c r="J92">
        <v>2100</v>
      </c>
      <c r="K92" t="s">
        <v>31</v>
      </c>
      <c r="L92">
        <f t="shared" si="27"/>
        <v>152.5</v>
      </c>
      <c r="M92" cm="1">
        <f t="array" ref="M92">STOWA2024_JAARROND_T(B92*60,L92,J92,K92,"")</f>
        <v>157.01908645076696</v>
      </c>
      <c r="N92">
        <f t="shared" si="28"/>
        <v>6.3686525160974493E-3</v>
      </c>
    </row>
    <row r="93" spans="1:14" x14ac:dyDescent="0.3">
      <c r="A93">
        <f t="shared" si="24"/>
        <v>4532</v>
      </c>
      <c r="B93">
        <v>96</v>
      </c>
      <c r="C93">
        <f t="shared" si="25"/>
        <v>1.4389360466677938E-3</v>
      </c>
      <c r="D93">
        <f t="shared" si="20"/>
        <v>1.4389360466677938E-3</v>
      </c>
      <c r="E93" t="s">
        <v>34</v>
      </c>
      <c r="F93" t="s">
        <v>21</v>
      </c>
      <c r="G93">
        <v>1</v>
      </c>
      <c r="H93">
        <f t="shared" si="26"/>
        <v>155</v>
      </c>
      <c r="J93">
        <v>2100</v>
      </c>
      <c r="K93" t="s">
        <v>31</v>
      </c>
      <c r="L93">
        <f t="shared" si="27"/>
        <v>157.5</v>
      </c>
      <c r="M93" cm="1">
        <f t="array" ref="M93">STOWA2024_JAARROND_T(B93*60,L93,J93,K93,"")</f>
        <v>202.85142283562107</v>
      </c>
      <c r="N93">
        <f t="shared" si="28"/>
        <v>4.9297164694296555E-3</v>
      </c>
    </row>
    <row r="94" spans="1:14" x14ac:dyDescent="0.3">
      <c r="A94">
        <f t="shared" si="24"/>
        <v>4533</v>
      </c>
      <c r="B94">
        <v>96</v>
      </c>
      <c r="C94" s="1">
        <f>N93</f>
        <v>4.9297164694296555E-3</v>
      </c>
      <c r="D94">
        <f t="shared" si="20"/>
        <v>4.9297164694296555E-3</v>
      </c>
      <c r="E94" t="s">
        <v>34</v>
      </c>
      <c r="F94" t="s">
        <v>21</v>
      </c>
      <c r="G94">
        <v>1</v>
      </c>
      <c r="H94">
        <f t="shared" si="26"/>
        <v>160</v>
      </c>
      <c r="J94">
        <v>2100</v>
      </c>
      <c r="K94" t="s">
        <v>31</v>
      </c>
      <c r="L94">
        <f>AVERAGE(H94:H95)</f>
        <v>85</v>
      </c>
      <c r="M94" cm="1">
        <f t="array" ref="M94">STOWA2024_JAARROND_T(B94*60,L94,J94,K94,"")</f>
        <v>3.3305536310595913</v>
      </c>
      <c r="N94">
        <f>1/M94</f>
        <v>0.3002503820008619</v>
      </c>
    </row>
    <row r="95" spans="1:14" x14ac:dyDescent="0.3">
      <c r="A95">
        <f t="shared" si="24"/>
        <v>4534</v>
      </c>
      <c r="B95">
        <v>192</v>
      </c>
      <c r="C95" s="1">
        <f>365.25*24/B95 - N95</f>
        <v>-13.685419410507144</v>
      </c>
      <c r="D95">
        <f>C95</f>
        <v>-13.685419410507144</v>
      </c>
      <c r="E95" t="s">
        <v>34</v>
      </c>
      <c r="F95" t="s">
        <v>21</v>
      </c>
      <c r="G95">
        <v>1</v>
      </c>
      <c r="H95">
        <v>10</v>
      </c>
      <c r="J95">
        <v>2100</v>
      </c>
      <c r="K95" t="s">
        <v>31</v>
      </c>
      <c r="L95">
        <f>AVERAGE(H95:H97)</f>
        <v>15</v>
      </c>
      <c r="M95" cm="1">
        <f t="array" ref="M95">STOWA2024_JAARROND_T(B95*60,L95,J95,K95,"")</f>
        <v>1.685156501213864E-2</v>
      </c>
      <c r="N95">
        <f>1/M95</f>
        <v>59.341669410507144</v>
      </c>
    </row>
    <row r="96" spans="1:14" x14ac:dyDescent="0.3">
      <c r="A96">
        <f t="shared" si="24"/>
        <v>4535</v>
      </c>
      <c r="B96">
        <v>192</v>
      </c>
      <c r="C96">
        <f t="shared" ref="C96:C100" si="29">N95-N96</f>
        <v>7.6765971337575252</v>
      </c>
      <c r="D96">
        <f t="shared" ref="D96:D125" si="30">C96</f>
        <v>7.6765971337575252</v>
      </c>
      <c r="E96" t="s">
        <v>34</v>
      </c>
      <c r="F96" t="s">
        <v>21</v>
      </c>
      <c r="G96">
        <v>1</v>
      </c>
      <c r="H96">
        <f t="shared" ref="H96:H100" si="31">H95+5</f>
        <v>15</v>
      </c>
      <c r="J96">
        <v>2100</v>
      </c>
      <c r="K96" t="s">
        <v>31</v>
      </c>
      <c r="L96">
        <f t="shared" ref="L96:L100" si="32">AVERAGE(H96:H97)</f>
        <v>17.5</v>
      </c>
      <c r="M96" cm="1">
        <f t="array" ref="M96">STOWA2024_JAARROND_T(B96*60,L96,J96,K96,"")</f>
        <v>1.935543600216778E-2</v>
      </c>
      <c r="N96">
        <f t="shared" ref="N96:N100" si="33">1/M96</f>
        <v>51.665072276749619</v>
      </c>
    </row>
    <row r="97" spans="1:14" x14ac:dyDescent="0.3">
      <c r="A97">
        <f t="shared" si="24"/>
        <v>4536</v>
      </c>
      <c r="B97">
        <v>192</v>
      </c>
      <c r="C97">
        <f t="shared" si="29"/>
        <v>12.512747007700519</v>
      </c>
      <c r="D97">
        <f t="shared" si="30"/>
        <v>12.512747007700519</v>
      </c>
      <c r="E97" t="s">
        <v>34</v>
      </c>
      <c r="F97" t="s">
        <v>21</v>
      </c>
      <c r="G97">
        <v>1</v>
      </c>
      <c r="H97">
        <f t="shared" si="31"/>
        <v>20</v>
      </c>
      <c r="J97">
        <v>2100</v>
      </c>
      <c r="K97" t="s">
        <v>31</v>
      </c>
      <c r="L97">
        <f t="shared" si="32"/>
        <v>22.5</v>
      </c>
      <c r="M97" cm="1">
        <f t="array" ref="M97">STOWA2024_JAARROND_T(B97*60,L97,J97,K97,"")</f>
        <v>2.5541267169399137E-2</v>
      </c>
      <c r="N97">
        <f t="shared" si="33"/>
        <v>39.152325269049101</v>
      </c>
    </row>
    <row r="98" spans="1:14" x14ac:dyDescent="0.3">
      <c r="A98">
        <f t="shared" si="24"/>
        <v>4537</v>
      </c>
      <c r="B98">
        <v>192</v>
      </c>
      <c r="C98">
        <f t="shared" si="29"/>
        <v>9.4921758896920281</v>
      </c>
      <c r="D98">
        <f t="shared" si="30"/>
        <v>9.4921758896920281</v>
      </c>
      <c r="E98" t="s">
        <v>34</v>
      </c>
      <c r="F98" t="s">
        <v>21</v>
      </c>
      <c r="G98">
        <v>1</v>
      </c>
      <c r="H98">
        <f t="shared" si="31"/>
        <v>25</v>
      </c>
      <c r="J98">
        <v>2100</v>
      </c>
      <c r="K98" t="s">
        <v>31</v>
      </c>
      <c r="L98">
        <f t="shared" si="32"/>
        <v>27.5</v>
      </c>
      <c r="M98" cm="1">
        <f t="array" ref="M98">STOWA2024_JAARROND_T(B98*60,L98,J98,K98,"")</f>
        <v>3.371527186899409E-2</v>
      </c>
      <c r="N98">
        <f t="shared" si="33"/>
        <v>29.660149379357073</v>
      </c>
    </row>
    <row r="99" spans="1:14" x14ac:dyDescent="0.3">
      <c r="A99">
        <f t="shared" si="24"/>
        <v>4538</v>
      </c>
      <c r="B99">
        <v>192</v>
      </c>
      <c r="C99">
        <f t="shared" si="29"/>
        <v>7.1982509517006186</v>
      </c>
      <c r="D99">
        <f t="shared" si="30"/>
        <v>7.1982509517006186</v>
      </c>
      <c r="E99" t="s">
        <v>34</v>
      </c>
      <c r="F99" t="s">
        <v>21</v>
      </c>
      <c r="G99">
        <v>1</v>
      </c>
      <c r="H99">
        <f t="shared" si="31"/>
        <v>30</v>
      </c>
      <c r="J99">
        <v>2100</v>
      </c>
      <c r="K99" t="s">
        <v>31</v>
      </c>
      <c r="L99">
        <f t="shared" si="32"/>
        <v>32.5</v>
      </c>
      <c r="M99" cm="1">
        <f t="array" ref="M99">STOWA2024_JAARROND_T(B99*60,L99,J99,K99,"")</f>
        <v>4.4519834475288129E-2</v>
      </c>
      <c r="N99">
        <f t="shared" si="33"/>
        <v>22.461898427656454</v>
      </c>
    </row>
    <row r="100" spans="1:14" x14ac:dyDescent="0.3">
      <c r="A100">
        <f t="shared" si="24"/>
        <v>4539</v>
      </c>
      <c r="B100">
        <v>192</v>
      </c>
      <c r="C100">
        <f t="shared" si="29"/>
        <v>5.4568975278543022</v>
      </c>
      <c r="D100">
        <f t="shared" si="30"/>
        <v>5.4568975278543022</v>
      </c>
      <c r="E100" t="s">
        <v>34</v>
      </c>
      <c r="F100" t="s">
        <v>21</v>
      </c>
      <c r="G100">
        <v>1</v>
      </c>
      <c r="H100">
        <f t="shared" si="31"/>
        <v>35</v>
      </c>
      <c r="J100">
        <v>2100</v>
      </c>
      <c r="K100" t="s">
        <v>31</v>
      </c>
      <c r="L100">
        <f t="shared" si="32"/>
        <v>37.5</v>
      </c>
      <c r="M100" cm="1">
        <f t="array" ref="M100">STOWA2024_JAARROND_T(B100*60,L100,J100,K100,"")</f>
        <v>5.8806230349075415E-2</v>
      </c>
      <c r="N100">
        <f t="shared" si="33"/>
        <v>17.005000899802152</v>
      </c>
    </row>
    <row r="101" spans="1:14" x14ac:dyDescent="0.3">
      <c r="A101">
        <f t="shared" si="24"/>
        <v>4540</v>
      </c>
      <c r="B101">
        <v>192</v>
      </c>
      <c r="C101">
        <f>N100-N101</f>
        <v>4.1356333716855307</v>
      </c>
      <c r="D101">
        <f t="shared" si="30"/>
        <v>4.1356333716855307</v>
      </c>
      <c r="E101" t="s">
        <v>34</v>
      </c>
      <c r="F101" t="s">
        <v>21</v>
      </c>
      <c r="G101">
        <v>1</v>
      </c>
      <c r="H101">
        <f>H100+5</f>
        <v>40</v>
      </c>
      <c r="J101">
        <v>2100</v>
      </c>
      <c r="K101" t="s">
        <v>31</v>
      </c>
      <c r="L101">
        <f>AVERAGE(H101:H102)</f>
        <v>42.5</v>
      </c>
      <c r="M101" cm="1">
        <f t="array" ref="M101">STOWA2024_JAARROND_T(B101*60,L101,J101,K101,"")</f>
        <v>7.7703896311549808E-2</v>
      </c>
      <c r="N101">
        <f>1/M101</f>
        <v>12.869367528116621</v>
      </c>
    </row>
    <row r="102" spans="1:14" x14ac:dyDescent="0.3">
      <c r="A102">
        <f t="shared" si="24"/>
        <v>4541</v>
      </c>
      <c r="B102">
        <v>192</v>
      </c>
      <c r="C102">
        <f t="shared" ref="C102:C124" si="34">N101-N102</f>
        <v>3.1329138756332284</v>
      </c>
      <c r="D102">
        <f t="shared" si="30"/>
        <v>3.1329138756332284</v>
      </c>
      <c r="E102" t="s">
        <v>34</v>
      </c>
      <c r="F102" t="s">
        <v>21</v>
      </c>
      <c r="G102">
        <v>1</v>
      </c>
      <c r="H102">
        <f t="shared" ref="H102:H125" si="35">H101+5</f>
        <v>45</v>
      </c>
      <c r="J102">
        <v>2100</v>
      </c>
      <c r="K102" t="s">
        <v>31</v>
      </c>
      <c r="L102">
        <f t="shared" ref="L102:L124" si="36">AVERAGE(H102:H103)</f>
        <v>47.5</v>
      </c>
      <c r="M102" cm="1">
        <f t="array" ref="M102">STOWA2024_JAARROND_T(B102*60,L102,J102,K102,"")</f>
        <v>0.10270680020593932</v>
      </c>
      <c r="N102">
        <f t="shared" ref="N102:N124" si="37">1/M102</f>
        <v>9.7364536524833927</v>
      </c>
    </row>
    <row r="103" spans="1:14" x14ac:dyDescent="0.3">
      <c r="A103">
        <f t="shared" si="24"/>
        <v>4542</v>
      </c>
      <c r="B103">
        <v>192</v>
      </c>
      <c r="C103">
        <f t="shared" si="34"/>
        <v>2.3726931910768814</v>
      </c>
      <c r="D103">
        <f t="shared" si="30"/>
        <v>2.3726931910768814</v>
      </c>
      <c r="E103" t="s">
        <v>34</v>
      </c>
      <c r="F103" t="s">
        <v>21</v>
      </c>
      <c r="G103">
        <v>1</v>
      </c>
      <c r="H103">
        <f t="shared" si="35"/>
        <v>50</v>
      </c>
      <c r="J103">
        <v>2100</v>
      </c>
      <c r="K103" t="s">
        <v>31</v>
      </c>
      <c r="L103">
        <f t="shared" si="36"/>
        <v>52.5</v>
      </c>
      <c r="M103" cm="1">
        <f t="array" ref="M103">STOWA2024_JAARROND_T(B103*60,L103,J103,K103,"")</f>
        <v>0.13580018052474721</v>
      </c>
      <c r="N103">
        <f t="shared" si="37"/>
        <v>7.3637604614065113</v>
      </c>
    </row>
    <row r="104" spans="1:14" x14ac:dyDescent="0.3">
      <c r="A104">
        <f t="shared" si="24"/>
        <v>4543</v>
      </c>
      <c r="B104">
        <v>192</v>
      </c>
      <c r="C104">
        <f t="shared" si="34"/>
        <v>1.7964095649064387</v>
      </c>
      <c r="D104">
        <f t="shared" si="30"/>
        <v>1.7964095649064387</v>
      </c>
      <c r="E104" t="s">
        <v>34</v>
      </c>
      <c r="F104" t="s">
        <v>21</v>
      </c>
      <c r="G104">
        <v>1</v>
      </c>
      <c r="H104">
        <f t="shared" si="35"/>
        <v>55</v>
      </c>
      <c r="J104">
        <v>2100</v>
      </c>
      <c r="K104" t="s">
        <v>31</v>
      </c>
      <c r="L104">
        <f t="shared" si="36"/>
        <v>57.5</v>
      </c>
      <c r="M104" cm="1">
        <f t="array" ref="M104">STOWA2024_JAARROND_T(B104*60,L104,J104,K104,"")</f>
        <v>0.17961864064085706</v>
      </c>
      <c r="N104">
        <f t="shared" si="37"/>
        <v>5.5673508965000726</v>
      </c>
    </row>
    <row r="105" spans="1:14" x14ac:dyDescent="0.3">
      <c r="A105">
        <f t="shared" si="24"/>
        <v>4544</v>
      </c>
      <c r="B105">
        <v>192</v>
      </c>
      <c r="C105">
        <f t="shared" si="34"/>
        <v>1.3595723616848412</v>
      </c>
      <c r="D105">
        <f t="shared" si="30"/>
        <v>1.3595723616848412</v>
      </c>
      <c r="E105" t="s">
        <v>34</v>
      </c>
      <c r="F105" t="s">
        <v>21</v>
      </c>
      <c r="G105">
        <v>1</v>
      </c>
      <c r="H105">
        <f t="shared" si="35"/>
        <v>60</v>
      </c>
      <c r="J105">
        <v>2100</v>
      </c>
      <c r="K105" t="s">
        <v>31</v>
      </c>
      <c r="L105">
        <f t="shared" si="36"/>
        <v>62.5</v>
      </c>
      <c r="M105" cm="1">
        <f t="array" ref="M105">STOWA2024_JAARROND_T(B105*60,L105,J105,K105,"")</f>
        <v>0.23765509323410988</v>
      </c>
      <c r="N105">
        <f t="shared" si="37"/>
        <v>4.2077785348152315</v>
      </c>
    </row>
    <row r="106" spans="1:14" x14ac:dyDescent="0.3">
      <c r="A106">
        <f t="shared" si="24"/>
        <v>4545</v>
      </c>
      <c r="B106">
        <v>192</v>
      </c>
      <c r="C106">
        <f t="shared" si="34"/>
        <v>1.0286169391193765</v>
      </c>
      <c r="D106">
        <f t="shared" si="30"/>
        <v>1.0286169391193765</v>
      </c>
      <c r="E106" t="s">
        <v>34</v>
      </c>
      <c r="F106" t="s">
        <v>21</v>
      </c>
      <c r="G106">
        <v>1</v>
      </c>
      <c r="H106">
        <f t="shared" si="35"/>
        <v>65</v>
      </c>
      <c r="J106">
        <v>2100</v>
      </c>
      <c r="K106" t="s">
        <v>31</v>
      </c>
      <c r="L106">
        <f t="shared" si="36"/>
        <v>67.5</v>
      </c>
      <c r="M106" cm="1">
        <f t="array" ref="M106">STOWA2024_JAARROND_T(B106*60,L106,J106,K106,"")</f>
        <v>0.31454833920800429</v>
      </c>
      <c r="N106">
        <f t="shared" si="37"/>
        <v>3.179161595695855</v>
      </c>
    </row>
    <row r="107" spans="1:14" x14ac:dyDescent="0.3">
      <c r="A107">
        <f t="shared" si="24"/>
        <v>4546</v>
      </c>
      <c r="B107">
        <v>192</v>
      </c>
      <c r="C107">
        <f t="shared" si="34"/>
        <v>0.77796463311483821</v>
      </c>
      <c r="D107">
        <f t="shared" si="30"/>
        <v>0.77796463311483821</v>
      </c>
      <c r="E107" t="s">
        <v>34</v>
      </c>
      <c r="F107" t="s">
        <v>21</v>
      </c>
      <c r="G107">
        <v>1</v>
      </c>
      <c r="H107">
        <f t="shared" si="35"/>
        <v>70</v>
      </c>
      <c r="J107">
        <v>2100</v>
      </c>
      <c r="K107" t="s">
        <v>31</v>
      </c>
      <c r="L107">
        <f t="shared" si="36"/>
        <v>72.5</v>
      </c>
      <c r="M107" cm="1">
        <f t="array" ref="M107">STOWA2024_JAARROND_T(B107*60,L107,J107,K107,"")</f>
        <v>0.41645896425135925</v>
      </c>
      <c r="N107">
        <f t="shared" si="37"/>
        <v>2.4011969625810168</v>
      </c>
    </row>
    <row r="108" spans="1:14" x14ac:dyDescent="0.3">
      <c r="A108">
        <f t="shared" si="24"/>
        <v>4547</v>
      </c>
      <c r="B108">
        <v>192</v>
      </c>
      <c r="C108">
        <f t="shared" si="34"/>
        <v>0.588212321912156</v>
      </c>
      <c r="D108">
        <f t="shared" si="30"/>
        <v>0.588212321912156</v>
      </c>
      <c r="E108" t="s">
        <v>34</v>
      </c>
      <c r="F108" t="s">
        <v>21</v>
      </c>
      <c r="G108">
        <v>1</v>
      </c>
      <c r="H108">
        <f t="shared" si="35"/>
        <v>75</v>
      </c>
      <c r="J108">
        <v>2100</v>
      </c>
      <c r="K108" t="s">
        <v>31</v>
      </c>
      <c r="L108">
        <f t="shared" si="36"/>
        <v>77.5</v>
      </c>
      <c r="M108" cm="1">
        <f t="array" ref="M108">STOWA2024_JAARROND_T(B108*60,L108,J108,K108,"")</f>
        <v>0.55157665297764025</v>
      </c>
      <c r="N108">
        <f t="shared" si="37"/>
        <v>1.8129846406688608</v>
      </c>
    </row>
    <row r="109" spans="1:14" x14ac:dyDescent="0.3">
      <c r="A109">
        <f t="shared" si="24"/>
        <v>4548</v>
      </c>
      <c r="B109">
        <v>192</v>
      </c>
      <c r="C109">
        <f t="shared" si="34"/>
        <v>0.44457953489668389</v>
      </c>
      <c r="D109">
        <f t="shared" si="30"/>
        <v>0.44457953489668389</v>
      </c>
      <c r="E109" t="s">
        <v>34</v>
      </c>
      <c r="F109" t="s">
        <v>21</v>
      </c>
      <c r="G109">
        <v>1</v>
      </c>
      <c r="H109">
        <f t="shared" si="35"/>
        <v>80</v>
      </c>
      <c r="J109">
        <v>2100</v>
      </c>
      <c r="K109" t="s">
        <v>31</v>
      </c>
      <c r="L109">
        <f t="shared" si="36"/>
        <v>82.5</v>
      </c>
      <c r="M109" cm="1">
        <f t="array" ref="M109">STOWA2024_JAARROND_T(B109*60,L109,J109,K109,"")</f>
        <v>0.73077774686883412</v>
      </c>
      <c r="N109">
        <f t="shared" si="37"/>
        <v>1.3684051057721769</v>
      </c>
    </row>
    <row r="110" spans="1:14" x14ac:dyDescent="0.3">
      <c r="A110">
        <f t="shared" si="24"/>
        <v>4549</v>
      </c>
      <c r="B110">
        <v>192</v>
      </c>
      <c r="C110">
        <f t="shared" si="34"/>
        <v>0.33591441433012692</v>
      </c>
      <c r="D110">
        <f t="shared" si="30"/>
        <v>0.33591441433012692</v>
      </c>
      <c r="E110" t="s">
        <v>34</v>
      </c>
      <c r="F110" t="s">
        <v>21</v>
      </c>
      <c r="G110">
        <v>1</v>
      </c>
      <c r="H110">
        <f t="shared" si="35"/>
        <v>85</v>
      </c>
      <c r="J110">
        <v>2100</v>
      </c>
      <c r="K110" t="s">
        <v>31</v>
      </c>
      <c r="L110">
        <f t="shared" si="36"/>
        <v>87.5</v>
      </c>
      <c r="M110" cm="1">
        <f t="array" ref="M110">STOWA2024_JAARROND_T(B110*60,L110,J110,K110,"")</f>
        <v>0.96853173426999994</v>
      </c>
      <c r="N110">
        <f t="shared" si="37"/>
        <v>1.03249069144205</v>
      </c>
    </row>
    <row r="111" spans="1:14" x14ac:dyDescent="0.3">
      <c r="A111">
        <f t="shared" si="24"/>
        <v>4550</v>
      </c>
      <c r="B111">
        <v>192</v>
      </c>
      <c r="C111">
        <f t="shared" si="34"/>
        <v>0.25364369653341134</v>
      </c>
      <c r="D111">
        <f t="shared" si="30"/>
        <v>0.25364369653341134</v>
      </c>
      <c r="E111" t="s">
        <v>34</v>
      </c>
      <c r="F111" t="s">
        <v>21</v>
      </c>
      <c r="G111">
        <v>1</v>
      </c>
      <c r="H111">
        <f t="shared" si="35"/>
        <v>90</v>
      </c>
      <c r="J111">
        <v>2100</v>
      </c>
      <c r="K111" t="s">
        <v>31</v>
      </c>
      <c r="L111">
        <f t="shared" si="36"/>
        <v>92.5</v>
      </c>
      <c r="M111" cm="1">
        <f t="array" ref="M111">STOWA2024_JAARROND_T(B111*60,L111,J111,K111,"")</f>
        <v>1.2839492307693932</v>
      </c>
      <c r="N111">
        <f t="shared" si="37"/>
        <v>0.77884699490863862</v>
      </c>
    </row>
    <row r="112" spans="1:14" x14ac:dyDescent="0.3">
      <c r="A112">
        <f t="shared" si="24"/>
        <v>4551</v>
      </c>
      <c r="B112">
        <v>192</v>
      </c>
      <c r="C112">
        <f t="shared" si="34"/>
        <v>0.19158820230410389</v>
      </c>
      <c r="D112">
        <f t="shared" si="30"/>
        <v>0.19158820230410389</v>
      </c>
      <c r="E112" t="s">
        <v>34</v>
      </c>
      <c r="F112" t="s">
        <v>21</v>
      </c>
      <c r="G112">
        <v>1</v>
      </c>
      <c r="H112">
        <f t="shared" si="35"/>
        <v>95</v>
      </c>
      <c r="J112">
        <v>2100</v>
      </c>
      <c r="K112" t="s">
        <v>31</v>
      </c>
      <c r="L112">
        <f t="shared" si="36"/>
        <v>97.5</v>
      </c>
      <c r="M112" cm="1">
        <f t="array" ref="M112">STOWA2024_JAARROND_T(B112*60,L112,J112,K112,"")</f>
        <v>1.702826781979591</v>
      </c>
      <c r="N112">
        <f t="shared" si="37"/>
        <v>0.58725879260453473</v>
      </c>
    </row>
    <row r="113" spans="1:14" x14ac:dyDescent="0.3">
      <c r="A113">
        <f t="shared" si="24"/>
        <v>4552</v>
      </c>
      <c r="B113">
        <v>192</v>
      </c>
      <c r="C113">
        <f t="shared" si="34"/>
        <v>0.14461216306103014</v>
      </c>
      <c r="D113">
        <f t="shared" si="30"/>
        <v>0.14461216306103014</v>
      </c>
      <c r="E113" t="s">
        <v>34</v>
      </c>
      <c r="F113" t="s">
        <v>21</v>
      </c>
      <c r="G113">
        <v>1</v>
      </c>
      <c r="H113">
        <f t="shared" si="35"/>
        <v>100</v>
      </c>
      <c r="J113">
        <v>2100</v>
      </c>
      <c r="K113" t="s">
        <v>31</v>
      </c>
      <c r="L113">
        <f t="shared" si="36"/>
        <v>102.5</v>
      </c>
      <c r="M113" cm="1">
        <f t="array" ref="M113">STOWA2024_JAARROND_T(B113*60,L113,J113,K113,"")</f>
        <v>2.2591384035416384</v>
      </c>
      <c r="N113">
        <f t="shared" si="37"/>
        <v>0.44264662954350459</v>
      </c>
    </row>
    <row r="114" spans="1:14" x14ac:dyDescent="0.3">
      <c r="A114">
        <f t="shared" si="24"/>
        <v>4553</v>
      </c>
      <c r="B114">
        <v>192</v>
      </c>
      <c r="C114">
        <f t="shared" si="34"/>
        <v>0.10911417547912533</v>
      </c>
      <c r="D114">
        <f t="shared" si="30"/>
        <v>0.10911417547912533</v>
      </c>
      <c r="E114" t="s">
        <v>34</v>
      </c>
      <c r="F114" t="s">
        <v>21</v>
      </c>
      <c r="G114">
        <v>1</v>
      </c>
      <c r="H114">
        <f t="shared" si="35"/>
        <v>105</v>
      </c>
      <c r="J114">
        <v>2100</v>
      </c>
      <c r="K114" t="s">
        <v>31</v>
      </c>
      <c r="L114">
        <f t="shared" si="36"/>
        <v>107.5</v>
      </c>
      <c r="M114" cm="1">
        <f t="array" ref="M114">STOWA2024_JAARROND_T(B114*60,L114,J114,K114,"")</f>
        <v>2.9982089833062466</v>
      </c>
      <c r="N114">
        <f t="shared" si="37"/>
        <v>0.33353245406437926</v>
      </c>
    </row>
    <row r="115" spans="1:14" x14ac:dyDescent="0.3">
      <c r="A115">
        <f t="shared" si="24"/>
        <v>4554</v>
      </c>
      <c r="B115">
        <v>192</v>
      </c>
      <c r="C115">
        <f t="shared" si="34"/>
        <v>8.2303963091904742E-2</v>
      </c>
      <c r="D115">
        <f t="shared" si="30"/>
        <v>8.2303963091904742E-2</v>
      </c>
      <c r="E115" t="s">
        <v>34</v>
      </c>
      <c r="F115" t="s">
        <v>21</v>
      </c>
      <c r="G115">
        <v>1</v>
      </c>
      <c r="H115">
        <f t="shared" si="35"/>
        <v>110</v>
      </c>
      <c r="J115">
        <v>2100</v>
      </c>
      <c r="K115" t="s">
        <v>31</v>
      </c>
      <c r="L115">
        <f t="shared" si="36"/>
        <v>112.5</v>
      </c>
      <c r="M115" cm="1">
        <f t="array" ref="M115">STOWA2024_JAARROND_T(B115*60,L115,J115,K115,"")</f>
        <v>3.9804402602950142</v>
      </c>
      <c r="N115">
        <f t="shared" si="37"/>
        <v>0.25122849097247452</v>
      </c>
    </row>
    <row r="116" spans="1:14" x14ac:dyDescent="0.3">
      <c r="A116">
        <f t="shared" si="24"/>
        <v>4555</v>
      </c>
      <c r="B116">
        <v>192</v>
      </c>
      <c r="C116">
        <f t="shared" si="34"/>
        <v>6.2059643625263283E-2</v>
      </c>
      <c r="D116">
        <f t="shared" si="30"/>
        <v>6.2059643625263283E-2</v>
      </c>
      <c r="E116" t="s">
        <v>34</v>
      </c>
      <c r="F116" t="s">
        <v>21</v>
      </c>
      <c r="G116">
        <v>1</v>
      </c>
      <c r="H116">
        <f t="shared" si="35"/>
        <v>115</v>
      </c>
      <c r="J116">
        <v>2100</v>
      </c>
      <c r="K116" t="s">
        <v>31</v>
      </c>
      <c r="L116">
        <f t="shared" si="36"/>
        <v>117.5</v>
      </c>
      <c r="M116" cm="1">
        <f t="array" ref="M116">STOWA2024_JAARROND_T(B116*60,L116,J116,K116,"")</f>
        <v>5.2862826729844334</v>
      </c>
      <c r="N116">
        <f t="shared" si="37"/>
        <v>0.18916884734721123</v>
      </c>
    </row>
    <row r="117" spans="1:14" x14ac:dyDescent="0.3">
      <c r="A117">
        <f t="shared" si="24"/>
        <v>4556</v>
      </c>
      <c r="B117">
        <v>192</v>
      </c>
      <c r="C117">
        <f t="shared" si="34"/>
        <v>4.677862776516814E-2</v>
      </c>
      <c r="D117">
        <f t="shared" si="30"/>
        <v>4.677862776516814E-2</v>
      </c>
      <c r="E117" t="s">
        <v>34</v>
      </c>
      <c r="F117" t="s">
        <v>21</v>
      </c>
      <c r="G117">
        <v>1</v>
      </c>
      <c r="H117">
        <f t="shared" si="35"/>
        <v>120</v>
      </c>
      <c r="J117">
        <v>2100</v>
      </c>
      <c r="K117" t="s">
        <v>31</v>
      </c>
      <c r="L117">
        <f t="shared" si="36"/>
        <v>122.5</v>
      </c>
      <c r="M117" cm="1">
        <f t="array" ref="M117">STOWA2024_JAARROND_T(B117*60,L117,J117,K117,"")</f>
        <v>7.0229542656461401</v>
      </c>
      <c r="N117">
        <f t="shared" si="37"/>
        <v>0.14239021958204309</v>
      </c>
    </row>
    <row r="118" spans="1:14" x14ac:dyDescent="0.3">
      <c r="A118">
        <f t="shared" si="24"/>
        <v>4557</v>
      </c>
      <c r="B118">
        <v>192</v>
      </c>
      <c r="C118">
        <f t="shared" si="34"/>
        <v>3.5248087766039923E-2</v>
      </c>
      <c r="D118">
        <f t="shared" si="30"/>
        <v>3.5248087766039923E-2</v>
      </c>
      <c r="E118" t="s">
        <v>34</v>
      </c>
      <c r="F118" t="s">
        <v>21</v>
      </c>
      <c r="G118">
        <v>1</v>
      </c>
      <c r="H118">
        <f t="shared" si="35"/>
        <v>125</v>
      </c>
      <c r="J118">
        <v>2100</v>
      </c>
      <c r="K118" t="s">
        <v>31</v>
      </c>
      <c r="L118">
        <f t="shared" si="36"/>
        <v>127.5</v>
      </c>
      <c r="M118" cm="1">
        <f t="array" ref="M118">STOWA2024_JAARROND_T(B118*60,L118,J118,K118,"")</f>
        <v>9.3333965177892431</v>
      </c>
      <c r="N118">
        <f t="shared" si="37"/>
        <v>0.10714213181600317</v>
      </c>
    </row>
    <row r="119" spans="1:14" x14ac:dyDescent="0.3">
      <c r="A119">
        <f t="shared" si="24"/>
        <v>4558</v>
      </c>
      <c r="B119">
        <v>192</v>
      </c>
      <c r="C119">
        <f t="shared" si="34"/>
        <v>2.6550547277704423E-2</v>
      </c>
      <c r="D119">
        <f t="shared" si="30"/>
        <v>2.6550547277704423E-2</v>
      </c>
      <c r="E119" t="s">
        <v>34</v>
      </c>
      <c r="F119" t="s">
        <v>21</v>
      </c>
      <c r="G119">
        <v>1</v>
      </c>
      <c r="H119">
        <f t="shared" si="35"/>
        <v>130</v>
      </c>
      <c r="J119">
        <v>2100</v>
      </c>
      <c r="K119" t="s">
        <v>31</v>
      </c>
      <c r="L119">
        <f t="shared" si="36"/>
        <v>132.5</v>
      </c>
      <c r="M119" cm="1">
        <f t="array" ref="M119">STOWA2024_JAARROND_T(B119*60,L119,J119,K119,"")</f>
        <v>12.408243437933397</v>
      </c>
      <c r="N119">
        <f t="shared" si="37"/>
        <v>8.0591584538298747E-2</v>
      </c>
    </row>
    <row r="120" spans="1:14" x14ac:dyDescent="0.3">
      <c r="A120">
        <f t="shared" si="24"/>
        <v>4559</v>
      </c>
      <c r="B120">
        <v>192</v>
      </c>
      <c r="C120">
        <f t="shared" si="34"/>
        <v>1.9991803258307517E-2</v>
      </c>
      <c r="D120">
        <f t="shared" si="30"/>
        <v>1.9991803258307517E-2</v>
      </c>
      <c r="E120" t="s">
        <v>34</v>
      </c>
      <c r="F120" t="s">
        <v>21</v>
      </c>
      <c r="G120">
        <v>1</v>
      </c>
      <c r="H120">
        <f t="shared" si="35"/>
        <v>135</v>
      </c>
      <c r="J120">
        <v>2100</v>
      </c>
      <c r="K120" t="s">
        <v>31</v>
      </c>
      <c r="L120">
        <f t="shared" si="36"/>
        <v>137.5</v>
      </c>
      <c r="M120" cm="1">
        <f t="array" ref="M120">STOWA2024_JAARROND_T(B120*60,L120,J120,K120,"")</f>
        <v>16.501709723664941</v>
      </c>
      <c r="N120">
        <f t="shared" si="37"/>
        <v>6.059978127999123E-2</v>
      </c>
    </row>
    <row r="121" spans="1:14" x14ac:dyDescent="0.3">
      <c r="A121">
        <f t="shared" si="24"/>
        <v>4560</v>
      </c>
      <c r="B121">
        <v>192</v>
      </c>
      <c r="C121">
        <f t="shared" si="34"/>
        <v>1.5048788181589522E-2</v>
      </c>
      <c r="D121">
        <f t="shared" si="30"/>
        <v>1.5048788181589522E-2</v>
      </c>
      <c r="E121" t="s">
        <v>34</v>
      </c>
      <c r="F121" t="s">
        <v>21</v>
      </c>
      <c r="G121">
        <v>1</v>
      </c>
      <c r="H121">
        <f t="shared" si="35"/>
        <v>140</v>
      </c>
      <c r="J121">
        <v>2100</v>
      </c>
      <c r="K121" t="s">
        <v>31</v>
      </c>
      <c r="L121">
        <f t="shared" si="36"/>
        <v>142.5</v>
      </c>
      <c r="M121" cm="1">
        <f t="array" ref="M121">STOWA2024_JAARROND_T(B121*60,L121,J121,K121,"")</f>
        <v>21.95341817992302</v>
      </c>
      <c r="N121">
        <f t="shared" si="37"/>
        <v>4.5550993098401708E-2</v>
      </c>
    </row>
    <row r="122" spans="1:14" x14ac:dyDescent="0.3">
      <c r="A122">
        <f t="shared" si="24"/>
        <v>4561</v>
      </c>
      <c r="B122">
        <v>192</v>
      </c>
      <c r="C122">
        <f t="shared" si="34"/>
        <v>1.1323671583380331E-2</v>
      </c>
      <c r="D122">
        <f t="shared" si="30"/>
        <v>1.1323671583380331E-2</v>
      </c>
      <c r="E122" t="s">
        <v>34</v>
      </c>
      <c r="F122" t="s">
        <v>21</v>
      </c>
      <c r="G122">
        <v>1</v>
      </c>
      <c r="H122">
        <f t="shared" si="35"/>
        <v>145</v>
      </c>
      <c r="J122">
        <v>2100</v>
      </c>
      <c r="K122" t="s">
        <v>31</v>
      </c>
      <c r="L122">
        <f t="shared" si="36"/>
        <v>147.5</v>
      </c>
      <c r="M122" cm="1">
        <f t="array" ref="M122">STOWA2024_JAARROND_T(B122*60,L122,J122,K122,"")</f>
        <v>29.216425818220365</v>
      </c>
      <c r="N122">
        <f t="shared" si="37"/>
        <v>3.4227321515021378E-2</v>
      </c>
    </row>
    <row r="123" spans="1:14" x14ac:dyDescent="0.3">
      <c r="A123">
        <f t="shared" si="24"/>
        <v>4562</v>
      </c>
      <c r="B123">
        <v>192</v>
      </c>
      <c r="C123">
        <f t="shared" si="34"/>
        <v>8.5176882861750583E-3</v>
      </c>
      <c r="D123">
        <f t="shared" si="30"/>
        <v>8.5176882861750583E-3</v>
      </c>
      <c r="E123" t="s">
        <v>34</v>
      </c>
      <c r="F123" t="s">
        <v>21</v>
      </c>
      <c r="G123">
        <v>1</v>
      </c>
      <c r="H123">
        <f t="shared" si="35"/>
        <v>150</v>
      </c>
      <c r="J123">
        <v>2100</v>
      </c>
      <c r="K123" t="s">
        <v>31</v>
      </c>
      <c r="L123">
        <f t="shared" si="36"/>
        <v>152.5</v>
      </c>
      <c r="M123" cm="1">
        <f t="array" ref="M123">STOWA2024_JAARROND_T(B123*60,L123,J123,K123,"")</f>
        <v>38.895926328423684</v>
      </c>
      <c r="N123">
        <f t="shared" si="37"/>
        <v>2.5709633228846319E-2</v>
      </c>
    </row>
    <row r="124" spans="1:14" x14ac:dyDescent="0.3">
      <c r="A124">
        <f t="shared" si="24"/>
        <v>4563</v>
      </c>
      <c r="B124">
        <v>192</v>
      </c>
      <c r="C124">
        <f t="shared" si="34"/>
        <v>6.4046684814553154E-3</v>
      </c>
      <c r="D124">
        <f t="shared" si="30"/>
        <v>6.4046684814553154E-3</v>
      </c>
      <c r="E124" t="s">
        <v>34</v>
      </c>
      <c r="F124" t="s">
        <v>21</v>
      </c>
      <c r="G124">
        <v>1</v>
      </c>
      <c r="H124">
        <f t="shared" si="35"/>
        <v>155</v>
      </c>
      <c r="J124">
        <v>2100</v>
      </c>
      <c r="K124" t="s">
        <v>31</v>
      </c>
      <c r="L124">
        <f t="shared" si="36"/>
        <v>157.5</v>
      </c>
      <c r="M124" cm="1">
        <f t="array" ref="M124">STOWA2024_JAARROND_T(B124*60,L124,J124,K124,"")</f>
        <v>51.800146391624281</v>
      </c>
      <c r="N124">
        <f t="shared" si="37"/>
        <v>1.9304964747391004E-2</v>
      </c>
    </row>
    <row r="125" spans="1:14" x14ac:dyDescent="0.3">
      <c r="A125">
        <f t="shared" si="24"/>
        <v>4564</v>
      </c>
      <c r="B125">
        <v>192</v>
      </c>
      <c r="C125" s="1">
        <f>N124</f>
        <v>1.9304964747391004E-2</v>
      </c>
      <c r="D125">
        <f t="shared" si="30"/>
        <v>1.9304964747391004E-2</v>
      </c>
      <c r="E125" t="s">
        <v>34</v>
      </c>
      <c r="F125" t="s">
        <v>21</v>
      </c>
      <c r="G125">
        <v>1</v>
      </c>
      <c r="H125">
        <f t="shared" si="35"/>
        <v>160</v>
      </c>
      <c r="J125">
        <v>2100</v>
      </c>
      <c r="K125" t="s">
        <v>31</v>
      </c>
      <c r="L125">
        <f>AVERAGE(H125:H126)</f>
        <v>85</v>
      </c>
      <c r="M125" cm="1">
        <f t="array" ref="M125">STOWA2024_JAARROND_T(B125*60,L125,J125,K125,"")</f>
        <v>0.84126621036912419</v>
      </c>
      <c r="N125">
        <f>1/M125</f>
        <v>1.1886843756166408</v>
      </c>
    </row>
    <row r="126" spans="1:14" x14ac:dyDescent="0.3">
      <c r="A126">
        <f t="shared" si="24"/>
        <v>4565</v>
      </c>
      <c r="B126">
        <v>216</v>
      </c>
      <c r="C126" s="1">
        <f>365.25*24/B126 - N126</f>
        <v>-20.147561086934736</v>
      </c>
      <c r="D126">
        <f>C126</f>
        <v>-20.147561086934736</v>
      </c>
      <c r="E126" t="s">
        <v>34</v>
      </c>
      <c r="F126" t="s">
        <v>21</v>
      </c>
      <c r="G126">
        <v>1</v>
      </c>
      <c r="H126">
        <v>10</v>
      </c>
      <c r="J126">
        <v>2100</v>
      </c>
      <c r="K126" t="s">
        <v>31</v>
      </c>
      <c r="L126">
        <f>AVERAGE(H126:H128)</f>
        <v>15</v>
      </c>
      <c r="M126" cm="1">
        <f t="array" ref="M126">STOWA2024_JAARROND_T(B126*60,L126,J126,K126,"")</f>
        <v>1.6466083853134628E-2</v>
      </c>
      <c r="N126">
        <f>1/M126</f>
        <v>60.730894420268072</v>
      </c>
    </row>
    <row r="127" spans="1:14" x14ac:dyDescent="0.3">
      <c r="A127">
        <f t="shared" si="24"/>
        <v>4566</v>
      </c>
      <c r="B127">
        <v>216</v>
      </c>
      <c r="C127">
        <f t="shared" ref="C127:C131" si="38">N126-N127</f>
        <v>7.2837554372538875</v>
      </c>
      <c r="D127">
        <f t="shared" ref="D127:D156" si="39">C127</f>
        <v>7.2837554372538875</v>
      </c>
      <c r="E127" t="s">
        <v>34</v>
      </c>
      <c r="F127" t="s">
        <v>21</v>
      </c>
      <c r="G127">
        <v>1</v>
      </c>
      <c r="H127">
        <f t="shared" ref="H127:H131" si="40">H126+5</f>
        <v>15</v>
      </c>
      <c r="J127">
        <v>2100</v>
      </c>
      <c r="K127" t="s">
        <v>31</v>
      </c>
      <c r="L127">
        <f t="shared" ref="L127:L131" si="41">AVERAGE(H127:H128)</f>
        <v>17.5</v>
      </c>
      <c r="M127" cm="1">
        <f t="array" ref="M127">STOWA2024_JAARROND_T(B127*60,L127,J127,K127,"")</f>
        <v>1.8710075394640036E-2</v>
      </c>
      <c r="N127">
        <f t="shared" ref="N127:N131" si="42">1/M127</f>
        <v>53.447138983014185</v>
      </c>
    </row>
    <row r="128" spans="1:14" x14ac:dyDescent="0.3">
      <c r="A128">
        <f t="shared" si="24"/>
        <v>4567</v>
      </c>
      <c r="B128">
        <v>216</v>
      </c>
      <c r="C128">
        <f t="shared" si="38"/>
        <v>12.082878032066603</v>
      </c>
      <c r="D128">
        <f t="shared" si="39"/>
        <v>12.082878032066603</v>
      </c>
      <c r="E128" t="s">
        <v>34</v>
      </c>
      <c r="F128" t="s">
        <v>21</v>
      </c>
      <c r="G128">
        <v>1</v>
      </c>
      <c r="H128">
        <f t="shared" si="40"/>
        <v>20</v>
      </c>
      <c r="J128">
        <v>2100</v>
      </c>
      <c r="K128" t="s">
        <v>31</v>
      </c>
      <c r="L128">
        <f t="shared" si="41"/>
        <v>22.5</v>
      </c>
      <c r="M128" cm="1">
        <f t="array" ref="M128">STOWA2024_JAARROND_T(B128*60,L128,J128,K128,"")</f>
        <v>2.4175459128494153E-2</v>
      </c>
      <c r="N128">
        <f t="shared" si="42"/>
        <v>41.364260950947582</v>
      </c>
    </row>
    <row r="129" spans="1:14" x14ac:dyDescent="0.3">
      <c r="A129">
        <f t="shared" si="24"/>
        <v>4568</v>
      </c>
      <c r="B129">
        <v>216</v>
      </c>
      <c r="C129">
        <f t="shared" si="38"/>
        <v>9.3834743231367987</v>
      </c>
      <c r="D129">
        <f t="shared" si="39"/>
        <v>9.3834743231367987</v>
      </c>
      <c r="E129" t="s">
        <v>34</v>
      </c>
      <c r="F129" t="s">
        <v>21</v>
      </c>
      <c r="G129">
        <v>1</v>
      </c>
      <c r="H129">
        <f t="shared" si="40"/>
        <v>25</v>
      </c>
      <c r="J129">
        <v>2100</v>
      </c>
      <c r="K129" t="s">
        <v>31</v>
      </c>
      <c r="L129">
        <f t="shared" si="41"/>
        <v>27.5</v>
      </c>
      <c r="M129" cm="1">
        <f t="array" ref="M129">STOWA2024_JAARROND_T(B129*60,L129,J129,K129,"")</f>
        <v>3.1268774331222701E-2</v>
      </c>
      <c r="N129">
        <f t="shared" si="42"/>
        <v>31.980786627810783</v>
      </c>
    </row>
    <row r="130" spans="1:14" x14ac:dyDescent="0.3">
      <c r="A130">
        <f t="shared" si="24"/>
        <v>4569</v>
      </c>
      <c r="B130">
        <v>216</v>
      </c>
      <c r="C130">
        <f t="shared" si="38"/>
        <v>7.2797284869946708</v>
      </c>
      <c r="D130">
        <f t="shared" si="39"/>
        <v>7.2797284869946708</v>
      </c>
      <c r="E130" t="s">
        <v>34</v>
      </c>
      <c r="F130" t="s">
        <v>21</v>
      </c>
      <c r="G130">
        <v>1</v>
      </c>
      <c r="H130">
        <f t="shared" si="40"/>
        <v>30</v>
      </c>
      <c r="J130">
        <v>2100</v>
      </c>
      <c r="K130" t="s">
        <v>31</v>
      </c>
      <c r="L130">
        <f t="shared" si="41"/>
        <v>32.5</v>
      </c>
      <c r="M130" cm="1">
        <f t="array" ref="M130">STOWA2024_JAARROND_T(B130*60,L130,J130,K130,"")</f>
        <v>4.0484095632631889E-2</v>
      </c>
      <c r="N130">
        <f t="shared" si="42"/>
        <v>24.701058140816112</v>
      </c>
    </row>
    <row r="131" spans="1:14" x14ac:dyDescent="0.3">
      <c r="A131">
        <f t="shared" si="24"/>
        <v>4570</v>
      </c>
      <c r="B131">
        <v>216</v>
      </c>
      <c r="C131">
        <f t="shared" si="38"/>
        <v>5.6422549716139372</v>
      </c>
      <c r="D131">
        <f t="shared" si="39"/>
        <v>5.6422549716139372</v>
      </c>
      <c r="E131" t="s">
        <v>34</v>
      </c>
      <c r="F131" t="s">
        <v>21</v>
      </c>
      <c r="G131">
        <v>1</v>
      </c>
      <c r="H131">
        <f t="shared" si="40"/>
        <v>35</v>
      </c>
      <c r="J131">
        <v>2100</v>
      </c>
      <c r="K131" t="s">
        <v>31</v>
      </c>
      <c r="L131">
        <f t="shared" si="41"/>
        <v>37.5</v>
      </c>
      <c r="M131" cm="1">
        <f t="array" ref="M131">STOWA2024_JAARROND_T(B131*60,L131,J131,K131,"")</f>
        <v>5.2469191854393929E-2</v>
      </c>
      <c r="N131">
        <f t="shared" si="42"/>
        <v>19.058803169202175</v>
      </c>
    </row>
    <row r="132" spans="1:14" x14ac:dyDescent="0.3">
      <c r="A132">
        <f t="shared" ref="A132:A156" si="43">A131+1</f>
        <v>4571</v>
      </c>
      <c r="B132">
        <v>216</v>
      </c>
      <c r="C132">
        <f>N131-N132</f>
        <v>4.368268734442033</v>
      </c>
      <c r="D132">
        <f t="shared" si="39"/>
        <v>4.368268734442033</v>
      </c>
      <c r="E132" t="s">
        <v>34</v>
      </c>
      <c r="F132" t="s">
        <v>21</v>
      </c>
      <c r="G132">
        <v>1</v>
      </c>
      <c r="H132">
        <f>H131+5</f>
        <v>40</v>
      </c>
      <c r="J132">
        <v>2100</v>
      </c>
      <c r="K132" t="s">
        <v>31</v>
      </c>
      <c r="L132">
        <f>AVERAGE(H132:H133)</f>
        <v>42.5</v>
      </c>
      <c r="M132" cm="1">
        <f t="array" ref="M132">STOWA2024_JAARROND_T(B132*60,L132,J132,K132,"")</f>
        <v>6.8071042918210034E-2</v>
      </c>
      <c r="N132">
        <f>1/M132</f>
        <v>14.690534434760142</v>
      </c>
    </row>
    <row r="133" spans="1:14" x14ac:dyDescent="0.3">
      <c r="A133">
        <f t="shared" si="43"/>
        <v>4572</v>
      </c>
      <c r="B133">
        <v>216</v>
      </c>
      <c r="C133">
        <f t="shared" ref="C133:C155" si="44">N132-N133</f>
        <v>3.3787468413199147</v>
      </c>
      <c r="D133">
        <f t="shared" si="39"/>
        <v>3.3787468413199147</v>
      </c>
      <c r="E133" t="s">
        <v>34</v>
      </c>
      <c r="F133" t="s">
        <v>21</v>
      </c>
      <c r="G133">
        <v>1</v>
      </c>
      <c r="H133">
        <f t="shared" ref="H133:H156" si="45">H132+5</f>
        <v>45</v>
      </c>
      <c r="J133">
        <v>2100</v>
      </c>
      <c r="K133" t="s">
        <v>31</v>
      </c>
      <c r="L133">
        <f t="shared" ref="L133:L155" si="46">AVERAGE(H133:H134)</f>
        <v>47.5</v>
      </c>
      <c r="M133" cm="1">
        <f t="array" ref="M133">STOWA2024_JAARROND_T(B133*60,L133,J133,K133,"")</f>
        <v>8.8403357271303953E-2</v>
      </c>
      <c r="N133">
        <f t="shared" ref="N133:N155" si="47">1/M133</f>
        <v>11.311787593440227</v>
      </c>
    </row>
    <row r="134" spans="1:14" x14ac:dyDescent="0.3">
      <c r="A134">
        <f t="shared" si="43"/>
        <v>4573</v>
      </c>
      <c r="B134">
        <v>216</v>
      </c>
      <c r="C134">
        <f t="shared" si="44"/>
        <v>2.6108143300805207</v>
      </c>
      <c r="D134">
        <f t="shared" si="39"/>
        <v>2.6108143300805207</v>
      </c>
      <c r="E134" t="s">
        <v>34</v>
      </c>
      <c r="F134" t="s">
        <v>21</v>
      </c>
      <c r="G134">
        <v>1</v>
      </c>
      <c r="H134">
        <f t="shared" si="45"/>
        <v>50</v>
      </c>
      <c r="J134">
        <v>2100</v>
      </c>
      <c r="K134" t="s">
        <v>31</v>
      </c>
      <c r="L134">
        <f t="shared" si="46"/>
        <v>52.5</v>
      </c>
      <c r="M134" cm="1">
        <f t="array" ref="M134">STOWA2024_JAARROND_T(B134*60,L134,J134,K134,"")</f>
        <v>0.11492967162777719</v>
      </c>
      <c r="N134">
        <f t="shared" si="47"/>
        <v>8.7009732633597068</v>
      </c>
    </row>
    <row r="135" spans="1:14" x14ac:dyDescent="0.3">
      <c r="A135">
        <f t="shared" si="43"/>
        <v>4574</v>
      </c>
      <c r="B135">
        <v>216</v>
      </c>
      <c r="C135">
        <f t="shared" si="44"/>
        <v>2.0151493663111459</v>
      </c>
      <c r="D135">
        <f t="shared" si="39"/>
        <v>2.0151493663111459</v>
      </c>
      <c r="E135" t="s">
        <v>34</v>
      </c>
      <c r="F135" t="s">
        <v>21</v>
      </c>
      <c r="G135">
        <v>1</v>
      </c>
      <c r="H135">
        <f t="shared" si="45"/>
        <v>55</v>
      </c>
      <c r="J135">
        <v>2100</v>
      </c>
      <c r="K135" t="s">
        <v>31</v>
      </c>
      <c r="L135">
        <f t="shared" si="46"/>
        <v>57.5</v>
      </c>
      <c r="M135" cm="1">
        <f t="array" ref="M135">STOWA2024_JAARROND_T(B135*60,L135,J135,K135,"")</f>
        <v>0.14957019739054858</v>
      </c>
      <c r="N135">
        <f t="shared" si="47"/>
        <v>6.6858238970485608</v>
      </c>
    </row>
    <row r="136" spans="1:14" x14ac:dyDescent="0.3">
      <c r="A136">
        <f t="shared" si="43"/>
        <v>4575</v>
      </c>
      <c r="B136">
        <v>216</v>
      </c>
      <c r="C136">
        <f t="shared" si="44"/>
        <v>1.5539253479642126</v>
      </c>
      <c r="D136">
        <f t="shared" si="39"/>
        <v>1.5539253479642126</v>
      </c>
      <c r="E136" t="s">
        <v>34</v>
      </c>
      <c r="F136" t="s">
        <v>21</v>
      </c>
      <c r="G136">
        <v>1</v>
      </c>
      <c r="H136">
        <f t="shared" si="45"/>
        <v>60</v>
      </c>
      <c r="J136">
        <v>2100</v>
      </c>
      <c r="K136" t="s">
        <v>31</v>
      </c>
      <c r="L136">
        <f t="shared" si="46"/>
        <v>62.5</v>
      </c>
      <c r="M136" cm="1">
        <f t="array" ref="M136">STOWA2024_JAARROND_T(B136*60,L136,J136,K136,"")</f>
        <v>0.19485965874723374</v>
      </c>
      <c r="N136">
        <f t="shared" si="47"/>
        <v>5.1318985490843483</v>
      </c>
    </row>
    <row r="137" spans="1:14" x14ac:dyDescent="0.3">
      <c r="A137">
        <f t="shared" si="43"/>
        <v>4576</v>
      </c>
      <c r="B137">
        <v>216</v>
      </c>
      <c r="C137">
        <f t="shared" si="44"/>
        <v>1.1969506129593506</v>
      </c>
      <c r="D137">
        <f t="shared" si="39"/>
        <v>1.1969506129593506</v>
      </c>
      <c r="E137" t="s">
        <v>34</v>
      </c>
      <c r="F137" t="s">
        <v>21</v>
      </c>
      <c r="G137">
        <v>1</v>
      </c>
      <c r="H137">
        <f t="shared" si="45"/>
        <v>65</v>
      </c>
      <c r="J137">
        <v>2100</v>
      </c>
      <c r="K137" t="s">
        <v>31</v>
      </c>
      <c r="L137">
        <f t="shared" si="46"/>
        <v>67.5</v>
      </c>
      <c r="M137" cm="1">
        <f t="array" ref="M137">STOWA2024_JAARROND_T(B137*60,L137,J137,K137,"")</f>
        <v>0.25413296852531314</v>
      </c>
      <c r="N137">
        <f t="shared" si="47"/>
        <v>3.9349479361249977</v>
      </c>
    </row>
    <row r="138" spans="1:14" x14ac:dyDescent="0.3">
      <c r="A138">
        <f t="shared" si="43"/>
        <v>4577</v>
      </c>
      <c r="B138">
        <v>216</v>
      </c>
      <c r="C138">
        <f t="shared" si="44"/>
        <v>0.921009803788853</v>
      </c>
      <c r="D138">
        <f t="shared" si="39"/>
        <v>0.921009803788853</v>
      </c>
      <c r="E138" t="s">
        <v>34</v>
      </c>
      <c r="F138" t="s">
        <v>21</v>
      </c>
      <c r="G138">
        <v>1</v>
      </c>
      <c r="H138">
        <f t="shared" si="45"/>
        <v>70</v>
      </c>
      <c r="J138">
        <v>2100</v>
      </c>
      <c r="K138" t="s">
        <v>31</v>
      </c>
      <c r="L138">
        <f t="shared" si="46"/>
        <v>72.5</v>
      </c>
      <c r="M138" cm="1">
        <f t="array" ref="M138">STOWA2024_JAARROND_T(B138*60,L138,J138,K138,"")</f>
        <v>0.33179181392979901</v>
      </c>
      <c r="N138">
        <f t="shared" si="47"/>
        <v>3.0139381323361447</v>
      </c>
    </row>
    <row r="139" spans="1:14" x14ac:dyDescent="0.3">
      <c r="A139">
        <f t="shared" si="43"/>
        <v>4578</v>
      </c>
      <c r="B139">
        <v>216</v>
      </c>
      <c r="C139">
        <f t="shared" si="44"/>
        <v>0.70793120694820333</v>
      </c>
      <c r="D139">
        <f t="shared" si="39"/>
        <v>0.70793120694820333</v>
      </c>
      <c r="E139" t="s">
        <v>34</v>
      </c>
      <c r="F139" t="s">
        <v>21</v>
      </c>
      <c r="G139">
        <v>1</v>
      </c>
      <c r="H139">
        <f t="shared" si="45"/>
        <v>75</v>
      </c>
      <c r="J139">
        <v>2100</v>
      </c>
      <c r="K139" t="s">
        <v>31</v>
      </c>
      <c r="L139">
        <f t="shared" si="46"/>
        <v>77.5</v>
      </c>
      <c r="M139" cm="1">
        <f t="array" ref="M139">STOWA2024_JAARROND_T(B139*60,L139,J139,K139,"")</f>
        <v>0.43365004197971746</v>
      </c>
      <c r="N139">
        <f t="shared" si="47"/>
        <v>2.3060069253879414</v>
      </c>
    </row>
    <row r="140" spans="1:14" x14ac:dyDescent="0.3">
      <c r="A140">
        <f t="shared" si="43"/>
        <v>4579</v>
      </c>
      <c r="B140">
        <v>216</v>
      </c>
      <c r="C140">
        <f t="shared" si="44"/>
        <v>0.54358258599197717</v>
      </c>
      <c r="D140">
        <f t="shared" si="39"/>
        <v>0.54358258599197717</v>
      </c>
      <c r="E140" t="s">
        <v>34</v>
      </c>
      <c r="F140" t="s">
        <v>21</v>
      </c>
      <c r="G140">
        <v>1</v>
      </c>
      <c r="H140">
        <f t="shared" si="45"/>
        <v>80</v>
      </c>
      <c r="J140">
        <v>2100</v>
      </c>
      <c r="K140" t="s">
        <v>31</v>
      </c>
      <c r="L140">
        <f t="shared" si="46"/>
        <v>82.5</v>
      </c>
      <c r="M140" cm="1">
        <f t="array" ref="M140">STOWA2024_JAARROND_T(B140*60,L140,J140,K140,"")</f>
        <v>0.5674002438837914</v>
      </c>
      <c r="N140">
        <f t="shared" si="47"/>
        <v>1.7624243393959642</v>
      </c>
    </row>
    <row r="141" spans="1:14" x14ac:dyDescent="0.3">
      <c r="A141">
        <f t="shared" si="43"/>
        <v>4580</v>
      </c>
      <c r="B141">
        <v>216</v>
      </c>
      <c r="C141">
        <f t="shared" si="44"/>
        <v>0.4169257038576748</v>
      </c>
      <c r="D141">
        <f t="shared" si="39"/>
        <v>0.4169257038576748</v>
      </c>
      <c r="E141" t="s">
        <v>34</v>
      </c>
      <c r="F141" t="s">
        <v>21</v>
      </c>
      <c r="G141">
        <v>1</v>
      </c>
      <c r="H141">
        <f t="shared" si="45"/>
        <v>85</v>
      </c>
      <c r="J141">
        <v>2100</v>
      </c>
      <c r="K141" t="s">
        <v>31</v>
      </c>
      <c r="L141">
        <f t="shared" si="46"/>
        <v>87.5</v>
      </c>
      <c r="M141" cm="1">
        <f t="array" ref="M141">STOWA2024_JAARROND_T(B141*60,L141,J141,K141,"")</f>
        <v>0.74321888821532189</v>
      </c>
      <c r="N141">
        <f t="shared" si="47"/>
        <v>1.3454986355382894</v>
      </c>
    </row>
    <row r="142" spans="1:14" x14ac:dyDescent="0.3">
      <c r="A142">
        <f t="shared" si="43"/>
        <v>4581</v>
      </c>
      <c r="B142">
        <v>216</v>
      </c>
      <c r="C142">
        <f t="shared" si="44"/>
        <v>0.31944126262795436</v>
      </c>
      <c r="D142">
        <f t="shared" si="39"/>
        <v>0.31944126262795436</v>
      </c>
      <c r="E142" t="s">
        <v>34</v>
      </c>
      <c r="F142" t="s">
        <v>21</v>
      </c>
      <c r="G142">
        <v>1</v>
      </c>
      <c r="H142">
        <f t="shared" si="45"/>
        <v>90</v>
      </c>
      <c r="J142">
        <v>2100</v>
      </c>
      <c r="K142" t="s">
        <v>31</v>
      </c>
      <c r="L142">
        <f t="shared" si="46"/>
        <v>92.5</v>
      </c>
      <c r="M142" cm="1">
        <f t="array" ref="M142">STOWA2024_JAARROND_T(B142*60,L142,J142,K142,"")</f>
        <v>0.97460437047840187</v>
      </c>
      <c r="N142">
        <f t="shared" si="47"/>
        <v>1.0260573729103351</v>
      </c>
    </row>
    <row r="143" spans="1:14" x14ac:dyDescent="0.3">
      <c r="A143">
        <f t="shared" si="43"/>
        <v>4582</v>
      </c>
      <c r="B143">
        <v>216</v>
      </c>
      <c r="C143">
        <f t="shared" si="44"/>
        <v>0.24440486062934752</v>
      </c>
      <c r="D143">
        <f t="shared" si="39"/>
        <v>0.24440486062934752</v>
      </c>
      <c r="E143" t="s">
        <v>34</v>
      </c>
      <c r="F143" t="s">
        <v>21</v>
      </c>
      <c r="G143">
        <v>1</v>
      </c>
      <c r="H143">
        <f t="shared" si="45"/>
        <v>95</v>
      </c>
      <c r="J143">
        <v>2100</v>
      </c>
      <c r="K143" t="s">
        <v>31</v>
      </c>
      <c r="L143">
        <f t="shared" si="46"/>
        <v>97.5</v>
      </c>
      <c r="M143" cm="1">
        <f t="array" ref="M143">STOWA2024_JAARROND_T(B143*60,L143,J143,K143,"")</f>
        <v>1.2793408634763284</v>
      </c>
      <c r="N143">
        <f t="shared" si="47"/>
        <v>0.78165251228098753</v>
      </c>
    </row>
    <row r="144" spans="1:14" x14ac:dyDescent="0.3">
      <c r="A144">
        <f t="shared" si="43"/>
        <v>4583</v>
      </c>
      <c r="B144">
        <v>216</v>
      </c>
      <c r="C144">
        <f t="shared" si="44"/>
        <v>0.18691138823733233</v>
      </c>
      <c r="D144">
        <f t="shared" si="39"/>
        <v>0.18691138823733233</v>
      </c>
      <c r="E144" t="s">
        <v>34</v>
      </c>
      <c r="F144" t="s">
        <v>21</v>
      </c>
      <c r="G144">
        <v>1</v>
      </c>
      <c r="H144">
        <f t="shared" si="45"/>
        <v>100</v>
      </c>
      <c r="J144">
        <v>2100</v>
      </c>
      <c r="K144" t="s">
        <v>31</v>
      </c>
      <c r="L144">
        <f t="shared" si="46"/>
        <v>102.5</v>
      </c>
      <c r="M144" cm="1">
        <f t="array" ref="M144">STOWA2024_JAARROND_T(B144*60,L144,J144,K144,"")</f>
        <v>1.681403823567778</v>
      </c>
      <c r="N144">
        <f t="shared" si="47"/>
        <v>0.5947411240436552</v>
      </c>
    </row>
    <row r="145" spans="1:14" x14ac:dyDescent="0.3">
      <c r="A145">
        <f t="shared" si="43"/>
        <v>4584</v>
      </c>
      <c r="B145">
        <v>216</v>
      </c>
      <c r="C145">
        <f t="shared" si="44"/>
        <v>0.14273254495177123</v>
      </c>
      <c r="D145">
        <f t="shared" si="39"/>
        <v>0.14273254495177123</v>
      </c>
      <c r="E145" t="s">
        <v>34</v>
      </c>
      <c r="F145" t="s">
        <v>21</v>
      </c>
      <c r="G145">
        <v>1</v>
      </c>
      <c r="H145">
        <f t="shared" si="45"/>
        <v>105</v>
      </c>
      <c r="J145">
        <v>2100</v>
      </c>
      <c r="K145" t="s">
        <v>31</v>
      </c>
      <c r="L145">
        <f t="shared" si="46"/>
        <v>107.5</v>
      </c>
      <c r="M145" cm="1">
        <f t="array" ref="M145">STOWA2024_JAARROND_T(B145*60,L145,J145,K145,"")</f>
        <v>2.2123473895320043</v>
      </c>
      <c r="N145">
        <f t="shared" si="47"/>
        <v>0.45200857909188397</v>
      </c>
    </row>
    <row r="146" spans="1:14" x14ac:dyDescent="0.3">
      <c r="A146">
        <f t="shared" si="43"/>
        <v>4585</v>
      </c>
      <c r="B146">
        <v>216</v>
      </c>
      <c r="C146">
        <f t="shared" si="44"/>
        <v>0.10887328981889549</v>
      </c>
      <c r="D146">
        <f t="shared" si="39"/>
        <v>0.10887328981889549</v>
      </c>
      <c r="E146" t="s">
        <v>34</v>
      </c>
      <c r="F146" t="s">
        <v>21</v>
      </c>
      <c r="G146">
        <v>1</v>
      </c>
      <c r="H146">
        <f t="shared" si="45"/>
        <v>110</v>
      </c>
      <c r="J146">
        <v>2100</v>
      </c>
      <c r="K146" t="s">
        <v>31</v>
      </c>
      <c r="L146">
        <f t="shared" si="46"/>
        <v>112.5</v>
      </c>
      <c r="M146" cm="1">
        <f t="array" ref="M146">STOWA2024_JAARROND_T(B146*60,L146,J146,K146,"")</f>
        <v>2.9143024085885525</v>
      </c>
      <c r="N146">
        <f t="shared" si="47"/>
        <v>0.34313528927298848</v>
      </c>
    </row>
    <row r="147" spans="1:14" x14ac:dyDescent="0.3">
      <c r="A147">
        <f t="shared" si="43"/>
        <v>4586</v>
      </c>
      <c r="B147">
        <v>216</v>
      </c>
      <c r="C147">
        <f t="shared" si="44"/>
        <v>8.294915709449141E-2</v>
      </c>
      <c r="D147">
        <f t="shared" si="39"/>
        <v>8.294915709449141E-2</v>
      </c>
      <c r="E147" t="s">
        <v>34</v>
      </c>
      <c r="F147" t="s">
        <v>21</v>
      </c>
      <c r="G147">
        <v>1</v>
      </c>
      <c r="H147">
        <f t="shared" si="45"/>
        <v>115</v>
      </c>
      <c r="J147">
        <v>2100</v>
      </c>
      <c r="K147" t="s">
        <v>31</v>
      </c>
      <c r="L147">
        <f t="shared" si="46"/>
        <v>117.5</v>
      </c>
      <c r="M147" cm="1">
        <f t="array" ref="M147">STOWA2024_JAARROND_T(B147*60,L147,J147,K147,"")</f>
        <v>3.8434023813150966</v>
      </c>
      <c r="N147">
        <f t="shared" si="47"/>
        <v>0.26018613217849706</v>
      </c>
    </row>
    <row r="148" spans="1:14" x14ac:dyDescent="0.3">
      <c r="A148">
        <f t="shared" si="43"/>
        <v>4587</v>
      </c>
      <c r="B148">
        <v>216</v>
      </c>
      <c r="C148">
        <f t="shared" si="44"/>
        <v>6.3127457982975504E-2</v>
      </c>
      <c r="D148">
        <f t="shared" si="39"/>
        <v>6.3127457982975504E-2</v>
      </c>
      <c r="E148" t="s">
        <v>34</v>
      </c>
      <c r="F148" t="s">
        <v>21</v>
      </c>
      <c r="G148">
        <v>1</v>
      </c>
      <c r="H148">
        <f t="shared" si="45"/>
        <v>120</v>
      </c>
      <c r="J148">
        <v>2100</v>
      </c>
      <c r="K148" t="s">
        <v>31</v>
      </c>
      <c r="L148">
        <f t="shared" si="46"/>
        <v>122.5</v>
      </c>
      <c r="M148" cm="1">
        <f t="array" ref="M148">STOWA2024_JAARROND_T(B148*60,L148,J148,K148,"")</f>
        <v>5.0746307112966784</v>
      </c>
      <c r="N148">
        <f t="shared" si="47"/>
        <v>0.19705867419552156</v>
      </c>
    </row>
    <row r="149" spans="1:14" x14ac:dyDescent="0.3">
      <c r="A149">
        <f t="shared" si="43"/>
        <v>4588</v>
      </c>
      <c r="B149">
        <v>216</v>
      </c>
      <c r="C149">
        <f t="shared" si="44"/>
        <v>4.798686988620865E-2</v>
      </c>
      <c r="D149">
        <f t="shared" si="39"/>
        <v>4.798686988620865E-2</v>
      </c>
      <c r="E149" t="s">
        <v>34</v>
      </c>
      <c r="F149" t="s">
        <v>21</v>
      </c>
      <c r="G149">
        <v>1</v>
      </c>
      <c r="H149">
        <f t="shared" si="45"/>
        <v>125</v>
      </c>
      <c r="J149">
        <v>2100</v>
      </c>
      <c r="K149" t="s">
        <v>31</v>
      </c>
      <c r="L149">
        <f t="shared" si="46"/>
        <v>127.5</v>
      </c>
      <c r="M149" cm="1">
        <f t="array" ref="M149">STOWA2024_JAARROND_T(B149*60,L149,J149,K149,"")</f>
        <v>6.7081766711904445</v>
      </c>
      <c r="N149">
        <f t="shared" si="47"/>
        <v>0.14907180430931291</v>
      </c>
    </row>
    <row r="150" spans="1:14" x14ac:dyDescent="0.3">
      <c r="A150">
        <f t="shared" si="43"/>
        <v>4589</v>
      </c>
      <c r="B150">
        <v>216</v>
      </c>
      <c r="C150">
        <f t="shared" si="44"/>
        <v>3.6435146433026089E-2</v>
      </c>
      <c r="D150">
        <f t="shared" si="39"/>
        <v>3.6435146433026089E-2</v>
      </c>
      <c r="E150" t="s">
        <v>34</v>
      </c>
      <c r="F150" t="s">
        <v>21</v>
      </c>
      <c r="G150">
        <v>1</v>
      </c>
      <c r="H150">
        <f t="shared" si="45"/>
        <v>130</v>
      </c>
      <c r="J150">
        <v>2100</v>
      </c>
      <c r="K150" t="s">
        <v>31</v>
      </c>
      <c r="L150">
        <f t="shared" si="46"/>
        <v>132.5</v>
      </c>
      <c r="M150" cm="1">
        <f t="array" ref="M150">STOWA2024_JAARROND_T(B150*60,L150,J150,K150,"")</f>
        <v>8.8781043299272824</v>
      </c>
      <c r="N150">
        <f t="shared" si="47"/>
        <v>0.11263665787628682</v>
      </c>
    </row>
    <row r="151" spans="1:14" x14ac:dyDescent="0.3">
      <c r="A151">
        <f t="shared" si="43"/>
        <v>4590</v>
      </c>
      <c r="B151">
        <v>216</v>
      </c>
      <c r="C151">
        <f t="shared" si="44"/>
        <v>2.7631758769164058E-2</v>
      </c>
      <c r="D151">
        <f t="shared" si="39"/>
        <v>2.7631758769164058E-2</v>
      </c>
      <c r="E151" t="s">
        <v>34</v>
      </c>
      <c r="F151" t="s">
        <v>21</v>
      </c>
      <c r="G151">
        <v>1</v>
      </c>
      <c r="H151">
        <f t="shared" si="45"/>
        <v>135</v>
      </c>
      <c r="J151">
        <v>2100</v>
      </c>
      <c r="K151" t="s">
        <v>31</v>
      </c>
      <c r="L151">
        <f t="shared" si="46"/>
        <v>137.5</v>
      </c>
      <c r="M151" cm="1">
        <f t="array" ref="M151">STOWA2024_JAARROND_T(B151*60,L151,J151,K151,"")</f>
        <v>11.7640278443223</v>
      </c>
      <c r="N151">
        <f t="shared" si="47"/>
        <v>8.5004899107122764E-2</v>
      </c>
    </row>
    <row r="152" spans="1:14" x14ac:dyDescent="0.3">
      <c r="A152">
        <f t="shared" si="43"/>
        <v>4591</v>
      </c>
      <c r="B152">
        <v>216</v>
      </c>
      <c r="C152">
        <f t="shared" si="44"/>
        <v>2.0930626541420513E-2</v>
      </c>
      <c r="D152">
        <f t="shared" si="39"/>
        <v>2.0930626541420513E-2</v>
      </c>
      <c r="E152" t="s">
        <v>34</v>
      </c>
      <c r="F152" t="s">
        <v>21</v>
      </c>
      <c r="G152">
        <v>1</v>
      </c>
      <c r="H152">
        <f t="shared" si="45"/>
        <v>140</v>
      </c>
      <c r="J152">
        <v>2100</v>
      </c>
      <c r="K152" t="s">
        <v>31</v>
      </c>
      <c r="L152">
        <f t="shared" si="46"/>
        <v>142.5</v>
      </c>
      <c r="M152" cm="1">
        <f t="array" ref="M152">STOWA2024_JAARROND_T(B152*60,L152,J152,K152,"")</f>
        <v>15.606888068445761</v>
      </c>
      <c r="N152">
        <f t="shared" si="47"/>
        <v>6.407427256570225E-2</v>
      </c>
    </row>
    <row r="153" spans="1:14" x14ac:dyDescent="0.3">
      <c r="A153">
        <f t="shared" si="43"/>
        <v>4592</v>
      </c>
      <c r="B153">
        <v>216</v>
      </c>
      <c r="C153">
        <f t="shared" si="44"/>
        <v>1.5835700617579947E-2</v>
      </c>
      <c r="D153">
        <f t="shared" si="39"/>
        <v>1.5835700617579947E-2</v>
      </c>
      <c r="E153" t="s">
        <v>34</v>
      </c>
      <c r="F153" t="s">
        <v>21</v>
      </c>
      <c r="G153">
        <v>1</v>
      </c>
      <c r="H153">
        <f t="shared" si="45"/>
        <v>145</v>
      </c>
      <c r="J153">
        <v>2100</v>
      </c>
      <c r="K153" t="s">
        <v>31</v>
      </c>
      <c r="L153">
        <f t="shared" si="46"/>
        <v>147.5</v>
      </c>
      <c r="M153" cm="1">
        <f t="array" ref="M153">STOWA2024_JAARROND_T(B153*60,L153,J153,K153,"")</f>
        <v>20.730298589175487</v>
      </c>
      <c r="N153">
        <f t="shared" si="47"/>
        <v>4.8238571948122304E-2</v>
      </c>
    </row>
    <row r="154" spans="1:14" x14ac:dyDescent="0.3">
      <c r="A154">
        <f t="shared" si="43"/>
        <v>4593</v>
      </c>
      <c r="B154">
        <v>216</v>
      </c>
      <c r="C154">
        <f t="shared" si="44"/>
        <v>1.1966558338369251E-2</v>
      </c>
      <c r="D154">
        <f t="shared" si="39"/>
        <v>1.1966558338369251E-2</v>
      </c>
      <c r="E154" t="s">
        <v>34</v>
      </c>
      <c r="F154" t="s">
        <v>21</v>
      </c>
      <c r="G154">
        <v>1</v>
      </c>
      <c r="H154">
        <f t="shared" si="45"/>
        <v>150</v>
      </c>
      <c r="J154">
        <v>2100</v>
      </c>
      <c r="K154" t="s">
        <v>31</v>
      </c>
      <c r="L154">
        <f t="shared" si="46"/>
        <v>152.5</v>
      </c>
      <c r="M154" cm="1">
        <f t="array" ref="M154">STOWA2024_JAARROND_T(B154*60,L154,J154,K154,"")</f>
        <v>27.569464732752348</v>
      </c>
      <c r="N154">
        <f t="shared" si="47"/>
        <v>3.6272013609753052E-2</v>
      </c>
    </row>
    <row r="155" spans="1:14" x14ac:dyDescent="0.3">
      <c r="A155">
        <f t="shared" si="43"/>
        <v>4594</v>
      </c>
      <c r="B155">
        <v>216</v>
      </c>
      <c r="C155">
        <f t="shared" si="44"/>
        <v>9.0317864896710988E-3</v>
      </c>
      <c r="D155">
        <f t="shared" si="39"/>
        <v>9.0317864896710988E-3</v>
      </c>
      <c r="E155" t="s">
        <v>34</v>
      </c>
      <c r="F155" t="s">
        <v>21</v>
      </c>
      <c r="G155">
        <v>1</v>
      </c>
      <c r="H155">
        <f t="shared" si="45"/>
        <v>155</v>
      </c>
      <c r="J155">
        <v>2100</v>
      </c>
      <c r="K155" t="s">
        <v>31</v>
      </c>
      <c r="L155">
        <f t="shared" si="46"/>
        <v>157.5</v>
      </c>
      <c r="M155" cm="1">
        <f t="array" ref="M155">STOWA2024_JAARROND_T(B155*60,L155,J155,K155,"")</f>
        <v>36.710413448160395</v>
      </c>
      <c r="N155">
        <f t="shared" si="47"/>
        <v>2.7240227120081954E-2</v>
      </c>
    </row>
    <row r="156" spans="1:14" x14ac:dyDescent="0.3">
      <c r="A156">
        <f t="shared" si="43"/>
        <v>4595</v>
      </c>
      <c r="B156">
        <v>216</v>
      </c>
      <c r="C156" s="1">
        <f>N155</f>
        <v>2.7240227120081954E-2</v>
      </c>
      <c r="D156">
        <f t="shared" si="39"/>
        <v>2.7240227120081954E-2</v>
      </c>
      <c r="E156" t="s">
        <v>34</v>
      </c>
      <c r="F156" t="s">
        <v>21</v>
      </c>
      <c r="G156">
        <v>1</v>
      </c>
      <c r="H156">
        <f t="shared" si="45"/>
        <v>160</v>
      </c>
      <c r="J156">
        <v>2100</v>
      </c>
      <c r="K156" t="s">
        <v>31</v>
      </c>
      <c r="L156">
        <f>AVERAGE(H156:H157)</f>
        <v>160</v>
      </c>
      <c r="M156" cm="1">
        <f t="array" ref="M156">STOWA2024_JAARROND_T(B156*60,L156,J156,K156,"")</f>
        <v>42.381177863953525</v>
      </c>
      <c r="N156">
        <f>1/M156</f>
        <v>2.3595380081461358E-2</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DF024-6C25-4CEA-BC63-2FB654119299}">
  <sheetPr codeName="Blad14">
    <tabColor theme="5" tint="0.39997558519241921"/>
  </sheetPr>
  <dimension ref="A1:N156"/>
  <sheetViews>
    <sheetView workbookViewId="0"/>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JAAR'!A156+1</f>
        <v>4596</v>
      </c>
      <c r="B2">
        <v>24</v>
      </c>
      <c r="C2" s="1">
        <f>365.25*24/B2 - N2</f>
        <v>353.36344125860597</v>
      </c>
      <c r="D2">
        <f>C2</f>
        <v>353.36344125860597</v>
      </c>
      <c r="E2" t="s">
        <v>34</v>
      </c>
      <c r="F2" t="s">
        <v>19</v>
      </c>
      <c r="G2">
        <v>1</v>
      </c>
      <c r="H2">
        <v>10</v>
      </c>
      <c r="J2">
        <v>2100</v>
      </c>
      <c r="K2" t="s">
        <v>31</v>
      </c>
      <c r="L2">
        <f>AVERAGE(H2:H4)</f>
        <v>15</v>
      </c>
      <c r="M2" cm="1">
        <f t="array" ref="M2">STOWA2024_NDJF_T(B2*60,L2,J2,K2,"")</f>
        <v>8.4128638217012122E-2</v>
      </c>
      <c r="N2">
        <f>1/M2</f>
        <v>11.886558741394014</v>
      </c>
    </row>
    <row r="3" spans="1:14" x14ac:dyDescent="0.3">
      <c r="A3">
        <f>A2+1</f>
        <v>4597</v>
      </c>
      <c r="B3">
        <v>24</v>
      </c>
      <c r="C3">
        <f t="shared" ref="C3:C7" si="0">N2-N3</f>
        <v>3.8816543017897018</v>
      </c>
      <c r="D3">
        <f t="shared" ref="D3:D32" si="1">C3</f>
        <v>3.8816543017897018</v>
      </c>
      <c r="E3" t="s">
        <v>34</v>
      </c>
      <c r="F3" t="s">
        <v>19</v>
      </c>
      <c r="G3">
        <v>1</v>
      </c>
      <c r="H3">
        <f t="shared" ref="H3:H7" si="2">H2+5</f>
        <v>15</v>
      </c>
      <c r="J3">
        <v>2100</v>
      </c>
      <c r="K3" t="s">
        <v>31</v>
      </c>
      <c r="L3">
        <f t="shared" ref="L3:L7" si="3">AVERAGE(H3:H4)</f>
        <v>17.5</v>
      </c>
      <c r="M3" cm="1">
        <f t="array" ref="M3">STOWA2024_NDJF_T(B3*60,L3,J3,K3,"")</f>
        <v>0.12492341508194577</v>
      </c>
      <c r="N3">
        <f t="shared" ref="N3:N7" si="4">1/M3</f>
        <v>8.0049044396043119</v>
      </c>
    </row>
    <row r="4" spans="1:14" x14ac:dyDescent="0.3">
      <c r="A4">
        <f t="shared" ref="A4:A67" si="5">A3+1</f>
        <v>4598</v>
      </c>
      <c r="B4">
        <v>24</v>
      </c>
      <c r="C4">
        <f t="shared" si="0"/>
        <v>4.2540104781232451</v>
      </c>
      <c r="D4">
        <f t="shared" si="1"/>
        <v>4.2540104781232451</v>
      </c>
      <c r="E4" t="s">
        <v>34</v>
      </c>
      <c r="F4" t="s">
        <v>19</v>
      </c>
      <c r="G4">
        <v>1</v>
      </c>
      <c r="H4">
        <f t="shared" si="2"/>
        <v>20</v>
      </c>
      <c r="J4">
        <v>2100</v>
      </c>
      <c r="K4" t="s">
        <v>31</v>
      </c>
      <c r="L4">
        <f t="shared" si="3"/>
        <v>22.5</v>
      </c>
      <c r="M4" cm="1">
        <f t="array" ref="M4">STOWA2024_NDJF_T(B4*60,L4,J4,K4,"")</f>
        <v>0.26660311122342234</v>
      </c>
      <c r="N4">
        <f t="shared" si="4"/>
        <v>3.7508939614810664</v>
      </c>
    </row>
    <row r="5" spans="1:14" x14ac:dyDescent="0.3">
      <c r="A5">
        <f t="shared" si="5"/>
        <v>4599</v>
      </c>
      <c r="B5">
        <v>24</v>
      </c>
      <c r="C5">
        <f t="shared" si="0"/>
        <v>1.9220224437332118</v>
      </c>
      <c r="D5">
        <f t="shared" si="1"/>
        <v>1.9220224437332118</v>
      </c>
      <c r="E5" t="s">
        <v>34</v>
      </c>
      <c r="F5" t="s">
        <v>19</v>
      </c>
      <c r="G5">
        <v>1</v>
      </c>
      <c r="H5">
        <f t="shared" si="2"/>
        <v>25</v>
      </c>
      <c r="J5">
        <v>2100</v>
      </c>
      <c r="K5" t="s">
        <v>31</v>
      </c>
      <c r="L5">
        <f t="shared" si="3"/>
        <v>27.5</v>
      </c>
      <c r="M5" cm="1">
        <f t="array" ref="M5">STOWA2024_NDJF_T(B5*60,L5,J5,K5,"")</f>
        <v>0.54678526637641556</v>
      </c>
      <c r="N5">
        <f t="shared" si="4"/>
        <v>1.8288715177478545</v>
      </c>
    </row>
    <row r="6" spans="1:14" x14ac:dyDescent="0.3">
      <c r="A6">
        <f t="shared" si="5"/>
        <v>4600</v>
      </c>
      <c r="B6">
        <v>24</v>
      </c>
      <c r="C6">
        <f t="shared" si="0"/>
        <v>0.90449115997859586</v>
      </c>
      <c r="D6">
        <f t="shared" si="1"/>
        <v>0.90449115997859586</v>
      </c>
      <c r="E6" t="s">
        <v>34</v>
      </c>
      <c r="F6" t="s">
        <v>19</v>
      </c>
      <c r="G6">
        <v>1</v>
      </c>
      <c r="H6">
        <f t="shared" si="2"/>
        <v>30</v>
      </c>
      <c r="J6">
        <v>2100</v>
      </c>
      <c r="K6" t="s">
        <v>31</v>
      </c>
      <c r="L6">
        <f t="shared" si="3"/>
        <v>32.5</v>
      </c>
      <c r="M6" cm="1">
        <f t="array" ref="M6">STOWA2024_NDJF_T(B6*60,L6,J6,K6,"")</f>
        <v>1.0818057649052917</v>
      </c>
      <c r="N6">
        <f t="shared" si="4"/>
        <v>0.92438035776925864</v>
      </c>
    </row>
    <row r="7" spans="1:14" x14ac:dyDescent="0.3">
      <c r="A7">
        <f t="shared" si="5"/>
        <v>4601</v>
      </c>
      <c r="B7">
        <v>24</v>
      </c>
      <c r="C7">
        <f t="shared" si="0"/>
        <v>0.44185682004322746</v>
      </c>
      <c r="D7">
        <f t="shared" si="1"/>
        <v>0.44185682004322746</v>
      </c>
      <c r="E7" t="s">
        <v>34</v>
      </c>
      <c r="F7" t="s">
        <v>19</v>
      </c>
      <c r="G7">
        <v>1</v>
      </c>
      <c r="H7">
        <f t="shared" si="2"/>
        <v>35</v>
      </c>
      <c r="J7">
        <v>2100</v>
      </c>
      <c r="K7" t="s">
        <v>31</v>
      </c>
      <c r="L7">
        <f t="shared" si="3"/>
        <v>37.5</v>
      </c>
      <c r="M7" cm="1">
        <f t="array" ref="M7">STOWA2024_NDJF_T(B7*60,L7,J7,K7,"")</f>
        <v>2.0724377606793212</v>
      </c>
      <c r="N7">
        <f t="shared" si="4"/>
        <v>0.48252353772603118</v>
      </c>
    </row>
    <row r="8" spans="1:14" x14ac:dyDescent="0.3">
      <c r="A8">
        <f t="shared" si="5"/>
        <v>4602</v>
      </c>
      <c r="B8">
        <v>24</v>
      </c>
      <c r="C8">
        <f>N7-N8</f>
        <v>0.22311724720891218</v>
      </c>
      <c r="D8">
        <f t="shared" si="1"/>
        <v>0.22311724720891218</v>
      </c>
      <c r="E8" t="s">
        <v>34</v>
      </c>
      <c r="F8" t="s">
        <v>19</v>
      </c>
      <c r="G8">
        <v>1</v>
      </c>
      <c r="H8">
        <f>H7+5</f>
        <v>40</v>
      </c>
      <c r="J8">
        <v>2100</v>
      </c>
      <c r="K8" t="s">
        <v>31</v>
      </c>
      <c r="L8">
        <f>AVERAGE(H8:H9)</f>
        <v>42.5</v>
      </c>
      <c r="M8" cm="1">
        <f t="array" ref="M8">STOWA2024_NDJF_T(B8*60,L8,J8,K8,"")</f>
        <v>3.8549566319557198</v>
      </c>
      <c r="N8">
        <f>1/M8</f>
        <v>0.259406290517119</v>
      </c>
    </row>
    <row r="9" spans="1:14" x14ac:dyDescent="0.3">
      <c r="A9">
        <f t="shared" si="5"/>
        <v>4603</v>
      </c>
      <c r="B9">
        <v>24</v>
      </c>
      <c r="C9">
        <f t="shared" ref="C9:C31" si="6">N8-N9</f>
        <v>0.11614593986429808</v>
      </c>
      <c r="D9">
        <f t="shared" si="1"/>
        <v>0.11614593986429808</v>
      </c>
      <c r="E9" t="s">
        <v>34</v>
      </c>
      <c r="F9" t="s">
        <v>19</v>
      </c>
      <c r="G9">
        <v>1</v>
      </c>
      <c r="H9">
        <f t="shared" ref="H9:H32" si="7">H8+5</f>
        <v>45</v>
      </c>
      <c r="J9">
        <v>2100</v>
      </c>
      <c r="K9" t="s">
        <v>31</v>
      </c>
      <c r="L9">
        <f t="shared" ref="L9:L31" si="8">AVERAGE(H9:H10)</f>
        <v>47.5</v>
      </c>
      <c r="M9" cm="1">
        <f t="array" ref="M9">STOWA2024_NDJF_T(B9*60,L9,J9,K9,"")</f>
        <v>6.9802984248126938</v>
      </c>
      <c r="N9">
        <f t="shared" ref="N9:N31" si="9">1/M9</f>
        <v>0.14326035065282092</v>
      </c>
    </row>
    <row r="10" spans="1:14" x14ac:dyDescent="0.3">
      <c r="A10">
        <f t="shared" si="5"/>
        <v>4604</v>
      </c>
      <c r="B10">
        <v>24</v>
      </c>
      <c r="C10">
        <f t="shared" si="6"/>
        <v>6.2167911676592122E-2</v>
      </c>
      <c r="D10">
        <f t="shared" si="1"/>
        <v>6.2167911676592122E-2</v>
      </c>
      <c r="E10" t="s">
        <v>34</v>
      </c>
      <c r="F10" t="s">
        <v>19</v>
      </c>
      <c r="G10">
        <v>1</v>
      </c>
      <c r="H10">
        <f t="shared" si="7"/>
        <v>50</v>
      </c>
      <c r="J10">
        <v>2100</v>
      </c>
      <c r="K10" t="s">
        <v>31</v>
      </c>
      <c r="L10">
        <f t="shared" si="8"/>
        <v>52.5</v>
      </c>
      <c r="M10" cm="1">
        <f t="array" ref="M10">STOWA2024_NDJF_T(B10*60,L10,J10,K10,"")</f>
        <v>12.331605913260756</v>
      </c>
      <c r="N10">
        <f t="shared" si="9"/>
        <v>8.1092438976228795E-2</v>
      </c>
    </row>
    <row r="11" spans="1:14" x14ac:dyDescent="0.3">
      <c r="A11">
        <f t="shared" si="5"/>
        <v>4605</v>
      </c>
      <c r="B11">
        <v>24</v>
      </c>
      <c r="C11">
        <f t="shared" si="6"/>
        <v>3.4135731556422577E-2</v>
      </c>
      <c r="D11">
        <f t="shared" si="1"/>
        <v>3.4135731556422577E-2</v>
      </c>
      <c r="E11" t="s">
        <v>34</v>
      </c>
      <c r="F11" t="s">
        <v>19</v>
      </c>
      <c r="G11">
        <v>1</v>
      </c>
      <c r="H11">
        <f t="shared" si="7"/>
        <v>55</v>
      </c>
      <c r="J11">
        <v>2100</v>
      </c>
      <c r="K11" t="s">
        <v>31</v>
      </c>
      <c r="L11">
        <f t="shared" si="8"/>
        <v>57.5</v>
      </c>
      <c r="M11" cm="1">
        <f t="array" ref="M11">STOWA2024_NDJF_T(B11*60,L11,J11,K11,"")</f>
        <v>21.296212084457238</v>
      </c>
      <c r="N11">
        <f t="shared" si="9"/>
        <v>4.6956707419806218E-2</v>
      </c>
    </row>
    <row r="12" spans="1:14" x14ac:dyDescent="0.3">
      <c r="A12">
        <f t="shared" si="5"/>
        <v>4606</v>
      </c>
      <c r="B12">
        <v>24</v>
      </c>
      <c r="C12">
        <f t="shared" si="6"/>
        <v>1.9190613665846956E-2</v>
      </c>
      <c r="D12">
        <f t="shared" si="1"/>
        <v>1.9190613665846956E-2</v>
      </c>
      <c r="E12" t="s">
        <v>34</v>
      </c>
      <c r="F12" t="s">
        <v>19</v>
      </c>
      <c r="G12">
        <v>1</v>
      </c>
      <c r="H12">
        <f t="shared" si="7"/>
        <v>60</v>
      </c>
      <c r="J12">
        <v>2100</v>
      </c>
      <c r="K12" t="s">
        <v>31</v>
      </c>
      <c r="L12">
        <f t="shared" si="8"/>
        <v>62.5</v>
      </c>
      <c r="M12" cm="1">
        <f t="array" ref="M12">STOWA2024_NDJF_T(B12*60,L12,J12,K12,"")</f>
        <v>36.015148866858759</v>
      </c>
      <c r="N12">
        <f t="shared" si="9"/>
        <v>2.7766093753959262E-2</v>
      </c>
    </row>
    <row r="13" spans="1:14" x14ac:dyDescent="0.3">
      <c r="A13">
        <f t="shared" si="5"/>
        <v>4607</v>
      </c>
      <c r="B13">
        <v>24</v>
      </c>
      <c r="C13">
        <f t="shared" si="6"/>
        <v>1.1025917464775239E-2</v>
      </c>
      <c r="D13">
        <f t="shared" si="1"/>
        <v>1.1025917464775239E-2</v>
      </c>
      <c r="E13" t="s">
        <v>34</v>
      </c>
      <c r="F13" t="s">
        <v>19</v>
      </c>
      <c r="G13">
        <v>1</v>
      </c>
      <c r="H13">
        <f t="shared" si="7"/>
        <v>65</v>
      </c>
      <c r="J13">
        <v>2100</v>
      </c>
      <c r="K13" t="s">
        <v>31</v>
      </c>
      <c r="L13">
        <f t="shared" si="8"/>
        <v>67.5</v>
      </c>
      <c r="M13" cm="1">
        <f t="array" ref="M13">STOWA2024_NDJF_T(B13*60,L13,J13,K13,"")</f>
        <v>59.736527425108953</v>
      </c>
      <c r="N13">
        <f t="shared" si="9"/>
        <v>1.6740176289184023E-2</v>
      </c>
    </row>
    <row r="14" spans="1:14" x14ac:dyDescent="0.3">
      <c r="A14">
        <f t="shared" si="5"/>
        <v>4608</v>
      </c>
      <c r="B14">
        <v>24</v>
      </c>
      <c r="C14">
        <f t="shared" si="6"/>
        <v>6.4638364784498168E-3</v>
      </c>
      <c r="D14">
        <f t="shared" si="1"/>
        <v>6.4638364784498168E-3</v>
      </c>
      <c r="E14" t="s">
        <v>34</v>
      </c>
      <c r="F14" t="s">
        <v>19</v>
      </c>
      <c r="G14">
        <v>1</v>
      </c>
      <c r="H14">
        <f t="shared" si="7"/>
        <v>70</v>
      </c>
      <c r="J14">
        <v>2100</v>
      </c>
      <c r="K14" t="s">
        <v>31</v>
      </c>
      <c r="L14">
        <f t="shared" si="8"/>
        <v>72.5</v>
      </c>
      <c r="M14" cm="1">
        <f t="array" ref="M14">STOWA2024_NDJF_T(B14*60,L14,J14,K14,"")</f>
        <v>97.310912096877587</v>
      </c>
      <c r="N14">
        <f t="shared" si="9"/>
        <v>1.0276339810734206E-2</v>
      </c>
    </row>
    <row r="15" spans="1:14" x14ac:dyDescent="0.3">
      <c r="A15">
        <f t="shared" si="5"/>
        <v>4609</v>
      </c>
      <c r="B15">
        <v>24</v>
      </c>
      <c r="C15">
        <f t="shared" si="6"/>
        <v>3.8612046526207942E-3</v>
      </c>
      <c r="D15">
        <f t="shared" si="1"/>
        <v>3.8612046526207942E-3</v>
      </c>
      <c r="E15" t="s">
        <v>34</v>
      </c>
      <c r="F15" t="s">
        <v>19</v>
      </c>
      <c r="G15">
        <v>1</v>
      </c>
      <c r="H15">
        <f t="shared" si="7"/>
        <v>75</v>
      </c>
      <c r="J15">
        <v>2100</v>
      </c>
      <c r="K15" t="s">
        <v>31</v>
      </c>
      <c r="L15">
        <f t="shared" si="8"/>
        <v>77.5</v>
      </c>
      <c r="M15" cm="1">
        <f t="array" ref="M15">STOWA2024_NDJF_T(B15*60,L15,J15,K15,"")</f>
        <v>155.8813610864099</v>
      </c>
      <c r="N15">
        <f t="shared" si="9"/>
        <v>6.4151351581134119E-3</v>
      </c>
    </row>
    <row r="16" spans="1:14" x14ac:dyDescent="0.3">
      <c r="A16">
        <f t="shared" si="5"/>
        <v>4610</v>
      </c>
      <c r="B16">
        <v>24</v>
      </c>
      <c r="C16">
        <f t="shared" si="6"/>
        <v>2.3471685506471444E-3</v>
      </c>
      <c r="D16">
        <f t="shared" si="1"/>
        <v>2.3471685506471444E-3</v>
      </c>
      <c r="E16" t="s">
        <v>34</v>
      </c>
      <c r="F16" t="s">
        <v>19</v>
      </c>
      <c r="G16">
        <v>1</v>
      </c>
      <c r="H16">
        <f t="shared" si="7"/>
        <v>80</v>
      </c>
      <c r="J16">
        <v>2100</v>
      </c>
      <c r="K16" t="s">
        <v>31</v>
      </c>
      <c r="L16">
        <f t="shared" si="8"/>
        <v>82.5</v>
      </c>
      <c r="M16" cm="1">
        <f t="array" ref="M16">STOWA2024_NDJF_T(B16*60,L16,J16,K16,"")</f>
        <v>245.82306014130481</v>
      </c>
      <c r="N16">
        <f t="shared" si="9"/>
        <v>4.0679666074662675E-3</v>
      </c>
    </row>
    <row r="17" spans="1:14" x14ac:dyDescent="0.3">
      <c r="A17">
        <f t="shared" si="5"/>
        <v>4611</v>
      </c>
      <c r="B17">
        <v>24</v>
      </c>
      <c r="C17">
        <f t="shared" si="6"/>
        <v>1.4502941548852782E-3</v>
      </c>
      <c r="D17">
        <f t="shared" si="1"/>
        <v>1.4502941548852782E-3</v>
      </c>
      <c r="E17" t="s">
        <v>34</v>
      </c>
      <c r="F17" t="s">
        <v>19</v>
      </c>
      <c r="G17">
        <v>1</v>
      </c>
      <c r="H17">
        <f t="shared" si="7"/>
        <v>85</v>
      </c>
      <c r="J17">
        <v>2100</v>
      </c>
      <c r="K17" t="s">
        <v>31</v>
      </c>
      <c r="L17">
        <f t="shared" si="8"/>
        <v>87.5</v>
      </c>
      <c r="M17" cm="1">
        <f t="array" ref="M17">STOWA2024_NDJF_T(B17*60,L17,J17,K17,"")</f>
        <v>382.01876595141368</v>
      </c>
      <c r="N17">
        <f t="shared" si="9"/>
        <v>2.6176724525809893E-3</v>
      </c>
    </row>
    <row r="18" spans="1:14" x14ac:dyDescent="0.3">
      <c r="A18">
        <f t="shared" si="5"/>
        <v>4612</v>
      </c>
      <c r="B18">
        <v>24</v>
      </c>
      <c r="C18">
        <f t="shared" si="6"/>
        <v>9.0992872205073122E-4</v>
      </c>
      <c r="D18">
        <f t="shared" si="1"/>
        <v>9.0992872205073122E-4</v>
      </c>
      <c r="E18" t="s">
        <v>34</v>
      </c>
      <c r="F18" t="s">
        <v>19</v>
      </c>
      <c r="G18">
        <v>1</v>
      </c>
      <c r="H18">
        <f t="shared" si="7"/>
        <v>90</v>
      </c>
      <c r="J18">
        <v>2100</v>
      </c>
      <c r="K18" t="s">
        <v>31</v>
      </c>
      <c r="L18">
        <f t="shared" si="8"/>
        <v>92.5</v>
      </c>
      <c r="M18" cm="1">
        <f t="array" ref="M18">STOWA2024_NDJF_T(B18*60,L18,J18,K18,"")</f>
        <v>585.56795268661176</v>
      </c>
      <c r="N18">
        <f t="shared" si="9"/>
        <v>1.7077437305302581E-3</v>
      </c>
    </row>
    <row r="19" spans="1:14" x14ac:dyDescent="0.3">
      <c r="A19">
        <f t="shared" si="5"/>
        <v>4613</v>
      </c>
      <c r="B19">
        <v>24</v>
      </c>
      <c r="C19">
        <f t="shared" si="6"/>
        <v>5.791363390580625E-4</v>
      </c>
      <c r="D19">
        <f t="shared" si="1"/>
        <v>5.791363390580625E-4</v>
      </c>
      <c r="E19" t="s">
        <v>34</v>
      </c>
      <c r="F19" t="s">
        <v>19</v>
      </c>
      <c r="G19">
        <v>1</v>
      </c>
      <c r="H19">
        <f t="shared" si="7"/>
        <v>95</v>
      </c>
      <c r="J19">
        <v>2100</v>
      </c>
      <c r="K19" t="s">
        <v>31</v>
      </c>
      <c r="L19">
        <f t="shared" si="8"/>
        <v>97.5</v>
      </c>
      <c r="M19" cm="1">
        <f t="array" ref="M19">STOWA2024_NDJF_T(B19*60,L19,J19,K19,"")</f>
        <v>886.04771469338368</v>
      </c>
      <c r="N19">
        <f t="shared" si="9"/>
        <v>1.1286073914721956E-3</v>
      </c>
    </row>
    <row r="20" spans="1:14" x14ac:dyDescent="0.3">
      <c r="A20">
        <f t="shared" si="5"/>
        <v>4614</v>
      </c>
      <c r="B20">
        <v>24</v>
      </c>
      <c r="C20">
        <f t="shared" si="6"/>
        <v>3.7362312246261753E-4</v>
      </c>
      <c r="D20">
        <f t="shared" si="1"/>
        <v>3.7362312246261753E-4</v>
      </c>
      <c r="E20" t="s">
        <v>34</v>
      </c>
      <c r="F20" t="s">
        <v>19</v>
      </c>
      <c r="G20">
        <v>1</v>
      </c>
      <c r="H20">
        <f t="shared" si="7"/>
        <v>100</v>
      </c>
      <c r="J20">
        <v>2100</v>
      </c>
      <c r="K20" t="s">
        <v>31</v>
      </c>
      <c r="L20">
        <f t="shared" si="8"/>
        <v>102.5</v>
      </c>
      <c r="M20" cm="1">
        <f t="array" ref="M20">STOWA2024_NDJF_T(B20*60,L20,J20,K20,"")</f>
        <v>1324.5309088517095</v>
      </c>
      <c r="N20">
        <f t="shared" si="9"/>
        <v>7.5498426900957806E-4</v>
      </c>
    </row>
    <row r="21" spans="1:14" x14ac:dyDescent="0.3">
      <c r="A21">
        <f t="shared" si="5"/>
        <v>4615</v>
      </c>
      <c r="B21">
        <v>24</v>
      </c>
      <c r="C21">
        <f t="shared" si="6"/>
        <v>2.4410864279348526E-4</v>
      </c>
      <c r="D21">
        <f t="shared" si="1"/>
        <v>2.4410864279348526E-4</v>
      </c>
      <c r="E21" t="s">
        <v>34</v>
      </c>
      <c r="F21" t="s">
        <v>19</v>
      </c>
      <c r="G21">
        <v>1</v>
      </c>
      <c r="H21">
        <f t="shared" si="7"/>
        <v>105</v>
      </c>
      <c r="J21">
        <v>2100</v>
      </c>
      <c r="K21" t="s">
        <v>31</v>
      </c>
      <c r="L21">
        <f t="shared" si="8"/>
        <v>107.5</v>
      </c>
      <c r="M21" cm="1">
        <f t="array" ref="M21">STOWA2024_NDJF_T(B21*60,L21,J21,K21,"")</f>
        <v>1957.4235854756062</v>
      </c>
      <c r="N21">
        <f t="shared" si="9"/>
        <v>5.1087562621609281E-4</v>
      </c>
    </row>
    <row r="22" spans="1:14" x14ac:dyDescent="0.3">
      <c r="A22">
        <f t="shared" si="5"/>
        <v>4616</v>
      </c>
      <c r="B22">
        <v>24</v>
      </c>
      <c r="C22">
        <f t="shared" si="6"/>
        <v>1.614180096614557E-4</v>
      </c>
      <c r="D22">
        <f t="shared" si="1"/>
        <v>1.614180096614557E-4</v>
      </c>
      <c r="E22" t="s">
        <v>34</v>
      </c>
      <c r="F22" t="s">
        <v>19</v>
      </c>
      <c r="G22">
        <v>1</v>
      </c>
      <c r="H22">
        <f t="shared" si="7"/>
        <v>110</v>
      </c>
      <c r="J22">
        <v>2100</v>
      </c>
      <c r="K22" t="s">
        <v>31</v>
      </c>
      <c r="L22">
        <f t="shared" si="8"/>
        <v>112.5</v>
      </c>
      <c r="M22" cm="1">
        <f t="array" ref="M22">STOWA2024_NDJF_T(B22*60,L22,J22,K22,"")</f>
        <v>2861.5773490907777</v>
      </c>
      <c r="N22">
        <f t="shared" si="9"/>
        <v>3.4945761655463711E-4</v>
      </c>
    </row>
    <row r="23" spans="1:14" x14ac:dyDescent="0.3">
      <c r="A23">
        <f t="shared" si="5"/>
        <v>4617</v>
      </c>
      <c r="B23">
        <v>24</v>
      </c>
      <c r="C23">
        <f t="shared" si="6"/>
        <v>1.0795680463878503E-4</v>
      </c>
      <c r="D23">
        <f t="shared" si="1"/>
        <v>1.0795680463878503E-4</v>
      </c>
      <c r="E23" t="s">
        <v>34</v>
      </c>
      <c r="F23" t="s">
        <v>19</v>
      </c>
      <c r="G23">
        <v>1</v>
      </c>
      <c r="H23">
        <f t="shared" si="7"/>
        <v>115</v>
      </c>
      <c r="J23">
        <v>2100</v>
      </c>
      <c r="K23" t="s">
        <v>31</v>
      </c>
      <c r="L23">
        <f t="shared" si="8"/>
        <v>117.5</v>
      </c>
      <c r="M23" cm="1">
        <f t="array" ref="M23">STOWA2024_NDJF_T(B23*60,L23,J23,K23,"")</f>
        <v>4140.7728283267115</v>
      </c>
      <c r="N23">
        <f t="shared" si="9"/>
        <v>2.4150081191585208E-4</v>
      </c>
    </row>
    <row r="24" spans="1:14" x14ac:dyDescent="0.3">
      <c r="A24">
        <f t="shared" si="5"/>
        <v>4618</v>
      </c>
      <c r="B24">
        <v>24</v>
      </c>
      <c r="C24">
        <f t="shared" si="6"/>
        <v>7.2977055885948405E-5</v>
      </c>
      <c r="D24">
        <f t="shared" si="1"/>
        <v>7.2977055885948405E-5</v>
      </c>
      <c r="E24" t="s">
        <v>34</v>
      </c>
      <c r="F24" t="s">
        <v>19</v>
      </c>
      <c r="G24">
        <v>1</v>
      </c>
      <c r="H24">
        <f t="shared" si="7"/>
        <v>120</v>
      </c>
      <c r="J24">
        <v>2100</v>
      </c>
      <c r="K24" t="s">
        <v>31</v>
      </c>
      <c r="L24">
        <f t="shared" si="8"/>
        <v>122.5</v>
      </c>
      <c r="M24" cm="1">
        <f t="array" ref="M24">STOWA2024_NDJF_T(B24*60,L24,J24,K24,"")</f>
        <v>5933.8815105839149</v>
      </c>
      <c r="N24">
        <f t="shared" si="9"/>
        <v>1.6852375602990368E-4</v>
      </c>
    </row>
    <row r="25" spans="1:14" x14ac:dyDescent="0.3">
      <c r="A25">
        <f t="shared" si="5"/>
        <v>4619</v>
      </c>
      <c r="B25">
        <v>24</v>
      </c>
      <c r="C25">
        <f t="shared" si="6"/>
        <v>4.9836883661131371E-5</v>
      </c>
      <c r="D25">
        <f t="shared" si="1"/>
        <v>4.9836883661131371E-5</v>
      </c>
      <c r="E25" t="s">
        <v>34</v>
      </c>
      <c r="F25" t="s">
        <v>19</v>
      </c>
      <c r="G25">
        <v>1</v>
      </c>
      <c r="H25">
        <f t="shared" si="7"/>
        <v>125</v>
      </c>
      <c r="J25">
        <v>2100</v>
      </c>
      <c r="K25" t="s">
        <v>31</v>
      </c>
      <c r="L25">
        <f t="shared" si="8"/>
        <v>127.5</v>
      </c>
      <c r="M25" cm="1">
        <f t="array" ref="M25">STOWA2024_NDJF_T(B25*60,L25,J25,K25,"")</f>
        <v>8425.531653516804</v>
      </c>
      <c r="N25">
        <f t="shared" si="9"/>
        <v>1.1868687236877231E-4</v>
      </c>
    </row>
    <row r="26" spans="1:14" x14ac:dyDescent="0.3">
      <c r="A26">
        <f t="shared" si="5"/>
        <v>4620</v>
      </c>
      <c r="B26">
        <v>24</v>
      </c>
      <c r="C26">
        <f t="shared" si="6"/>
        <v>3.4363709049886645E-5</v>
      </c>
      <c r="D26">
        <f t="shared" si="1"/>
        <v>3.4363709049886645E-5</v>
      </c>
      <c r="E26" t="s">
        <v>34</v>
      </c>
      <c r="F26" t="s">
        <v>19</v>
      </c>
      <c r="G26">
        <v>1</v>
      </c>
      <c r="H26">
        <f t="shared" si="7"/>
        <v>130</v>
      </c>
      <c r="J26">
        <v>2100</v>
      </c>
      <c r="K26" t="s">
        <v>31</v>
      </c>
      <c r="L26">
        <f t="shared" si="8"/>
        <v>132.5</v>
      </c>
      <c r="M26" cm="1">
        <f t="array" ref="M26">STOWA2024_NDJF_T(B26*60,L26,J26,K26,"")</f>
        <v>11859.137639539103</v>
      </c>
      <c r="N26">
        <f t="shared" si="9"/>
        <v>8.4323163318885663E-5</v>
      </c>
    </row>
    <row r="27" spans="1:14" x14ac:dyDescent="0.3">
      <c r="A27">
        <f t="shared" si="5"/>
        <v>4621</v>
      </c>
      <c r="B27">
        <v>24</v>
      </c>
      <c r="C27">
        <f t="shared" si="6"/>
        <v>2.3914088920928172E-5</v>
      </c>
      <c r="D27">
        <f t="shared" si="1"/>
        <v>2.3914088920928172E-5</v>
      </c>
      <c r="E27" t="s">
        <v>34</v>
      </c>
      <c r="F27" t="s">
        <v>19</v>
      </c>
      <c r="G27">
        <v>1</v>
      </c>
      <c r="H27">
        <f t="shared" si="7"/>
        <v>135</v>
      </c>
      <c r="J27">
        <v>2100</v>
      </c>
      <c r="K27" t="s">
        <v>31</v>
      </c>
      <c r="L27">
        <f t="shared" si="8"/>
        <v>137.5</v>
      </c>
      <c r="M27" cm="1">
        <f t="array" ref="M27">STOWA2024_NDJF_T(B27*60,L27,J27,K27,"")</f>
        <v>16553.804374029794</v>
      </c>
      <c r="N27">
        <f t="shared" si="9"/>
        <v>6.0409074397957491E-5</v>
      </c>
    </row>
    <row r="28" spans="1:14" x14ac:dyDescent="0.3">
      <c r="A28">
        <f t="shared" si="5"/>
        <v>4622</v>
      </c>
      <c r="B28">
        <v>24</v>
      </c>
      <c r="C28">
        <f t="shared" si="6"/>
        <v>1.6787621427328175E-5</v>
      </c>
      <c r="D28">
        <f t="shared" si="1"/>
        <v>1.6787621427328175E-5</v>
      </c>
      <c r="E28" t="s">
        <v>34</v>
      </c>
      <c r="F28" t="s">
        <v>19</v>
      </c>
      <c r="G28">
        <v>1</v>
      </c>
      <c r="H28">
        <f t="shared" si="7"/>
        <v>140</v>
      </c>
      <c r="J28">
        <v>2100</v>
      </c>
      <c r="K28" t="s">
        <v>31</v>
      </c>
      <c r="L28">
        <f t="shared" si="8"/>
        <v>142.5</v>
      </c>
      <c r="M28" cm="1">
        <f t="array" ref="M28">STOWA2024_NDJF_T(B28*60,L28,J28,K28,"")</f>
        <v>22924.500031516793</v>
      </c>
      <c r="N28">
        <f t="shared" si="9"/>
        <v>4.3621452970629316E-5</v>
      </c>
    </row>
    <row r="29" spans="1:14" x14ac:dyDescent="0.3">
      <c r="A29">
        <f t="shared" si="5"/>
        <v>4623</v>
      </c>
      <c r="B29">
        <v>24</v>
      </c>
      <c r="C29">
        <f t="shared" si="6"/>
        <v>1.1883354752196343E-5</v>
      </c>
      <c r="D29">
        <f t="shared" si="1"/>
        <v>1.1883354752196343E-5</v>
      </c>
      <c r="E29" t="s">
        <v>34</v>
      </c>
      <c r="F29" t="s">
        <v>19</v>
      </c>
      <c r="G29">
        <v>1</v>
      </c>
      <c r="H29">
        <f t="shared" si="7"/>
        <v>145</v>
      </c>
      <c r="J29">
        <v>2100</v>
      </c>
      <c r="K29" t="s">
        <v>31</v>
      </c>
      <c r="L29">
        <f t="shared" si="8"/>
        <v>147.5</v>
      </c>
      <c r="M29" cm="1">
        <f t="array" ref="M29">STOWA2024_NDJF_T(B29*60,L29,J29,K29,"")</f>
        <v>31507.874010523297</v>
      </c>
      <c r="N29">
        <f t="shared" si="9"/>
        <v>3.1738098218432973E-5</v>
      </c>
    </row>
    <row r="30" spans="1:14" x14ac:dyDescent="0.3">
      <c r="A30">
        <f t="shared" si="5"/>
        <v>4624</v>
      </c>
      <c r="B30">
        <v>24</v>
      </c>
      <c r="C30">
        <f t="shared" si="6"/>
        <v>8.4787091149095318E-6</v>
      </c>
      <c r="D30">
        <f t="shared" si="1"/>
        <v>8.4787091149095318E-6</v>
      </c>
      <c r="E30" t="s">
        <v>34</v>
      </c>
      <c r="F30" t="s">
        <v>19</v>
      </c>
      <c r="G30">
        <v>1</v>
      </c>
      <c r="H30">
        <f t="shared" si="7"/>
        <v>150</v>
      </c>
      <c r="J30">
        <v>2100</v>
      </c>
      <c r="K30" t="s">
        <v>31</v>
      </c>
      <c r="L30">
        <f t="shared" si="8"/>
        <v>152.5</v>
      </c>
      <c r="M30" cm="1">
        <f t="array" ref="M30">STOWA2024_NDJF_T(B30*60,L30,J30,K30,"")</f>
        <v>42993.390563663401</v>
      </c>
      <c r="N30">
        <f t="shared" si="9"/>
        <v>2.3259389103523441E-5</v>
      </c>
    </row>
    <row r="31" spans="1:14" x14ac:dyDescent="0.3">
      <c r="A31">
        <f t="shared" si="5"/>
        <v>4625</v>
      </c>
      <c r="B31">
        <v>24</v>
      </c>
      <c r="C31">
        <f t="shared" si="6"/>
        <v>6.0958208773548242E-6</v>
      </c>
      <c r="D31">
        <f t="shared" si="1"/>
        <v>6.0958208773548242E-6</v>
      </c>
      <c r="E31" t="s">
        <v>34</v>
      </c>
      <c r="F31" t="s">
        <v>19</v>
      </c>
      <c r="G31">
        <v>1</v>
      </c>
      <c r="H31">
        <f t="shared" si="7"/>
        <v>155</v>
      </c>
      <c r="J31">
        <v>2100</v>
      </c>
      <c r="K31" t="s">
        <v>31</v>
      </c>
      <c r="L31">
        <f t="shared" si="8"/>
        <v>157.5</v>
      </c>
      <c r="M31" cm="1">
        <f t="array" ref="M31">STOWA2024_NDJF_T(B31*60,L31,J31,K31,"")</f>
        <v>58262.94316092963</v>
      </c>
      <c r="N31">
        <f t="shared" si="9"/>
        <v>1.7163568226168617E-5</v>
      </c>
    </row>
    <row r="32" spans="1:14" x14ac:dyDescent="0.3">
      <c r="A32">
        <f t="shared" si="5"/>
        <v>4626</v>
      </c>
      <c r="B32">
        <v>24</v>
      </c>
      <c r="C32" s="1">
        <f>N31</f>
        <v>1.7163568226168617E-5</v>
      </c>
      <c r="D32">
        <f t="shared" si="1"/>
        <v>1.7163568226168617E-5</v>
      </c>
      <c r="E32" t="s">
        <v>34</v>
      </c>
      <c r="F32" t="s">
        <v>19</v>
      </c>
      <c r="G32">
        <v>1</v>
      </c>
      <c r="H32">
        <f t="shared" si="7"/>
        <v>160</v>
      </c>
      <c r="J32">
        <v>2100</v>
      </c>
      <c r="K32" t="s">
        <v>31</v>
      </c>
      <c r="L32">
        <f>AVERAGE(H32:H33)</f>
        <v>85</v>
      </c>
      <c r="M32" cm="1">
        <f t="array" ref="M32">STOWA2024_NDJF_T(B32*60,L32,J32,K32,"")</f>
        <v>306.99134691350895</v>
      </c>
      <c r="N32">
        <f>1/M32</f>
        <v>3.2574208037262293E-3</v>
      </c>
    </row>
    <row r="33" spans="1:14" x14ac:dyDescent="0.3">
      <c r="A33">
        <f t="shared" si="5"/>
        <v>4627</v>
      </c>
      <c r="B33">
        <v>48</v>
      </c>
      <c r="C33" s="1">
        <f>365.25*24/B33 - N33</f>
        <v>162.92893614864457</v>
      </c>
      <c r="D33">
        <f>C33</f>
        <v>162.92893614864457</v>
      </c>
      <c r="E33" t="s">
        <v>34</v>
      </c>
      <c r="F33" t="s">
        <v>19</v>
      </c>
      <c r="G33">
        <v>1</v>
      </c>
      <c r="H33">
        <v>10</v>
      </c>
      <c r="J33">
        <v>2100</v>
      </c>
      <c r="K33" t="s">
        <v>31</v>
      </c>
      <c r="L33">
        <f>AVERAGE(H33:H35)</f>
        <v>15</v>
      </c>
      <c r="M33" cm="1">
        <f t="array" ref="M33">STOWA2024_NDJF_T(B33*60,L33,J33,K33,"")</f>
        <v>5.0771565707083244E-2</v>
      </c>
      <c r="N33">
        <f>1/M33</f>
        <v>19.696063851355444</v>
      </c>
    </row>
    <row r="34" spans="1:14" x14ac:dyDescent="0.3">
      <c r="A34">
        <f t="shared" si="5"/>
        <v>4628</v>
      </c>
      <c r="B34">
        <v>48</v>
      </c>
      <c r="C34">
        <f t="shared" ref="C34:C38" si="10">N33-N34</f>
        <v>5.0831505331674407</v>
      </c>
      <c r="D34">
        <f t="shared" ref="D34:D63" si="11">C34</f>
        <v>5.0831505331674407</v>
      </c>
      <c r="E34" t="s">
        <v>34</v>
      </c>
      <c r="F34" t="s">
        <v>19</v>
      </c>
      <c r="G34">
        <v>1</v>
      </c>
      <c r="H34">
        <f t="shared" ref="H34:H38" si="12">H33+5</f>
        <v>15</v>
      </c>
      <c r="J34">
        <v>2100</v>
      </c>
      <c r="K34" t="s">
        <v>31</v>
      </c>
      <c r="L34">
        <f t="shared" ref="L34:L38" si="13">AVERAGE(H34:H35)</f>
        <v>17.5</v>
      </c>
      <c r="M34" cm="1">
        <f t="array" ref="M34">STOWA2024_NDJF_T(B34*60,L34,J34,K34,"")</f>
        <v>6.8432623818780014E-2</v>
      </c>
      <c r="N34">
        <f t="shared" ref="N34:N38" si="14">1/M34</f>
        <v>14.612913318188003</v>
      </c>
    </row>
    <row r="35" spans="1:14" x14ac:dyDescent="0.3">
      <c r="A35">
        <f t="shared" si="5"/>
        <v>4629</v>
      </c>
      <c r="B35">
        <v>48</v>
      </c>
      <c r="C35">
        <f t="shared" si="10"/>
        <v>6.4514641847811731</v>
      </c>
      <c r="D35">
        <f t="shared" si="11"/>
        <v>6.4514641847811731</v>
      </c>
      <c r="E35" t="s">
        <v>34</v>
      </c>
      <c r="F35" t="s">
        <v>19</v>
      </c>
      <c r="G35">
        <v>1</v>
      </c>
      <c r="H35">
        <f t="shared" si="12"/>
        <v>20</v>
      </c>
      <c r="J35">
        <v>2100</v>
      </c>
      <c r="K35" t="s">
        <v>31</v>
      </c>
      <c r="L35">
        <f t="shared" si="13"/>
        <v>22.5</v>
      </c>
      <c r="M35" cm="1">
        <f t="array" ref="M35">STOWA2024_NDJF_T(B35*60,L35,J35,K35,"")</f>
        <v>0.12252726000665161</v>
      </c>
      <c r="N35">
        <f t="shared" si="14"/>
        <v>8.1614491334068298</v>
      </c>
    </row>
    <row r="36" spans="1:14" x14ac:dyDescent="0.3">
      <c r="A36">
        <f t="shared" si="5"/>
        <v>4630</v>
      </c>
      <c r="B36">
        <v>48</v>
      </c>
      <c r="C36">
        <f t="shared" si="10"/>
        <v>3.518473392882643</v>
      </c>
      <c r="D36">
        <f t="shared" si="11"/>
        <v>3.518473392882643</v>
      </c>
      <c r="E36" t="s">
        <v>34</v>
      </c>
      <c r="F36" t="s">
        <v>19</v>
      </c>
      <c r="G36">
        <v>1</v>
      </c>
      <c r="H36">
        <f t="shared" si="12"/>
        <v>25</v>
      </c>
      <c r="J36">
        <v>2100</v>
      </c>
      <c r="K36" t="s">
        <v>31</v>
      </c>
      <c r="L36">
        <f t="shared" si="13"/>
        <v>27.5</v>
      </c>
      <c r="M36" cm="1">
        <f t="array" ref="M36">STOWA2024_NDJF_T(B36*60,L36,J36,K36,"")</f>
        <v>0.21537911371621793</v>
      </c>
      <c r="N36">
        <f t="shared" si="14"/>
        <v>4.6429757405241867</v>
      </c>
    </row>
    <row r="37" spans="1:14" x14ac:dyDescent="0.3">
      <c r="A37">
        <f t="shared" si="5"/>
        <v>4631</v>
      </c>
      <c r="B37">
        <v>48</v>
      </c>
      <c r="C37">
        <f t="shared" si="10"/>
        <v>1.955658267905815</v>
      </c>
      <c r="D37">
        <f t="shared" si="11"/>
        <v>1.955658267905815</v>
      </c>
      <c r="E37" t="s">
        <v>34</v>
      </c>
      <c r="F37" t="s">
        <v>19</v>
      </c>
      <c r="G37">
        <v>1</v>
      </c>
      <c r="H37">
        <f t="shared" si="12"/>
        <v>30</v>
      </c>
      <c r="J37">
        <v>2100</v>
      </c>
      <c r="K37" t="s">
        <v>31</v>
      </c>
      <c r="L37">
        <f t="shared" si="13"/>
        <v>32.5</v>
      </c>
      <c r="M37" cm="1">
        <f t="array" ref="M37">STOWA2024_NDJF_T(B37*60,L37,J37,K37,"")</f>
        <v>0.37211829647565087</v>
      </c>
      <c r="N37">
        <f t="shared" si="14"/>
        <v>2.6873174726183717</v>
      </c>
    </row>
    <row r="38" spans="1:14" x14ac:dyDescent="0.3">
      <c r="A38">
        <f t="shared" si="5"/>
        <v>4632</v>
      </c>
      <c r="B38">
        <v>48</v>
      </c>
      <c r="C38">
        <f t="shared" si="10"/>
        <v>1.1063879568159551</v>
      </c>
      <c r="D38">
        <f t="shared" si="11"/>
        <v>1.1063879568159551</v>
      </c>
      <c r="E38" t="s">
        <v>34</v>
      </c>
      <c r="F38" t="s">
        <v>19</v>
      </c>
      <c r="G38">
        <v>1</v>
      </c>
      <c r="H38">
        <f t="shared" si="12"/>
        <v>35</v>
      </c>
      <c r="J38">
        <v>2100</v>
      </c>
      <c r="K38" t="s">
        <v>31</v>
      </c>
      <c r="L38">
        <f t="shared" si="13"/>
        <v>37.5</v>
      </c>
      <c r="M38" cm="1">
        <f t="array" ref="M38">STOWA2024_NDJF_T(B38*60,L38,J38,K38,"")</f>
        <v>0.63253926883162781</v>
      </c>
      <c r="N38">
        <f t="shared" si="14"/>
        <v>1.5809295158024166</v>
      </c>
    </row>
    <row r="39" spans="1:14" x14ac:dyDescent="0.3">
      <c r="A39">
        <f t="shared" si="5"/>
        <v>4633</v>
      </c>
      <c r="B39">
        <v>48</v>
      </c>
      <c r="C39">
        <f>N38-N39</f>
        <v>0.63643885967487446</v>
      </c>
      <c r="D39">
        <f t="shared" si="11"/>
        <v>0.63643885967487446</v>
      </c>
      <c r="E39" t="s">
        <v>34</v>
      </c>
      <c r="F39" t="s">
        <v>19</v>
      </c>
      <c r="G39">
        <v>1</v>
      </c>
      <c r="H39">
        <f>H38+5</f>
        <v>40</v>
      </c>
      <c r="J39">
        <v>2100</v>
      </c>
      <c r="K39" t="s">
        <v>31</v>
      </c>
      <c r="L39">
        <f>AVERAGE(H39:H40)</f>
        <v>42.5</v>
      </c>
      <c r="M39" cm="1">
        <f t="array" ref="M39">STOWA2024_NDJF_T(B39*60,L39,J39,K39,"")</f>
        <v>1.0587717236929044</v>
      </c>
      <c r="N39">
        <f>1/M39</f>
        <v>0.94449065612754213</v>
      </c>
    </row>
    <row r="40" spans="1:14" x14ac:dyDescent="0.3">
      <c r="A40">
        <f t="shared" si="5"/>
        <v>4634</v>
      </c>
      <c r="B40">
        <v>48</v>
      </c>
      <c r="C40">
        <f t="shared" ref="C40:C62" si="15">N39-N40</f>
        <v>0.37206971399946343</v>
      </c>
      <c r="D40">
        <f t="shared" si="11"/>
        <v>0.37206971399946343</v>
      </c>
      <c r="E40" t="s">
        <v>34</v>
      </c>
      <c r="F40" t="s">
        <v>19</v>
      </c>
      <c r="G40">
        <v>1</v>
      </c>
      <c r="H40">
        <f t="shared" ref="H40:H63" si="16">H39+5</f>
        <v>45</v>
      </c>
      <c r="J40">
        <v>2100</v>
      </c>
      <c r="K40" t="s">
        <v>31</v>
      </c>
      <c r="L40">
        <f t="shared" ref="L40:L62" si="17">AVERAGE(H40:H41)</f>
        <v>47.5</v>
      </c>
      <c r="M40" cm="1">
        <f t="array" ref="M40">STOWA2024_NDJF_T(B40*60,L40,J40,K40,"")</f>
        <v>1.7469661334931574</v>
      </c>
      <c r="N40">
        <f t="shared" ref="N40:N62" si="18">1/M40</f>
        <v>0.5724209421280787</v>
      </c>
    </row>
    <row r="41" spans="1:14" x14ac:dyDescent="0.3">
      <c r="A41">
        <f t="shared" si="5"/>
        <v>4635</v>
      </c>
      <c r="B41">
        <v>48</v>
      </c>
      <c r="C41">
        <f t="shared" si="15"/>
        <v>0.22073155699115804</v>
      </c>
      <c r="D41">
        <f t="shared" si="11"/>
        <v>0.22073155699115804</v>
      </c>
      <c r="E41" t="s">
        <v>34</v>
      </c>
      <c r="F41" t="s">
        <v>19</v>
      </c>
      <c r="G41">
        <v>1</v>
      </c>
      <c r="H41">
        <f t="shared" si="16"/>
        <v>50</v>
      </c>
      <c r="J41">
        <v>2100</v>
      </c>
      <c r="K41" t="s">
        <v>31</v>
      </c>
      <c r="L41">
        <f t="shared" si="17"/>
        <v>52.5</v>
      </c>
      <c r="M41" cm="1">
        <f t="array" ref="M41">STOWA2024_NDJF_T(B41*60,L41,J41,K41,"")</f>
        <v>2.8434182044211465</v>
      </c>
      <c r="N41">
        <f t="shared" si="18"/>
        <v>0.35168938513692066</v>
      </c>
    </row>
    <row r="42" spans="1:14" x14ac:dyDescent="0.3">
      <c r="A42">
        <f t="shared" si="5"/>
        <v>4636</v>
      </c>
      <c r="B42">
        <v>48</v>
      </c>
      <c r="C42">
        <f t="shared" si="15"/>
        <v>0.13280160712065048</v>
      </c>
      <c r="D42">
        <f t="shared" si="11"/>
        <v>0.13280160712065048</v>
      </c>
      <c r="E42" t="s">
        <v>34</v>
      </c>
      <c r="F42" t="s">
        <v>19</v>
      </c>
      <c r="G42">
        <v>1</v>
      </c>
      <c r="H42">
        <f t="shared" si="16"/>
        <v>55</v>
      </c>
      <c r="J42">
        <v>2100</v>
      </c>
      <c r="K42" t="s">
        <v>31</v>
      </c>
      <c r="L42">
        <f t="shared" si="17"/>
        <v>57.5</v>
      </c>
      <c r="M42" cm="1">
        <f t="array" ref="M42">STOWA2024_NDJF_T(B42*60,L42,J42,K42,"")</f>
        <v>4.5685511044187619</v>
      </c>
      <c r="N42">
        <f t="shared" si="18"/>
        <v>0.21888777801627018</v>
      </c>
    </row>
    <row r="43" spans="1:14" x14ac:dyDescent="0.3">
      <c r="A43">
        <f t="shared" si="5"/>
        <v>4637</v>
      </c>
      <c r="B43">
        <v>48</v>
      </c>
      <c r="C43">
        <f t="shared" si="15"/>
        <v>8.0971861944740736E-2</v>
      </c>
      <c r="D43">
        <f t="shared" si="11"/>
        <v>8.0971861944740736E-2</v>
      </c>
      <c r="E43" t="s">
        <v>34</v>
      </c>
      <c r="F43" t="s">
        <v>19</v>
      </c>
      <c r="G43">
        <v>1</v>
      </c>
      <c r="H43">
        <f t="shared" si="16"/>
        <v>60</v>
      </c>
      <c r="J43">
        <v>2100</v>
      </c>
      <c r="K43" t="s">
        <v>31</v>
      </c>
      <c r="L43">
        <f t="shared" si="17"/>
        <v>62.5</v>
      </c>
      <c r="M43" cm="1">
        <f t="array" ref="M43">STOWA2024_NDJF_T(B43*60,L43,J43,K43,"")</f>
        <v>7.2507947486014208</v>
      </c>
      <c r="N43">
        <f t="shared" si="18"/>
        <v>0.13791591607152945</v>
      </c>
    </row>
    <row r="44" spans="1:14" x14ac:dyDescent="0.3">
      <c r="A44">
        <f t="shared" si="5"/>
        <v>4638</v>
      </c>
      <c r="B44">
        <v>48</v>
      </c>
      <c r="C44">
        <f t="shared" si="15"/>
        <v>5.0001843295006454E-2</v>
      </c>
      <c r="D44">
        <f t="shared" si="11"/>
        <v>5.0001843295006454E-2</v>
      </c>
      <c r="E44" t="s">
        <v>34</v>
      </c>
      <c r="F44" t="s">
        <v>19</v>
      </c>
      <c r="G44">
        <v>1</v>
      </c>
      <c r="H44">
        <f t="shared" si="16"/>
        <v>65</v>
      </c>
      <c r="J44">
        <v>2100</v>
      </c>
      <c r="K44" t="s">
        <v>31</v>
      </c>
      <c r="L44">
        <f t="shared" si="17"/>
        <v>67.5</v>
      </c>
      <c r="M44" cm="1">
        <f t="array" ref="M44">STOWA2024_NDJF_T(B44*60,L44,J44,K44,"")</f>
        <v>11.374743182948578</v>
      </c>
      <c r="N44">
        <f t="shared" si="18"/>
        <v>8.7914072776522995E-2</v>
      </c>
    </row>
    <row r="45" spans="1:14" x14ac:dyDescent="0.3">
      <c r="A45">
        <f t="shared" si="5"/>
        <v>4639</v>
      </c>
      <c r="B45">
        <v>48</v>
      </c>
      <c r="C45">
        <f t="shared" si="15"/>
        <v>3.1248173601925763E-2</v>
      </c>
      <c r="D45">
        <f t="shared" si="11"/>
        <v>3.1248173601925763E-2</v>
      </c>
      <c r="E45" t="s">
        <v>34</v>
      </c>
      <c r="F45" t="s">
        <v>19</v>
      </c>
      <c r="G45">
        <v>1</v>
      </c>
      <c r="H45">
        <f t="shared" si="16"/>
        <v>70</v>
      </c>
      <c r="J45">
        <v>2100</v>
      </c>
      <c r="K45" t="s">
        <v>31</v>
      </c>
      <c r="L45">
        <f t="shared" si="17"/>
        <v>72.5</v>
      </c>
      <c r="M45" cm="1">
        <f t="array" ref="M45">STOWA2024_NDJF_T(B45*60,L45,J45,K45,"")</f>
        <v>17.647297838137725</v>
      </c>
      <c r="N45">
        <f t="shared" si="18"/>
        <v>5.6665899174597231E-2</v>
      </c>
    </row>
    <row r="46" spans="1:14" x14ac:dyDescent="0.3">
      <c r="A46">
        <f t="shared" si="5"/>
        <v>4640</v>
      </c>
      <c r="B46">
        <v>48</v>
      </c>
      <c r="C46">
        <f t="shared" si="15"/>
        <v>1.9754739760825799E-2</v>
      </c>
      <c r="D46">
        <f t="shared" si="11"/>
        <v>1.9754739760825799E-2</v>
      </c>
      <c r="E46" t="s">
        <v>34</v>
      </c>
      <c r="F46" t="s">
        <v>19</v>
      </c>
      <c r="G46">
        <v>1</v>
      </c>
      <c r="H46">
        <f t="shared" si="16"/>
        <v>75</v>
      </c>
      <c r="J46">
        <v>2100</v>
      </c>
      <c r="K46" t="s">
        <v>31</v>
      </c>
      <c r="L46">
        <f t="shared" si="17"/>
        <v>77.5</v>
      </c>
      <c r="M46" cm="1">
        <f t="array" ref="M46">STOWA2024_NDJF_T(B46*60,L46,J46,K46,"")</f>
        <v>27.092077731562757</v>
      </c>
      <c r="N46">
        <f t="shared" si="18"/>
        <v>3.6911159413771433E-2</v>
      </c>
    </row>
    <row r="47" spans="1:14" x14ac:dyDescent="0.3">
      <c r="A47">
        <f t="shared" si="5"/>
        <v>4641</v>
      </c>
      <c r="B47">
        <v>48</v>
      </c>
      <c r="C47">
        <f t="shared" si="15"/>
        <v>1.2625087542014923E-2</v>
      </c>
      <c r="D47">
        <f t="shared" si="11"/>
        <v>1.2625087542014923E-2</v>
      </c>
      <c r="E47" t="s">
        <v>34</v>
      </c>
      <c r="F47" t="s">
        <v>19</v>
      </c>
      <c r="G47">
        <v>1</v>
      </c>
      <c r="H47">
        <f t="shared" si="16"/>
        <v>80</v>
      </c>
      <c r="J47">
        <v>2100</v>
      </c>
      <c r="K47" t="s">
        <v>31</v>
      </c>
      <c r="L47">
        <f t="shared" si="17"/>
        <v>82.5</v>
      </c>
      <c r="M47" cm="1">
        <f t="array" ref="M47">STOWA2024_NDJF_T(B47*60,L47,J47,K47,"")</f>
        <v>41.175864309408972</v>
      </c>
      <c r="N47">
        <f t="shared" si="18"/>
        <v>2.428607187175651E-2</v>
      </c>
    </row>
    <row r="48" spans="1:14" x14ac:dyDescent="0.3">
      <c r="A48">
        <f t="shared" si="5"/>
        <v>4642</v>
      </c>
      <c r="B48">
        <v>48</v>
      </c>
      <c r="C48">
        <f t="shared" si="15"/>
        <v>8.1527075349804093E-3</v>
      </c>
      <c r="D48">
        <f t="shared" si="11"/>
        <v>8.1527075349804093E-3</v>
      </c>
      <c r="E48" t="s">
        <v>34</v>
      </c>
      <c r="F48" t="s">
        <v>19</v>
      </c>
      <c r="G48">
        <v>1</v>
      </c>
      <c r="H48">
        <f t="shared" si="16"/>
        <v>85</v>
      </c>
      <c r="J48">
        <v>2100</v>
      </c>
      <c r="K48" t="s">
        <v>31</v>
      </c>
      <c r="L48">
        <f t="shared" si="17"/>
        <v>87.5</v>
      </c>
      <c r="M48" cm="1">
        <f t="array" ref="M48">STOWA2024_NDJF_T(B48*60,L48,J48,K48,"")</f>
        <v>61.983351960910845</v>
      </c>
      <c r="N48">
        <f t="shared" si="18"/>
        <v>1.6133364336776101E-2</v>
      </c>
    </row>
    <row r="49" spans="1:14" x14ac:dyDescent="0.3">
      <c r="A49">
        <f t="shared" si="5"/>
        <v>4643</v>
      </c>
      <c r="B49">
        <v>48</v>
      </c>
      <c r="C49">
        <f t="shared" si="15"/>
        <v>5.3172894954017919E-3</v>
      </c>
      <c r="D49">
        <f t="shared" si="11"/>
        <v>5.3172894954017919E-3</v>
      </c>
      <c r="E49" t="s">
        <v>34</v>
      </c>
      <c r="F49" t="s">
        <v>19</v>
      </c>
      <c r="G49">
        <v>1</v>
      </c>
      <c r="H49">
        <f t="shared" si="16"/>
        <v>90</v>
      </c>
      <c r="J49">
        <v>2100</v>
      </c>
      <c r="K49" t="s">
        <v>31</v>
      </c>
      <c r="L49">
        <f t="shared" si="17"/>
        <v>92.5</v>
      </c>
      <c r="M49" cm="1">
        <f t="array" ref="M49">STOWA2024_NDJF_T(B49*60,L49,J49,K49,"")</f>
        <v>92.45498155899763</v>
      </c>
      <c r="N49">
        <f t="shared" si="18"/>
        <v>1.0816074841374309E-2</v>
      </c>
    </row>
    <row r="50" spans="1:14" x14ac:dyDescent="0.3">
      <c r="A50">
        <f t="shared" si="5"/>
        <v>4644</v>
      </c>
      <c r="B50">
        <v>48</v>
      </c>
      <c r="C50">
        <f t="shared" si="15"/>
        <v>3.5010243336889256E-3</v>
      </c>
      <c r="D50">
        <f t="shared" si="11"/>
        <v>3.5010243336889256E-3</v>
      </c>
      <c r="E50" t="s">
        <v>34</v>
      </c>
      <c r="F50" t="s">
        <v>19</v>
      </c>
      <c r="G50">
        <v>1</v>
      </c>
      <c r="H50">
        <f t="shared" si="16"/>
        <v>95</v>
      </c>
      <c r="J50">
        <v>2100</v>
      </c>
      <c r="K50" t="s">
        <v>31</v>
      </c>
      <c r="L50">
        <f t="shared" si="17"/>
        <v>97.5</v>
      </c>
      <c r="M50" cm="1">
        <f t="array" ref="M50">STOWA2024_NDJF_T(B50*60,L50,J50,K50,"")</f>
        <v>136.7044559636839</v>
      </c>
      <c r="N50">
        <f t="shared" si="18"/>
        <v>7.3150505076853833E-3</v>
      </c>
    </row>
    <row r="51" spans="1:14" x14ac:dyDescent="0.3">
      <c r="A51">
        <f t="shared" si="5"/>
        <v>4645</v>
      </c>
      <c r="B51">
        <v>48</v>
      </c>
      <c r="C51">
        <f t="shared" si="15"/>
        <v>2.3261490868021137E-3</v>
      </c>
      <c r="D51">
        <f t="shared" si="11"/>
        <v>2.3261490868021137E-3</v>
      </c>
      <c r="E51" t="s">
        <v>34</v>
      </c>
      <c r="F51" t="s">
        <v>19</v>
      </c>
      <c r="G51">
        <v>1</v>
      </c>
      <c r="H51">
        <f t="shared" si="16"/>
        <v>100</v>
      </c>
      <c r="J51">
        <v>2100</v>
      </c>
      <c r="K51" t="s">
        <v>31</v>
      </c>
      <c r="L51">
        <f t="shared" si="17"/>
        <v>102.5</v>
      </c>
      <c r="M51" cm="1">
        <f t="array" ref="M51">STOWA2024_NDJF_T(B51*60,L51,J51,K51,"")</f>
        <v>200.44493078457202</v>
      </c>
      <c r="N51">
        <f t="shared" si="18"/>
        <v>4.9889014208832697E-3</v>
      </c>
    </row>
    <row r="52" spans="1:14" x14ac:dyDescent="0.3">
      <c r="A52">
        <f t="shared" si="5"/>
        <v>4646</v>
      </c>
      <c r="B52">
        <v>48</v>
      </c>
      <c r="C52">
        <f t="shared" si="15"/>
        <v>1.559014705058784E-3</v>
      </c>
      <c r="D52">
        <f t="shared" si="11"/>
        <v>1.559014705058784E-3</v>
      </c>
      <c r="E52" t="s">
        <v>34</v>
      </c>
      <c r="F52" t="s">
        <v>19</v>
      </c>
      <c r="G52">
        <v>1</v>
      </c>
      <c r="H52">
        <f t="shared" si="16"/>
        <v>105</v>
      </c>
      <c r="J52">
        <v>2100</v>
      </c>
      <c r="K52" t="s">
        <v>31</v>
      </c>
      <c r="L52">
        <f t="shared" si="17"/>
        <v>107.5</v>
      </c>
      <c r="M52" cm="1">
        <f t="array" ref="M52">STOWA2024_NDJF_T(B52*60,L52,J52,K52,"")</f>
        <v>291.5548188184452</v>
      </c>
      <c r="N52">
        <f t="shared" si="18"/>
        <v>3.4298867158244857E-3</v>
      </c>
    </row>
    <row r="53" spans="1:14" x14ac:dyDescent="0.3">
      <c r="A53">
        <f t="shared" si="5"/>
        <v>4647</v>
      </c>
      <c r="B53">
        <v>48</v>
      </c>
      <c r="C53">
        <f t="shared" si="15"/>
        <v>1.0536012080935649E-3</v>
      </c>
      <c r="D53">
        <f t="shared" si="11"/>
        <v>1.0536012080935649E-3</v>
      </c>
      <c r="E53" t="s">
        <v>34</v>
      </c>
      <c r="F53" t="s">
        <v>19</v>
      </c>
      <c r="G53">
        <v>1</v>
      </c>
      <c r="H53">
        <f t="shared" si="16"/>
        <v>110</v>
      </c>
      <c r="J53">
        <v>2100</v>
      </c>
      <c r="K53" t="s">
        <v>31</v>
      </c>
      <c r="L53">
        <f t="shared" si="17"/>
        <v>112.5</v>
      </c>
      <c r="M53" cm="1">
        <f t="array" ref="M53">STOWA2024_NDJF_T(B53*60,L53,J53,K53,"")</f>
        <v>420.82485322013554</v>
      </c>
      <c r="N53">
        <f t="shared" si="18"/>
        <v>2.3762855077309208E-3</v>
      </c>
    </row>
    <row r="54" spans="1:14" x14ac:dyDescent="0.3">
      <c r="A54">
        <f t="shared" si="5"/>
        <v>4648</v>
      </c>
      <c r="B54">
        <v>48</v>
      </c>
      <c r="C54">
        <f t="shared" si="15"/>
        <v>7.1772882763173739E-4</v>
      </c>
      <c r="D54">
        <f t="shared" si="11"/>
        <v>7.1772882763173739E-4</v>
      </c>
      <c r="E54" t="s">
        <v>34</v>
      </c>
      <c r="F54" t="s">
        <v>19</v>
      </c>
      <c r="G54">
        <v>1</v>
      </c>
      <c r="H54">
        <f t="shared" si="16"/>
        <v>115</v>
      </c>
      <c r="J54">
        <v>2100</v>
      </c>
      <c r="K54" t="s">
        <v>31</v>
      </c>
      <c r="L54">
        <f t="shared" si="17"/>
        <v>117.5</v>
      </c>
      <c r="M54" cm="1">
        <f t="array" ref="M54">STOWA2024_NDJF_T(B54*60,L54,J54,K54,"")</f>
        <v>602.93387135867977</v>
      </c>
      <c r="N54">
        <f t="shared" si="18"/>
        <v>1.6585566800991834E-3</v>
      </c>
    </row>
    <row r="55" spans="1:14" x14ac:dyDescent="0.3">
      <c r="A55">
        <f t="shared" si="5"/>
        <v>4649</v>
      </c>
      <c r="B55">
        <v>48</v>
      </c>
      <c r="C55">
        <f t="shared" si="15"/>
        <v>4.92711264415199E-4</v>
      </c>
      <c r="D55">
        <f t="shared" si="11"/>
        <v>4.92711264415199E-4</v>
      </c>
      <c r="E55" t="s">
        <v>34</v>
      </c>
      <c r="F55" t="s">
        <v>19</v>
      </c>
      <c r="G55">
        <v>1</v>
      </c>
      <c r="H55">
        <f t="shared" si="16"/>
        <v>120</v>
      </c>
      <c r="J55">
        <v>2100</v>
      </c>
      <c r="K55" t="s">
        <v>31</v>
      </c>
      <c r="L55">
        <f t="shared" si="17"/>
        <v>122.5</v>
      </c>
      <c r="M55" cm="1">
        <f t="array" ref="M55">STOWA2024_NDJF_T(B55*60,L55,J55,K55,"")</f>
        <v>857.74665023948705</v>
      </c>
      <c r="N55">
        <f t="shared" si="18"/>
        <v>1.1658454156839844E-3</v>
      </c>
    </row>
    <row r="56" spans="1:14" x14ac:dyDescent="0.3">
      <c r="A56">
        <f t="shared" si="5"/>
        <v>4650</v>
      </c>
      <c r="B56">
        <v>48</v>
      </c>
      <c r="C56">
        <f t="shared" si="15"/>
        <v>3.4072933944058763E-4</v>
      </c>
      <c r="D56">
        <f t="shared" si="11"/>
        <v>3.4072933944058763E-4</v>
      </c>
      <c r="E56" t="s">
        <v>34</v>
      </c>
      <c r="F56" t="s">
        <v>19</v>
      </c>
      <c r="G56">
        <v>1</v>
      </c>
      <c r="H56">
        <f t="shared" si="16"/>
        <v>125</v>
      </c>
      <c r="J56">
        <v>2100</v>
      </c>
      <c r="K56" t="s">
        <v>31</v>
      </c>
      <c r="L56">
        <f t="shared" si="17"/>
        <v>127.5</v>
      </c>
      <c r="M56" cm="1">
        <f t="array" ref="M56">STOWA2024_NDJF_T(B56*60,L56,J56,K56,"")</f>
        <v>1211.950692504766</v>
      </c>
      <c r="N56">
        <f t="shared" si="18"/>
        <v>8.2511607624339677E-4</v>
      </c>
    </row>
    <row r="57" spans="1:14" x14ac:dyDescent="0.3">
      <c r="A57">
        <f t="shared" si="5"/>
        <v>4651</v>
      </c>
      <c r="B57">
        <v>48</v>
      </c>
      <c r="C57">
        <f t="shared" si="15"/>
        <v>2.3729788566436154E-4</v>
      </c>
      <c r="D57">
        <f t="shared" si="11"/>
        <v>2.3729788566436154E-4</v>
      </c>
      <c r="E57" t="s">
        <v>34</v>
      </c>
      <c r="F57" t="s">
        <v>19</v>
      </c>
      <c r="G57">
        <v>1</v>
      </c>
      <c r="H57">
        <f t="shared" si="16"/>
        <v>130</v>
      </c>
      <c r="J57">
        <v>2100</v>
      </c>
      <c r="K57" t="s">
        <v>31</v>
      </c>
      <c r="L57">
        <f t="shared" si="17"/>
        <v>132.5</v>
      </c>
      <c r="M57" cm="1">
        <f t="array" ref="M57">STOWA2024_NDJF_T(B57*60,L57,J57,K57,"")</f>
        <v>1701.2062845740477</v>
      </c>
      <c r="N57">
        <f t="shared" si="18"/>
        <v>5.8781819057903523E-4</v>
      </c>
    </row>
    <row r="58" spans="1:14" x14ac:dyDescent="0.3">
      <c r="A58">
        <f t="shared" si="5"/>
        <v>4652</v>
      </c>
      <c r="B58">
        <v>48</v>
      </c>
      <c r="C58">
        <f t="shared" si="15"/>
        <v>1.6639791531050983E-4</v>
      </c>
      <c r="D58">
        <f t="shared" si="11"/>
        <v>1.6639791531050983E-4</v>
      </c>
      <c r="E58" t="s">
        <v>34</v>
      </c>
      <c r="F58" t="s">
        <v>19</v>
      </c>
      <c r="G58">
        <v>1</v>
      </c>
      <c r="H58">
        <f t="shared" si="16"/>
        <v>135</v>
      </c>
      <c r="J58">
        <v>2100</v>
      </c>
      <c r="K58" t="s">
        <v>31</v>
      </c>
      <c r="L58">
        <f t="shared" si="17"/>
        <v>137.5</v>
      </c>
      <c r="M58" cm="1">
        <f t="array" ref="M58">STOWA2024_NDJF_T(B58*60,L58,J58,K58,"")</f>
        <v>2372.9280689278858</v>
      </c>
      <c r="N58">
        <f t="shared" si="18"/>
        <v>4.2142027526852541E-4</v>
      </c>
    </row>
    <row r="59" spans="1:14" x14ac:dyDescent="0.3">
      <c r="A59">
        <f t="shared" si="5"/>
        <v>4653</v>
      </c>
      <c r="B59">
        <v>48</v>
      </c>
      <c r="C59">
        <f t="shared" si="15"/>
        <v>1.1745160057126158E-4</v>
      </c>
      <c r="D59">
        <f t="shared" si="11"/>
        <v>1.1745160057126158E-4</v>
      </c>
      <c r="E59" t="s">
        <v>34</v>
      </c>
      <c r="F59" t="s">
        <v>19</v>
      </c>
      <c r="G59">
        <v>1</v>
      </c>
      <c r="H59">
        <f t="shared" si="16"/>
        <v>140</v>
      </c>
      <c r="J59">
        <v>2100</v>
      </c>
      <c r="K59" t="s">
        <v>31</v>
      </c>
      <c r="L59">
        <f t="shared" si="17"/>
        <v>142.5</v>
      </c>
      <c r="M59" cm="1">
        <f t="array" ref="M59">STOWA2024_NDJF_T(B59*60,L59,J59,K59,"")</f>
        <v>3289.8126788753652</v>
      </c>
      <c r="N59">
        <f t="shared" si="18"/>
        <v>3.0396867469726383E-4</v>
      </c>
    </row>
    <row r="60" spans="1:14" x14ac:dyDescent="0.3">
      <c r="A60">
        <f t="shared" si="5"/>
        <v>4654</v>
      </c>
      <c r="B60">
        <v>48</v>
      </c>
      <c r="C60">
        <f t="shared" si="15"/>
        <v>8.3425178688317759E-5</v>
      </c>
      <c r="D60">
        <f t="shared" si="11"/>
        <v>8.3425178688317759E-5</v>
      </c>
      <c r="E60" t="s">
        <v>34</v>
      </c>
      <c r="F60" t="s">
        <v>19</v>
      </c>
      <c r="G60">
        <v>1</v>
      </c>
      <c r="H60">
        <f t="shared" si="16"/>
        <v>145</v>
      </c>
      <c r="J60">
        <v>2100</v>
      </c>
      <c r="K60" t="s">
        <v>31</v>
      </c>
      <c r="L60">
        <f t="shared" si="17"/>
        <v>147.5</v>
      </c>
      <c r="M60" cm="1">
        <f t="array" ref="M60">STOWA2024_NDJF_T(B60*60,L60,J60,K60,"")</f>
        <v>4534.2529618712324</v>
      </c>
      <c r="N60">
        <f t="shared" si="18"/>
        <v>2.2054349600894607E-4</v>
      </c>
    </row>
    <row r="61" spans="1:14" x14ac:dyDescent="0.3">
      <c r="A61">
        <f t="shared" si="5"/>
        <v>4655</v>
      </c>
      <c r="B61">
        <v>48</v>
      </c>
      <c r="C61">
        <f t="shared" si="15"/>
        <v>5.962027238910769E-5</v>
      </c>
      <c r="D61">
        <f t="shared" si="11"/>
        <v>5.962027238910769E-5</v>
      </c>
      <c r="E61" t="s">
        <v>34</v>
      </c>
      <c r="F61" t="s">
        <v>19</v>
      </c>
      <c r="G61">
        <v>1</v>
      </c>
      <c r="H61">
        <f t="shared" si="16"/>
        <v>150</v>
      </c>
      <c r="J61">
        <v>2100</v>
      </c>
      <c r="K61" t="s">
        <v>31</v>
      </c>
      <c r="L61">
        <f t="shared" si="17"/>
        <v>152.5</v>
      </c>
      <c r="M61" cm="1">
        <f t="array" ref="M61">STOWA2024_NDJF_T(B61*60,L61,J61,K61,"")</f>
        <v>6214.1434747937865</v>
      </c>
      <c r="N61">
        <f t="shared" si="18"/>
        <v>1.6092322361983838E-4</v>
      </c>
    </row>
    <row r="62" spans="1:14" x14ac:dyDescent="0.3">
      <c r="A62">
        <f t="shared" si="5"/>
        <v>4656</v>
      </c>
      <c r="B62">
        <v>48</v>
      </c>
      <c r="C62">
        <f t="shared" si="15"/>
        <v>4.2859372096346212E-5</v>
      </c>
      <c r="D62">
        <f t="shared" si="11"/>
        <v>4.2859372096346212E-5</v>
      </c>
      <c r="E62" t="s">
        <v>34</v>
      </c>
      <c r="F62" t="s">
        <v>19</v>
      </c>
      <c r="G62">
        <v>1</v>
      </c>
      <c r="H62">
        <f t="shared" si="16"/>
        <v>155</v>
      </c>
      <c r="J62">
        <v>2100</v>
      </c>
      <c r="K62" t="s">
        <v>31</v>
      </c>
      <c r="L62">
        <f t="shared" si="17"/>
        <v>157.5</v>
      </c>
      <c r="M62" cm="1">
        <f t="array" ref="M62">STOWA2024_NDJF_T(B62*60,L62,J62,K62,"")</f>
        <v>8469.9930342440293</v>
      </c>
      <c r="N62">
        <f t="shared" si="18"/>
        <v>1.1806385152349216E-4</v>
      </c>
    </row>
    <row r="63" spans="1:14" x14ac:dyDescent="0.3">
      <c r="A63">
        <f t="shared" si="5"/>
        <v>4657</v>
      </c>
      <c r="B63">
        <v>48</v>
      </c>
      <c r="C63" s="1">
        <f>N62</f>
        <v>1.1806385152349216E-4</v>
      </c>
      <c r="D63">
        <f t="shared" si="11"/>
        <v>1.1806385152349216E-4</v>
      </c>
      <c r="E63" t="s">
        <v>34</v>
      </c>
      <c r="F63" t="s">
        <v>19</v>
      </c>
      <c r="G63">
        <v>1</v>
      </c>
      <c r="H63">
        <f t="shared" si="16"/>
        <v>160</v>
      </c>
      <c r="J63">
        <v>2100</v>
      </c>
      <c r="K63" t="s">
        <v>31</v>
      </c>
      <c r="L63">
        <f>AVERAGE(H63:H64)</f>
        <v>85</v>
      </c>
      <c r="M63" cm="1">
        <f t="array" ref="M63">STOWA2024_NDJF_T(B63*60,L63,J63,K63,"")</f>
        <v>50.578402630532295</v>
      </c>
      <c r="N63">
        <f>1/M63</f>
        <v>1.9771284737971091E-2</v>
      </c>
    </row>
    <row r="64" spans="1:14" x14ac:dyDescent="0.3">
      <c r="A64">
        <f t="shared" si="5"/>
        <v>4658</v>
      </c>
      <c r="B64">
        <v>96</v>
      </c>
      <c r="C64" s="1">
        <f>365.25*24/B64 - N64</f>
        <v>65.838900319898272</v>
      </c>
      <c r="D64">
        <f>C64</f>
        <v>65.838900319898272</v>
      </c>
      <c r="E64" t="s">
        <v>34</v>
      </c>
      <c r="F64" t="s">
        <v>19</v>
      </c>
      <c r="G64">
        <v>1</v>
      </c>
      <c r="H64">
        <v>10</v>
      </c>
      <c r="J64">
        <v>2100</v>
      </c>
      <c r="K64" t="s">
        <v>31</v>
      </c>
      <c r="L64">
        <f>AVERAGE(H64:H66)</f>
        <v>15</v>
      </c>
      <c r="M64" cm="1">
        <f t="array" ref="M64">STOWA2024_NDJF_T(B64*60,L64,J64,K64,"")</f>
        <v>3.925632861307516E-2</v>
      </c>
      <c r="N64">
        <f>1/M64</f>
        <v>25.473599680101735</v>
      </c>
    </row>
    <row r="65" spans="1:14" x14ac:dyDescent="0.3">
      <c r="A65">
        <f t="shared" si="5"/>
        <v>4659</v>
      </c>
      <c r="B65">
        <v>96</v>
      </c>
      <c r="C65">
        <f t="shared" ref="C65:C69" si="19">N64-N65</f>
        <v>4.7233496195930549</v>
      </c>
      <c r="D65">
        <f t="shared" ref="D65:D94" si="20">C65</f>
        <v>4.7233496195930549</v>
      </c>
      <c r="E65" t="s">
        <v>34</v>
      </c>
      <c r="F65" t="s">
        <v>19</v>
      </c>
      <c r="G65">
        <v>1</v>
      </c>
      <c r="H65">
        <f t="shared" ref="H65:H69" si="21">H64+5</f>
        <v>15</v>
      </c>
      <c r="J65">
        <v>2100</v>
      </c>
      <c r="K65" t="s">
        <v>31</v>
      </c>
      <c r="L65">
        <f t="shared" ref="L65:L69" si="22">AVERAGE(H65:H66)</f>
        <v>17.5</v>
      </c>
      <c r="M65" cm="1">
        <f t="array" ref="M65">STOWA2024_NDJF_T(B65*60,L65,J65,K65,"")</f>
        <v>4.8192190315006045E-2</v>
      </c>
      <c r="N65">
        <f t="shared" ref="N65:N69" si="23">1/M65</f>
        <v>20.75025006050868</v>
      </c>
    </row>
    <row r="66" spans="1:14" x14ac:dyDescent="0.3">
      <c r="A66">
        <f t="shared" si="5"/>
        <v>4660</v>
      </c>
      <c r="B66">
        <v>96</v>
      </c>
      <c r="C66">
        <f t="shared" si="19"/>
        <v>6.9436761560873226</v>
      </c>
      <c r="D66">
        <f t="shared" si="20"/>
        <v>6.9436761560873226</v>
      </c>
      <c r="E66" t="s">
        <v>34</v>
      </c>
      <c r="F66" t="s">
        <v>19</v>
      </c>
      <c r="G66">
        <v>1</v>
      </c>
      <c r="H66">
        <f t="shared" si="21"/>
        <v>20</v>
      </c>
      <c r="J66">
        <v>2100</v>
      </c>
      <c r="K66" t="s">
        <v>31</v>
      </c>
      <c r="L66">
        <f t="shared" si="22"/>
        <v>22.5</v>
      </c>
      <c r="M66" cm="1">
        <f t="array" ref="M66">STOWA2024_NDJF_T(B66*60,L66,J66,K66,"")</f>
        <v>7.2429264995261741E-2</v>
      </c>
      <c r="N66">
        <f t="shared" si="23"/>
        <v>13.806573904421358</v>
      </c>
    </row>
    <row r="67" spans="1:14" x14ac:dyDescent="0.3">
      <c r="A67">
        <f t="shared" si="5"/>
        <v>4661</v>
      </c>
      <c r="B67">
        <v>96</v>
      </c>
      <c r="C67">
        <f t="shared" si="19"/>
        <v>4.5868780431685554</v>
      </c>
      <c r="D67">
        <f t="shared" si="20"/>
        <v>4.5868780431685554</v>
      </c>
      <c r="E67" t="s">
        <v>34</v>
      </c>
      <c r="F67" t="s">
        <v>19</v>
      </c>
      <c r="G67">
        <v>1</v>
      </c>
      <c r="H67">
        <f t="shared" si="21"/>
        <v>25</v>
      </c>
      <c r="J67">
        <v>2100</v>
      </c>
      <c r="K67" t="s">
        <v>31</v>
      </c>
      <c r="L67">
        <f t="shared" si="22"/>
        <v>27.5</v>
      </c>
      <c r="M67" cm="1">
        <f t="array" ref="M67">STOWA2024_NDJF_T(B67*60,L67,J67,K67,"")</f>
        <v>0.10846344771552115</v>
      </c>
      <c r="N67">
        <f t="shared" si="23"/>
        <v>9.2196958612528022</v>
      </c>
    </row>
    <row r="68" spans="1:14" x14ac:dyDescent="0.3">
      <c r="A68">
        <f t="shared" ref="A68:A131" si="24">A67+1</f>
        <v>4662</v>
      </c>
      <c r="B68">
        <v>96</v>
      </c>
      <c r="C68">
        <f t="shared" si="19"/>
        <v>3.0409601672301347</v>
      </c>
      <c r="D68">
        <f t="shared" si="20"/>
        <v>3.0409601672301347</v>
      </c>
      <c r="E68" t="s">
        <v>34</v>
      </c>
      <c r="F68" t="s">
        <v>19</v>
      </c>
      <c r="G68">
        <v>1</v>
      </c>
      <c r="H68">
        <f t="shared" si="21"/>
        <v>30</v>
      </c>
      <c r="J68">
        <v>2100</v>
      </c>
      <c r="K68" t="s">
        <v>31</v>
      </c>
      <c r="L68">
        <f t="shared" si="22"/>
        <v>32.5</v>
      </c>
      <c r="M68" cm="1">
        <f t="array" ref="M68">STOWA2024_NDJF_T(B68*60,L68,J68,K68,"")</f>
        <v>0.16184540810952697</v>
      </c>
      <c r="N68">
        <f t="shared" si="23"/>
        <v>6.1787356940226674</v>
      </c>
    </row>
    <row r="69" spans="1:14" x14ac:dyDescent="0.3">
      <c r="A69">
        <f t="shared" si="24"/>
        <v>4663</v>
      </c>
      <c r="B69">
        <v>96</v>
      </c>
      <c r="C69">
        <f t="shared" si="19"/>
        <v>2.0234938578032233</v>
      </c>
      <c r="D69">
        <f t="shared" si="20"/>
        <v>2.0234938578032233</v>
      </c>
      <c r="E69" t="s">
        <v>34</v>
      </c>
      <c r="F69" t="s">
        <v>19</v>
      </c>
      <c r="G69">
        <v>1</v>
      </c>
      <c r="H69">
        <f t="shared" si="21"/>
        <v>35</v>
      </c>
      <c r="J69">
        <v>2100</v>
      </c>
      <c r="K69" t="s">
        <v>31</v>
      </c>
      <c r="L69">
        <f t="shared" si="22"/>
        <v>37.5</v>
      </c>
      <c r="M69" cm="1">
        <f t="array" ref="M69">STOWA2024_NDJF_T(B69*60,L69,J69,K69,"")</f>
        <v>0.24065987959676211</v>
      </c>
      <c r="N69">
        <f t="shared" si="23"/>
        <v>4.1552418362194441</v>
      </c>
    </row>
    <row r="70" spans="1:14" x14ac:dyDescent="0.3">
      <c r="A70">
        <f t="shared" si="24"/>
        <v>4664</v>
      </c>
      <c r="B70">
        <v>96</v>
      </c>
      <c r="C70">
        <f>N69-N70</f>
        <v>1.351220914758879</v>
      </c>
      <c r="D70">
        <f t="shared" si="20"/>
        <v>1.351220914758879</v>
      </c>
      <c r="E70" t="s">
        <v>34</v>
      </c>
      <c r="F70" t="s">
        <v>19</v>
      </c>
      <c r="G70">
        <v>1</v>
      </c>
      <c r="H70">
        <f>H69+5</f>
        <v>40</v>
      </c>
      <c r="J70">
        <v>2100</v>
      </c>
      <c r="K70" t="s">
        <v>31</v>
      </c>
      <c r="L70">
        <f>AVERAGE(H70:H71)</f>
        <v>42.5</v>
      </c>
      <c r="M70" cm="1">
        <f t="array" ref="M70">STOWA2024_NDJF_T(B70*60,L70,J70,K70,"")</f>
        <v>0.3566307199587932</v>
      </c>
      <c r="N70">
        <f>1/M70</f>
        <v>2.8040209214605651</v>
      </c>
    </row>
    <row r="71" spans="1:14" x14ac:dyDescent="0.3">
      <c r="A71">
        <f t="shared" si="24"/>
        <v>4665</v>
      </c>
      <c r="B71">
        <v>96</v>
      </c>
      <c r="C71">
        <f t="shared" ref="C71:C93" si="25">N70-N71</f>
        <v>0.90540871956070079</v>
      </c>
      <c r="D71">
        <f t="shared" si="20"/>
        <v>0.90540871956070079</v>
      </c>
      <c r="E71" t="s">
        <v>34</v>
      </c>
      <c r="F71" t="s">
        <v>19</v>
      </c>
      <c r="G71">
        <v>1</v>
      </c>
      <c r="H71">
        <f t="shared" ref="H71:H94" si="26">H70+5</f>
        <v>45</v>
      </c>
      <c r="J71">
        <v>2100</v>
      </c>
      <c r="K71" t="s">
        <v>31</v>
      </c>
      <c r="L71">
        <f t="shared" ref="L71:L93" si="27">AVERAGE(H71:H72)</f>
        <v>47.5</v>
      </c>
      <c r="M71" cm="1">
        <f t="array" ref="M71">STOWA2024_NDJF_T(B71*60,L71,J71,K71,"")</f>
        <v>0.52670050208217378</v>
      </c>
      <c r="N71">
        <f t="shared" ref="N71:N93" si="28">1/M71</f>
        <v>1.8986122018998643</v>
      </c>
    </row>
    <row r="72" spans="1:14" x14ac:dyDescent="0.3">
      <c r="A72">
        <f t="shared" si="24"/>
        <v>4666</v>
      </c>
      <c r="B72">
        <v>96</v>
      </c>
      <c r="C72">
        <f t="shared" si="25"/>
        <v>0.60878495761793472</v>
      </c>
      <c r="D72">
        <f t="shared" si="20"/>
        <v>0.60878495761793472</v>
      </c>
      <c r="E72" t="s">
        <v>34</v>
      </c>
      <c r="F72" t="s">
        <v>19</v>
      </c>
      <c r="G72">
        <v>1</v>
      </c>
      <c r="H72">
        <f t="shared" si="26"/>
        <v>50</v>
      </c>
      <c r="J72">
        <v>2100</v>
      </c>
      <c r="K72" t="s">
        <v>31</v>
      </c>
      <c r="L72">
        <f t="shared" si="27"/>
        <v>52.5</v>
      </c>
      <c r="M72" cm="1">
        <f t="array" ref="M72">STOWA2024_NDJF_T(B72*60,L72,J72,K72,"")</f>
        <v>0.77529762565739435</v>
      </c>
      <c r="N72">
        <f t="shared" si="28"/>
        <v>1.2898272442819296</v>
      </c>
    </row>
    <row r="73" spans="1:14" x14ac:dyDescent="0.3">
      <c r="A73">
        <f t="shared" si="24"/>
        <v>4667</v>
      </c>
      <c r="B73">
        <v>96</v>
      </c>
      <c r="C73">
        <f t="shared" si="25"/>
        <v>0.41064636557853018</v>
      </c>
      <c r="D73">
        <f t="shared" si="20"/>
        <v>0.41064636557853018</v>
      </c>
      <c r="E73" t="s">
        <v>34</v>
      </c>
      <c r="F73" t="s">
        <v>19</v>
      </c>
      <c r="G73">
        <v>1</v>
      </c>
      <c r="H73">
        <f t="shared" si="26"/>
        <v>55</v>
      </c>
      <c r="J73">
        <v>2100</v>
      </c>
      <c r="K73" t="s">
        <v>31</v>
      </c>
      <c r="L73">
        <f t="shared" si="27"/>
        <v>57.5</v>
      </c>
      <c r="M73" cm="1">
        <f t="array" ref="M73">STOWA2024_NDJF_T(B73*60,L73,J73,K73,"")</f>
        <v>1.1374223714632903</v>
      </c>
      <c r="N73">
        <f t="shared" si="28"/>
        <v>0.87918087870339945</v>
      </c>
    </row>
    <row r="74" spans="1:14" x14ac:dyDescent="0.3">
      <c r="A74">
        <f t="shared" si="24"/>
        <v>4668</v>
      </c>
      <c r="B74">
        <v>96</v>
      </c>
      <c r="C74">
        <f t="shared" si="25"/>
        <v>0.27802986146687703</v>
      </c>
      <c r="D74">
        <f t="shared" si="20"/>
        <v>0.27802986146687703</v>
      </c>
      <c r="E74" t="s">
        <v>34</v>
      </c>
      <c r="F74" t="s">
        <v>19</v>
      </c>
      <c r="G74">
        <v>1</v>
      </c>
      <c r="H74">
        <f t="shared" si="26"/>
        <v>60</v>
      </c>
      <c r="J74">
        <v>2100</v>
      </c>
      <c r="K74" t="s">
        <v>31</v>
      </c>
      <c r="L74">
        <f t="shared" si="27"/>
        <v>62.5</v>
      </c>
      <c r="M74" cm="1">
        <f t="array" ref="M74">STOWA2024_NDJF_T(B74*60,L74,J74,K74,"")</f>
        <v>1.66347551834309</v>
      </c>
      <c r="N74">
        <f t="shared" si="28"/>
        <v>0.60115101723652242</v>
      </c>
    </row>
    <row r="75" spans="1:14" x14ac:dyDescent="0.3">
      <c r="A75">
        <f t="shared" si="24"/>
        <v>4669</v>
      </c>
      <c r="B75">
        <v>96</v>
      </c>
      <c r="C75">
        <f t="shared" si="25"/>
        <v>0.18880780594894575</v>
      </c>
      <c r="D75">
        <f t="shared" si="20"/>
        <v>0.18880780594894575</v>
      </c>
      <c r="E75" t="s">
        <v>34</v>
      </c>
      <c r="F75" t="s">
        <v>19</v>
      </c>
      <c r="G75">
        <v>1</v>
      </c>
      <c r="H75">
        <f t="shared" si="26"/>
        <v>65</v>
      </c>
      <c r="J75">
        <v>2100</v>
      </c>
      <c r="K75" t="s">
        <v>31</v>
      </c>
      <c r="L75">
        <f t="shared" si="27"/>
        <v>67.5</v>
      </c>
      <c r="M75" cm="1">
        <f t="array" ref="M75">STOWA2024_NDJF_T(B75*60,L75,J75,K75,"")</f>
        <v>2.4251642142413723</v>
      </c>
      <c r="N75">
        <f t="shared" si="28"/>
        <v>0.41234321128757667</v>
      </c>
    </row>
    <row r="76" spans="1:14" x14ac:dyDescent="0.3">
      <c r="A76">
        <f t="shared" si="24"/>
        <v>4670</v>
      </c>
      <c r="B76">
        <v>96</v>
      </c>
      <c r="C76">
        <f t="shared" si="25"/>
        <v>0.12863121680377732</v>
      </c>
      <c r="D76">
        <f t="shared" si="20"/>
        <v>0.12863121680377732</v>
      </c>
      <c r="E76" t="s">
        <v>34</v>
      </c>
      <c r="F76" t="s">
        <v>19</v>
      </c>
      <c r="G76">
        <v>1</v>
      </c>
      <c r="H76">
        <f t="shared" si="26"/>
        <v>70</v>
      </c>
      <c r="J76">
        <v>2100</v>
      </c>
      <c r="K76" t="s">
        <v>31</v>
      </c>
      <c r="L76">
        <f t="shared" si="27"/>
        <v>72.5</v>
      </c>
      <c r="M76" cm="1">
        <f t="array" ref="M76">STOWA2024_NDJF_T(B76*60,L76,J76,K76,"")</f>
        <v>3.5247011738768856</v>
      </c>
      <c r="N76">
        <f t="shared" si="28"/>
        <v>0.28371199448379936</v>
      </c>
    </row>
    <row r="77" spans="1:14" x14ac:dyDescent="0.3">
      <c r="A77">
        <f t="shared" si="24"/>
        <v>4671</v>
      </c>
      <c r="B77">
        <v>96</v>
      </c>
      <c r="C77">
        <f t="shared" si="25"/>
        <v>8.7906731840363211E-2</v>
      </c>
      <c r="D77">
        <f t="shared" si="20"/>
        <v>8.7906731840363211E-2</v>
      </c>
      <c r="E77" t="s">
        <v>34</v>
      </c>
      <c r="F77" t="s">
        <v>19</v>
      </c>
      <c r="G77">
        <v>1</v>
      </c>
      <c r="H77">
        <f t="shared" si="26"/>
        <v>75</v>
      </c>
      <c r="J77">
        <v>2100</v>
      </c>
      <c r="K77" t="s">
        <v>31</v>
      </c>
      <c r="L77">
        <f t="shared" si="27"/>
        <v>77.5</v>
      </c>
      <c r="M77" cm="1">
        <f t="array" ref="M77">STOWA2024_NDJF_T(B77*60,L77,J77,K77,"")</f>
        <v>5.107115031024537</v>
      </c>
      <c r="N77">
        <f t="shared" si="28"/>
        <v>0.19580526264343615</v>
      </c>
    </row>
    <row r="78" spans="1:14" x14ac:dyDescent="0.3">
      <c r="A78">
        <f t="shared" si="24"/>
        <v>4672</v>
      </c>
      <c r="B78">
        <v>96</v>
      </c>
      <c r="C78">
        <f t="shared" si="25"/>
        <v>6.0263392891501233E-2</v>
      </c>
      <c r="D78">
        <f t="shared" si="20"/>
        <v>6.0263392891501233E-2</v>
      </c>
      <c r="E78" t="s">
        <v>34</v>
      </c>
      <c r="F78" t="s">
        <v>19</v>
      </c>
      <c r="G78">
        <v>1</v>
      </c>
      <c r="H78">
        <f t="shared" si="26"/>
        <v>80</v>
      </c>
      <c r="J78">
        <v>2100</v>
      </c>
      <c r="K78" t="s">
        <v>31</v>
      </c>
      <c r="L78">
        <f t="shared" si="27"/>
        <v>82.5</v>
      </c>
      <c r="M78" cm="1">
        <f t="array" ref="M78">STOWA2024_NDJF_T(B78*60,L78,J78,K78,"")</f>
        <v>7.3777940486594513</v>
      </c>
      <c r="N78">
        <f t="shared" si="28"/>
        <v>0.13554186975193491</v>
      </c>
    </row>
    <row r="79" spans="1:14" x14ac:dyDescent="0.3">
      <c r="A79">
        <f t="shared" si="24"/>
        <v>4673</v>
      </c>
      <c r="B79">
        <v>96</v>
      </c>
      <c r="C79">
        <f t="shared" si="25"/>
        <v>4.14386724649176E-2</v>
      </c>
      <c r="D79">
        <f t="shared" si="20"/>
        <v>4.14386724649176E-2</v>
      </c>
      <c r="E79" t="s">
        <v>34</v>
      </c>
      <c r="F79" t="s">
        <v>19</v>
      </c>
      <c r="G79">
        <v>1</v>
      </c>
      <c r="H79">
        <f t="shared" si="26"/>
        <v>85</v>
      </c>
      <c r="J79">
        <v>2100</v>
      </c>
      <c r="K79" t="s">
        <v>31</v>
      </c>
      <c r="L79">
        <f t="shared" si="27"/>
        <v>87.5</v>
      </c>
      <c r="M79" cm="1">
        <f t="array" ref="M79">STOWA2024_NDJF_T(B79*60,L79,J79,K79,"")</f>
        <v>10.626631494251708</v>
      </c>
      <c r="N79">
        <f t="shared" si="28"/>
        <v>9.4103197287017312E-2</v>
      </c>
    </row>
    <row r="80" spans="1:14" x14ac:dyDescent="0.3">
      <c r="A80">
        <f t="shared" si="24"/>
        <v>4674</v>
      </c>
      <c r="B80">
        <v>96</v>
      </c>
      <c r="C80">
        <f t="shared" si="25"/>
        <v>2.8579734702571136E-2</v>
      </c>
      <c r="D80">
        <f t="shared" si="20"/>
        <v>2.8579734702571136E-2</v>
      </c>
      <c r="E80" t="s">
        <v>34</v>
      </c>
      <c r="F80" t="s">
        <v>19</v>
      </c>
      <c r="G80">
        <v>1</v>
      </c>
      <c r="H80">
        <f t="shared" si="26"/>
        <v>90</v>
      </c>
      <c r="J80">
        <v>2100</v>
      </c>
      <c r="K80" t="s">
        <v>31</v>
      </c>
      <c r="L80">
        <f t="shared" si="27"/>
        <v>92.5</v>
      </c>
      <c r="M80" cm="1">
        <f t="array" ref="M80">STOWA2024_NDJF_T(B80*60,L80,J80,K80,"")</f>
        <v>15.261708715579662</v>
      </c>
      <c r="N80">
        <f t="shared" si="28"/>
        <v>6.5523462584446177E-2</v>
      </c>
    </row>
    <row r="81" spans="1:14" x14ac:dyDescent="0.3">
      <c r="A81">
        <f t="shared" si="24"/>
        <v>4675</v>
      </c>
      <c r="B81">
        <v>96</v>
      </c>
      <c r="C81">
        <f t="shared" si="25"/>
        <v>1.9769254891598254E-2</v>
      </c>
      <c r="D81">
        <f t="shared" si="20"/>
        <v>1.9769254891598254E-2</v>
      </c>
      <c r="E81" t="s">
        <v>34</v>
      </c>
      <c r="F81" t="s">
        <v>19</v>
      </c>
      <c r="G81">
        <v>1</v>
      </c>
      <c r="H81">
        <f t="shared" si="26"/>
        <v>95</v>
      </c>
      <c r="J81">
        <v>2100</v>
      </c>
      <c r="K81" t="s">
        <v>31</v>
      </c>
      <c r="L81">
        <f t="shared" si="27"/>
        <v>97.5</v>
      </c>
      <c r="M81" cm="1">
        <f t="array" ref="M81">STOWA2024_NDJF_T(B81*60,L81,J81,K81,"")</f>
        <v>21.855913377696083</v>
      </c>
      <c r="N81">
        <f t="shared" si="28"/>
        <v>4.5754207692847923E-2</v>
      </c>
    </row>
    <row r="82" spans="1:14" x14ac:dyDescent="0.3">
      <c r="A82">
        <f t="shared" si="24"/>
        <v>4676</v>
      </c>
      <c r="B82">
        <v>96</v>
      </c>
      <c r="C82">
        <f t="shared" si="25"/>
        <v>1.3714569956728311E-2</v>
      </c>
      <c r="D82">
        <f t="shared" si="20"/>
        <v>1.3714569956728311E-2</v>
      </c>
      <c r="E82" t="s">
        <v>34</v>
      </c>
      <c r="F82" t="s">
        <v>19</v>
      </c>
      <c r="G82">
        <v>1</v>
      </c>
      <c r="H82">
        <f t="shared" si="26"/>
        <v>100</v>
      </c>
      <c r="J82">
        <v>2100</v>
      </c>
      <c r="K82" t="s">
        <v>31</v>
      </c>
      <c r="L82">
        <f t="shared" si="27"/>
        <v>102.5</v>
      </c>
      <c r="M82" cm="1">
        <f t="array" ref="M82">STOWA2024_NDJF_T(B82*60,L82,J82,K82,"")</f>
        <v>31.211339161699026</v>
      </c>
      <c r="N82">
        <f t="shared" si="28"/>
        <v>3.2039637736119612E-2</v>
      </c>
    </row>
    <row r="83" spans="1:14" x14ac:dyDescent="0.3">
      <c r="A83">
        <f t="shared" si="24"/>
        <v>4677</v>
      </c>
      <c r="B83">
        <v>96</v>
      </c>
      <c r="C83">
        <f t="shared" si="25"/>
        <v>9.5412649279283945E-3</v>
      </c>
      <c r="D83">
        <f t="shared" si="20"/>
        <v>9.5412649279283945E-3</v>
      </c>
      <c r="E83" t="s">
        <v>34</v>
      </c>
      <c r="F83" t="s">
        <v>19</v>
      </c>
      <c r="G83">
        <v>1</v>
      </c>
      <c r="H83">
        <f t="shared" si="26"/>
        <v>105</v>
      </c>
      <c r="J83">
        <v>2100</v>
      </c>
      <c r="K83" t="s">
        <v>31</v>
      </c>
      <c r="L83">
        <f t="shared" si="27"/>
        <v>107.5</v>
      </c>
      <c r="M83" cm="1">
        <f t="array" ref="M83">STOWA2024_NDJF_T(B83*60,L83,J83,K83,"")</f>
        <v>44.447658882953505</v>
      </c>
      <c r="N83">
        <f t="shared" si="28"/>
        <v>2.2498372808191218E-2</v>
      </c>
    </row>
    <row r="84" spans="1:14" x14ac:dyDescent="0.3">
      <c r="A84">
        <f t="shared" si="24"/>
        <v>4678</v>
      </c>
      <c r="B84">
        <v>96</v>
      </c>
      <c r="C84">
        <f t="shared" si="25"/>
        <v>6.6568952292672956E-3</v>
      </c>
      <c r="D84">
        <f t="shared" si="20"/>
        <v>6.6568952292672956E-3</v>
      </c>
      <c r="E84" t="s">
        <v>34</v>
      </c>
      <c r="F84" t="s">
        <v>19</v>
      </c>
      <c r="G84">
        <v>1</v>
      </c>
      <c r="H84">
        <f t="shared" si="26"/>
        <v>110</v>
      </c>
      <c r="J84">
        <v>2100</v>
      </c>
      <c r="K84" t="s">
        <v>31</v>
      </c>
      <c r="L84">
        <f t="shared" si="27"/>
        <v>112.5</v>
      </c>
      <c r="M84" cm="1">
        <f t="array" ref="M84">STOWA2024_NDJF_T(B84*60,L84,J84,K84,"")</f>
        <v>63.125424697153015</v>
      </c>
      <c r="N84">
        <f t="shared" si="28"/>
        <v>1.5841477578923922E-2</v>
      </c>
    </row>
    <row r="85" spans="1:14" x14ac:dyDescent="0.3">
      <c r="A85">
        <f t="shared" si="24"/>
        <v>4679</v>
      </c>
      <c r="B85">
        <v>96</v>
      </c>
      <c r="C85">
        <f t="shared" si="25"/>
        <v>4.6572230748477585E-3</v>
      </c>
      <c r="D85">
        <f t="shared" si="20"/>
        <v>4.6572230748477585E-3</v>
      </c>
      <c r="E85" t="s">
        <v>34</v>
      </c>
      <c r="F85" t="s">
        <v>19</v>
      </c>
      <c r="G85">
        <v>1</v>
      </c>
      <c r="H85">
        <f t="shared" si="26"/>
        <v>115</v>
      </c>
      <c r="J85">
        <v>2100</v>
      </c>
      <c r="K85" t="s">
        <v>31</v>
      </c>
      <c r="L85">
        <f t="shared" si="27"/>
        <v>117.5</v>
      </c>
      <c r="M85" cm="1">
        <f t="array" ref="M85">STOWA2024_NDJF_T(B85*60,L85,J85,K85,"")</f>
        <v>89.411413128657301</v>
      </c>
      <c r="N85">
        <f t="shared" si="28"/>
        <v>1.1184254504076164E-2</v>
      </c>
    </row>
    <row r="86" spans="1:14" x14ac:dyDescent="0.3">
      <c r="A86">
        <f t="shared" si="24"/>
        <v>4680</v>
      </c>
      <c r="B86">
        <v>96</v>
      </c>
      <c r="C86">
        <f t="shared" si="25"/>
        <v>3.2670723581849637E-3</v>
      </c>
      <c r="D86">
        <f t="shared" si="20"/>
        <v>3.2670723581849637E-3</v>
      </c>
      <c r="E86" t="s">
        <v>34</v>
      </c>
      <c r="F86" t="s">
        <v>19</v>
      </c>
      <c r="G86">
        <v>1</v>
      </c>
      <c r="H86">
        <f t="shared" si="26"/>
        <v>120</v>
      </c>
      <c r="J86">
        <v>2100</v>
      </c>
      <c r="K86" t="s">
        <v>31</v>
      </c>
      <c r="L86">
        <f t="shared" si="27"/>
        <v>122.5</v>
      </c>
      <c r="M86" cm="1">
        <f t="array" ref="M86">STOWA2024_NDJF_T(B86*60,L86,J86,K86,"")</f>
        <v>126.30756518832555</v>
      </c>
      <c r="N86">
        <f t="shared" si="28"/>
        <v>7.9171821458912002E-3</v>
      </c>
    </row>
    <row r="87" spans="1:14" x14ac:dyDescent="0.3">
      <c r="A87">
        <f t="shared" si="24"/>
        <v>4681</v>
      </c>
      <c r="B87">
        <v>96</v>
      </c>
      <c r="C87">
        <f t="shared" si="25"/>
        <v>2.2981366243869658E-3</v>
      </c>
      <c r="D87">
        <f t="shared" si="20"/>
        <v>2.2981366243869658E-3</v>
      </c>
      <c r="E87" t="s">
        <v>34</v>
      </c>
      <c r="F87" t="s">
        <v>19</v>
      </c>
      <c r="G87">
        <v>1</v>
      </c>
      <c r="H87">
        <f t="shared" si="26"/>
        <v>125</v>
      </c>
      <c r="J87">
        <v>2100</v>
      </c>
      <c r="K87" t="s">
        <v>31</v>
      </c>
      <c r="L87">
        <f t="shared" si="27"/>
        <v>127.5</v>
      </c>
      <c r="M87" cm="1">
        <f t="array" ref="M87">STOWA2024_NDJF_T(B87*60,L87,J87,K87,"")</f>
        <v>177.96616812819434</v>
      </c>
      <c r="N87">
        <f t="shared" si="28"/>
        <v>5.6190455215042344E-3</v>
      </c>
    </row>
    <row r="88" spans="1:14" x14ac:dyDescent="0.3">
      <c r="A88">
        <f t="shared" si="24"/>
        <v>4682</v>
      </c>
      <c r="B88">
        <v>96</v>
      </c>
      <c r="C88">
        <f t="shared" si="25"/>
        <v>1.620773770330217E-3</v>
      </c>
      <c r="D88">
        <f t="shared" si="20"/>
        <v>1.620773770330217E-3</v>
      </c>
      <c r="E88" t="s">
        <v>34</v>
      </c>
      <c r="F88" t="s">
        <v>19</v>
      </c>
      <c r="G88">
        <v>1</v>
      </c>
      <c r="H88">
        <f t="shared" si="26"/>
        <v>130</v>
      </c>
      <c r="J88">
        <v>2100</v>
      </c>
      <c r="K88" t="s">
        <v>31</v>
      </c>
      <c r="L88">
        <f t="shared" si="27"/>
        <v>132.5</v>
      </c>
      <c r="M88" cm="1">
        <f t="array" ref="M88">STOWA2024_NDJF_T(B88*60,L88,J88,K88,"")</f>
        <v>250.10806224123428</v>
      </c>
      <c r="N88">
        <f t="shared" si="28"/>
        <v>3.9982717511740174E-3</v>
      </c>
    </row>
    <row r="89" spans="1:14" x14ac:dyDescent="0.3">
      <c r="A89">
        <f t="shared" si="24"/>
        <v>4683</v>
      </c>
      <c r="B89">
        <v>96</v>
      </c>
      <c r="C89">
        <f t="shared" si="25"/>
        <v>1.1460906837415536E-3</v>
      </c>
      <c r="D89">
        <f t="shared" si="20"/>
        <v>1.1460906837415536E-3</v>
      </c>
      <c r="E89" t="s">
        <v>34</v>
      </c>
      <c r="F89" t="s">
        <v>19</v>
      </c>
      <c r="G89">
        <v>1</v>
      </c>
      <c r="H89">
        <f t="shared" si="26"/>
        <v>135</v>
      </c>
      <c r="J89">
        <v>2100</v>
      </c>
      <c r="K89" t="s">
        <v>31</v>
      </c>
      <c r="L89">
        <f t="shared" si="27"/>
        <v>137.5</v>
      </c>
      <c r="M89" cm="1">
        <f t="array" ref="M89">STOWA2024_NDJF_T(B89*60,L89,J89,K89,"")</f>
        <v>350.60887663075368</v>
      </c>
      <c r="N89">
        <f t="shared" si="28"/>
        <v>2.8521810674324638E-3</v>
      </c>
    </row>
    <row r="90" spans="1:14" x14ac:dyDescent="0.3">
      <c r="A90">
        <f t="shared" si="24"/>
        <v>4684</v>
      </c>
      <c r="B90">
        <v>96</v>
      </c>
      <c r="C90">
        <f t="shared" si="25"/>
        <v>8.1247877614425146E-4</v>
      </c>
      <c r="D90">
        <f t="shared" si="20"/>
        <v>8.1247877614425146E-4</v>
      </c>
      <c r="E90" t="s">
        <v>34</v>
      </c>
      <c r="F90" t="s">
        <v>19</v>
      </c>
      <c r="G90">
        <v>1</v>
      </c>
      <c r="H90">
        <f t="shared" si="26"/>
        <v>140</v>
      </c>
      <c r="J90">
        <v>2100</v>
      </c>
      <c r="K90" t="s">
        <v>31</v>
      </c>
      <c r="L90">
        <f t="shared" si="27"/>
        <v>142.5</v>
      </c>
      <c r="M90" cm="1">
        <f t="array" ref="M90">STOWA2024_NDJF_T(B90*60,L90,J90,K90,"")</f>
        <v>490.26762595262431</v>
      </c>
      <c r="N90">
        <f t="shared" si="28"/>
        <v>2.0397022912882123E-3</v>
      </c>
    </row>
    <row r="91" spans="1:14" x14ac:dyDescent="0.3">
      <c r="A91">
        <f t="shared" si="24"/>
        <v>4685</v>
      </c>
      <c r="B91">
        <v>96</v>
      </c>
      <c r="C91">
        <f t="shared" si="25"/>
        <v>5.7745877020372706E-4</v>
      </c>
      <c r="D91">
        <f t="shared" si="20"/>
        <v>5.7745877020372706E-4</v>
      </c>
      <c r="E91" t="s">
        <v>34</v>
      </c>
      <c r="F91" t="s">
        <v>19</v>
      </c>
      <c r="G91">
        <v>1</v>
      </c>
      <c r="H91">
        <f t="shared" si="26"/>
        <v>145</v>
      </c>
      <c r="J91">
        <v>2100</v>
      </c>
      <c r="K91" t="s">
        <v>31</v>
      </c>
      <c r="L91">
        <f t="shared" si="27"/>
        <v>147.5</v>
      </c>
      <c r="M91" cm="1">
        <f t="array" ref="M91">STOWA2024_NDJF_T(B91*60,L91,J91,K91,"")</f>
        <v>683.8806160401665</v>
      </c>
      <c r="N91">
        <f t="shared" si="28"/>
        <v>1.4622435210844852E-3</v>
      </c>
    </row>
    <row r="92" spans="1:14" x14ac:dyDescent="0.3">
      <c r="A92">
        <f t="shared" si="24"/>
        <v>4686</v>
      </c>
      <c r="B92">
        <v>96</v>
      </c>
      <c r="C92">
        <f t="shared" si="25"/>
        <v>4.1142917945478116E-4</v>
      </c>
      <c r="D92">
        <f t="shared" si="20"/>
        <v>4.1142917945478116E-4</v>
      </c>
      <c r="E92" t="s">
        <v>34</v>
      </c>
      <c r="F92" t="s">
        <v>19</v>
      </c>
      <c r="G92">
        <v>1</v>
      </c>
      <c r="H92">
        <f t="shared" si="26"/>
        <v>150</v>
      </c>
      <c r="J92">
        <v>2100</v>
      </c>
      <c r="K92" t="s">
        <v>31</v>
      </c>
      <c r="L92">
        <f t="shared" si="27"/>
        <v>152.5</v>
      </c>
      <c r="M92" cm="1">
        <f t="array" ref="M92">STOWA2024_NDJF_T(B92*60,L92,J92,K92,"")</f>
        <v>951.6428929292149</v>
      </c>
      <c r="N92">
        <f t="shared" si="28"/>
        <v>1.0508143416297041E-3</v>
      </c>
    </row>
    <row r="93" spans="1:14" x14ac:dyDescent="0.3">
      <c r="A93">
        <f t="shared" si="24"/>
        <v>4687</v>
      </c>
      <c r="B93">
        <v>96</v>
      </c>
      <c r="C93">
        <f t="shared" si="25"/>
        <v>2.9386348338176658E-4</v>
      </c>
      <c r="D93">
        <f t="shared" si="20"/>
        <v>2.9386348338176658E-4</v>
      </c>
      <c r="E93" t="s">
        <v>34</v>
      </c>
      <c r="F93" t="s">
        <v>19</v>
      </c>
      <c r="G93">
        <v>1</v>
      </c>
      <c r="H93">
        <f t="shared" si="26"/>
        <v>155</v>
      </c>
      <c r="J93">
        <v>2100</v>
      </c>
      <c r="K93" t="s">
        <v>31</v>
      </c>
      <c r="L93">
        <f t="shared" si="27"/>
        <v>157.5</v>
      </c>
      <c r="M93" cm="1">
        <f t="array" ref="M93">STOWA2024_NDJF_T(B93*60,L93,J93,K93,"")</f>
        <v>1321.0897234658426</v>
      </c>
      <c r="N93">
        <f t="shared" si="28"/>
        <v>7.569508582479375E-4</v>
      </c>
    </row>
    <row r="94" spans="1:14" x14ac:dyDescent="0.3">
      <c r="A94">
        <f t="shared" si="24"/>
        <v>4688</v>
      </c>
      <c r="B94">
        <v>96</v>
      </c>
      <c r="C94" s="1">
        <f>N93</f>
        <v>7.569508582479375E-4</v>
      </c>
      <c r="D94">
        <f t="shared" si="20"/>
        <v>7.569508582479375E-4</v>
      </c>
      <c r="E94" t="s">
        <v>34</v>
      </c>
      <c r="F94" t="s">
        <v>19</v>
      </c>
      <c r="G94">
        <v>1</v>
      </c>
      <c r="H94">
        <f t="shared" si="26"/>
        <v>160</v>
      </c>
      <c r="J94">
        <v>2100</v>
      </c>
      <c r="K94" t="s">
        <v>31</v>
      </c>
      <c r="L94">
        <f>AVERAGE(H94:H95)</f>
        <v>85</v>
      </c>
      <c r="M94" cm="1">
        <f t="array" ref="M94">STOWA2024_NDJF_T(B94*60,L94,J94,K94,"")</f>
        <v>8.8576807530203592</v>
      </c>
      <c r="N94">
        <f>1/M94</f>
        <v>0.11289636958963693</v>
      </c>
    </row>
    <row r="95" spans="1:14" x14ac:dyDescent="0.3">
      <c r="A95">
        <f t="shared" si="24"/>
        <v>4689</v>
      </c>
      <c r="B95">
        <v>192</v>
      </c>
      <c r="C95" s="1">
        <f>365.25*24/B95 - N95</f>
        <v>21.159379586112173</v>
      </c>
      <c r="D95">
        <f>C95</f>
        <v>21.159379586112173</v>
      </c>
      <c r="E95" t="s">
        <v>34</v>
      </c>
      <c r="F95" t="s">
        <v>19</v>
      </c>
      <c r="G95">
        <v>1</v>
      </c>
      <c r="H95">
        <v>10</v>
      </c>
      <c r="J95">
        <v>2100</v>
      </c>
      <c r="K95" t="s">
        <v>31</v>
      </c>
      <c r="L95">
        <f>AVERAGE(H95:H97)</f>
        <v>15</v>
      </c>
      <c r="M95" cm="1">
        <f t="array" ref="M95">STOWA2024_NDJF_T(B95*60,L95,J95,K95,"")</f>
        <v>4.0821541001134477E-2</v>
      </c>
      <c r="N95">
        <f>1/M95</f>
        <v>24.496870413887827</v>
      </c>
    </row>
    <row r="96" spans="1:14" x14ac:dyDescent="0.3">
      <c r="A96">
        <f t="shared" si="24"/>
        <v>4690</v>
      </c>
      <c r="B96">
        <v>192</v>
      </c>
      <c r="C96">
        <f t="shared" ref="C96:C100" si="29">N95-N96</f>
        <v>2.7571389226227687</v>
      </c>
      <c r="D96">
        <f t="shared" ref="D96:D125" si="30">C96</f>
        <v>2.7571389226227687</v>
      </c>
      <c r="E96" t="s">
        <v>34</v>
      </c>
      <c r="F96" t="s">
        <v>19</v>
      </c>
      <c r="G96">
        <v>1</v>
      </c>
      <c r="H96">
        <f t="shared" ref="H96:H100" si="31">H95+5</f>
        <v>15</v>
      </c>
      <c r="J96">
        <v>2100</v>
      </c>
      <c r="K96" t="s">
        <v>31</v>
      </c>
      <c r="L96">
        <f t="shared" ref="L96:L100" si="32">AVERAGE(H96:H97)</f>
        <v>17.5</v>
      </c>
      <c r="M96" cm="1">
        <f t="array" ref="M96">STOWA2024_NDJF_T(B96*60,L96,J96,K96,"")</f>
        <v>4.5998728199646635E-2</v>
      </c>
      <c r="N96">
        <f t="shared" ref="N96:N100" si="33">1/M96</f>
        <v>21.739731491265058</v>
      </c>
    </row>
    <row r="97" spans="1:14" x14ac:dyDescent="0.3">
      <c r="A97">
        <f t="shared" si="24"/>
        <v>4691</v>
      </c>
      <c r="B97">
        <v>192</v>
      </c>
      <c r="C97">
        <f t="shared" si="29"/>
        <v>4.6520927484338301</v>
      </c>
      <c r="D97">
        <f t="shared" si="30"/>
        <v>4.6520927484338301</v>
      </c>
      <c r="E97" t="s">
        <v>34</v>
      </c>
      <c r="F97" t="s">
        <v>19</v>
      </c>
      <c r="G97">
        <v>1</v>
      </c>
      <c r="H97">
        <f t="shared" si="31"/>
        <v>20</v>
      </c>
      <c r="J97">
        <v>2100</v>
      </c>
      <c r="K97" t="s">
        <v>31</v>
      </c>
      <c r="L97">
        <f t="shared" si="32"/>
        <v>22.5</v>
      </c>
      <c r="M97" cm="1">
        <f t="array" ref="M97">STOWA2024_NDJF_T(B97*60,L97,J97,K97,"")</f>
        <v>5.8521836460261649E-2</v>
      </c>
      <c r="N97">
        <f t="shared" si="33"/>
        <v>17.087638742831228</v>
      </c>
    </row>
    <row r="98" spans="1:14" x14ac:dyDescent="0.3">
      <c r="A98">
        <f t="shared" si="24"/>
        <v>4692</v>
      </c>
      <c r="B98">
        <v>192</v>
      </c>
      <c r="C98">
        <f t="shared" si="29"/>
        <v>3.6927890976228515</v>
      </c>
      <c r="D98">
        <f t="shared" si="30"/>
        <v>3.6927890976228515</v>
      </c>
      <c r="E98" t="s">
        <v>34</v>
      </c>
      <c r="F98" t="s">
        <v>19</v>
      </c>
      <c r="G98">
        <v>1</v>
      </c>
      <c r="H98">
        <f t="shared" si="31"/>
        <v>25</v>
      </c>
      <c r="J98">
        <v>2100</v>
      </c>
      <c r="K98" t="s">
        <v>31</v>
      </c>
      <c r="L98">
        <f t="shared" si="32"/>
        <v>27.5</v>
      </c>
      <c r="M98" cm="1">
        <f t="array" ref="M98">STOWA2024_NDJF_T(B98*60,L98,J98,K98,"")</f>
        <v>7.4655559897062476E-2</v>
      </c>
      <c r="N98">
        <f t="shared" si="33"/>
        <v>13.394849645208376</v>
      </c>
    </row>
    <row r="99" spans="1:14" x14ac:dyDescent="0.3">
      <c r="A99">
        <f t="shared" si="24"/>
        <v>4693</v>
      </c>
      <c r="B99">
        <v>192</v>
      </c>
      <c r="C99">
        <f t="shared" si="29"/>
        <v>2.9236640555411402</v>
      </c>
      <c r="D99">
        <f t="shared" si="30"/>
        <v>2.9236640555411402</v>
      </c>
      <c r="E99" t="s">
        <v>34</v>
      </c>
      <c r="F99" t="s">
        <v>19</v>
      </c>
      <c r="G99">
        <v>1</v>
      </c>
      <c r="H99">
        <f t="shared" si="31"/>
        <v>30</v>
      </c>
      <c r="J99">
        <v>2100</v>
      </c>
      <c r="K99" t="s">
        <v>31</v>
      </c>
      <c r="L99">
        <f t="shared" si="32"/>
        <v>32.5</v>
      </c>
      <c r="M99" cm="1">
        <f t="array" ref="M99">STOWA2024_NDJF_T(B99*60,L99,J99,K99,"")</f>
        <v>9.5500169626138678E-2</v>
      </c>
      <c r="N99">
        <f t="shared" si="33"/>
        <v>10.471185589667236</v>
      </c>
    </row>
    <row r="100" spans="1:14" x14ac:dyDescent="0.3">
      <c r="A100">
        <f t="shared" si="24"/>
        <v>4694</v>
      </c>
      <c r="B100">
        <v>192</v>
      </c>
      <c r="C100">
        <f t="shared" si="29"/>
        <v>2.3085762380745525</v>
      </c>
      <c r="D100">
        <f t="shared" si="30"/>
        <v>2.3085762380745525</v>
      </c>
      <c r="E100" t="s">
        <v>34</v>
      </c>
      <c r="F100" t="s">
        <v>19</v>
      </c>
      <c r="G100">
        <v>1</v>
      </c>
      <c r="H100">
        <f t="shared" si="31"/>
        <v>35</v>
      </c>
      <c r="J100">
        <v>2100</v>
      </c>
      <c r="K100" t="s">
        <v>31</v>
      </c>
      <c r="L100">
        <f t="shared" si="32"/>
        <v>37.5</v>
      </c>
      <c r="M100" cm="1">
        <f t="array" ref="M100">STOWA2024_NDJF_T(B100*60,L100,J100,K100,"")</f>
        <v>0.12250984420868806</v>
      </c>
      <c r="N100">
        <f t="shared" si="33"/>
        <v>8.1626093515926836</v>
      </c>
    </row>
    <row r="101" spans="1:14" x14ac:dyDescent="0.3">
      <c r="A101">
        <f t="shared" si="24"/>
        <v>4695</v>
      </c>
      <c r="B101">
        <v>192</v>
      </c>
      <c r="C101">
        <f>N100-N101</f>
        <v>1.8179866941661311</v>
      </c>
      <c r="D101">
        <f t="shared" si="30"/>
        <v>1.8179866941661311</v>
      </c>
      <c r="E101" t="s">
        <v>34</v>
      </c>
      <c r="F101" t="s">
        <v>19</v>
      </c>
      <c r="G101">
        <v>1</v>
      </c>
      <c r="H101">
        <f>H100+5</f>
        <v>40</v>
      </c>
      <c r="J101">
        <v>2100</v>
      </c>
      <c r="K101" t="s">
        <v>31</v>
      </c>
      <c r="L101">
        <f>AVERAGE(H101:H102)</f>
        <v>42.5</v>
      </c>
      <c r="M101" cm="1">
        <f t="array" ref="M101">STOWA2024_NDJF_T(B101*60,L101,J101,K101,"")</f>
        <v>0.15761378635015794</v>
      </c>
      <c r="N101">
        <f>1/M101</f>
        <v>6.3446226574265525</v>
      </c>
    </row>
    <row r="102" spans="1:14" x14ac:dyDescent="0.3">
      <c r="A102">
        <f t="shared" si="24"/>
        <v>4696</v>
      </c>
      <c r="B102">
        <v>192</v>
      </c>
      <c r="C102">
        <f t="shared" ref="C102:C124" si="34">N101-N102</f>
        <v>1.427587920626415</v>
      </c>
      <c r="D102">
        <f t="shared" si="30"/>
        <v>1.427587920626415</v>
      </c>
      <c r="E102" t="s">
        <v>34</v>
      </c>
      <c r="F102" t="s">
        <v>19</v>
      </c>
      <c r="G102">
        <v>1</v>
      </c>
      <c r="H102">
        <f t="shared" ref="H102:H125" si="35">H101+5</f>
        <v>45</v>
      </c>
      <c r="J102">
        <v>2100</v>
      </c>
      <c r="K102" t="s">
        <v>31</v>
      </c>
      <c r="L102">
        <f t="shared" ref="L102:L124" si="36">AVERAGE(H102:H103)</f>
        <v>47.5</v>
      </c>
      <c r="M102" cm="1">
        <f t="array" ref="M102">STOWA2024_NDJF_T(B102*60,L102,J102,K102,"")</f>
        <v>0.20337460553528056</v>
      </c>
      <c r="N102">
        <f t="shared" ref="N102:N124" si="37">1/M102</f>
        <v>4.9170347368001375</v>
      </c>
    </row>
    <row r="103" spans="1:14" x14ac:dyDescent="0.3">
      <c r="A103">
        <f t="shared" si="24"/>
        <v>4697</v>
      </c>
      <c r="B103">
        <v>192</v>
      </c>
      <c r="C103">
        <f t="shared" si="34"/>
        <v>1.1179057788429971</v>
      </c>
      <c r="D103">
        <f t="shared" si="30"/>
        <v>1.1179057788429971</v>
      </c>
      <c r="E103" t="s">
        <v>34</v>
      </c>
      <c r="F103" t="s">
        <v>19</v>
      </c>
      <c r="G103">
        <v>1</v>
      </c>
      <c r="H103">
        <f t="shared" si="35"/>
        <v>50</v>
      </c>
      <c r="J103">
        <v>2100</v>
      </c>
      <c r="K103" t="s">
        <v>31</v>
      </c>
      <c r="L103">
        <f t="shared" si="36"/>
        <v>52.5</v>
      </c>
      <c r="M103" cm="1">
        <f t="array" ref="M103">STOWA2024_NDJF_T(B103*60,L103,J103,K103,"")</f>
        <v>0.26321823003810796</v>
      </c>
      <c r="N103">
        <f t="shared" si="37"/>
        <v>3.7991289579571403</v>
      </c>
    </row>
    <row r="104" spans="1:14" x14ac:dyDescent="0.3">
      <c r="A104">
        <f t="shared" si="24"/>
        <v>4698</v>
      </c>
      <c r="B104">
        <v>192</v>
      </c>
      <c r="C104">
        <f t="shared" si="34"/>
        <v>0.87281924959084778</v>
      </c>
      <c r="D104">
        <f t="shared" si="30"/>
        <v>0.87281924959084778</v>
      </c>
      <c r="E104" t="s">
        <v>34</v>
      </c>
      <c r="F104" t="s">
        <v>19</v>
      </c>
      <c r="G104">
        <v>1</v>
      </c>
      <c r="H104">
        <f t="shared" si="35"/>
        <v>55</v>
      </c>
      <c r="J104">
        <v>2100</v>
      </c>
      <c r="K104" t="s">
        <v>31</v>
      </c>
      <c r="L104">
        <f t="shared" si="36"/>
        <v>57.5</v>
      </c>
      <c r="M104" cm="1">
        <f t="array" ref="M104">STOWA2024_NDJF_T(B104*60,L104,J104,K104,"")</f>
        <v>0.34172732884048779</v>
      </c>
      <c r="N104">
        <f t="shared" si="37"/>
        <v>2.9263097083662926</v>
      </c>
    </row>
    <row r="105" spans="1:14" x14ac:dyDescent="0.3">
      <c r="A105">
        <f t="shared" si="24"/>
        <v>4699</v>
      </c>
      <c r="B105">
        <v>192</v>
      </c>
      <c r="C105">
        <f t="shared" si="34"/>
        <v>0.67942828954309542</v>
      </c>
      <c r="D105">
        <f t="shared" si="30"/>
        <v>0.67942828954309542</v>
      </c>
      <c r="E105" t="s">
        <v>34</v>
      </c>
      <c r="F105" t="s">
        <v>19</v>
      </c>
      <c r="G105">
        <v>1</v>
      </c>
      <c r="H105">
        <f t="shared" si="35"/>
        <v>60</v>
      </c>
      <c r="J105">
        <v>2100</v>
      </c>
      <c r="K105" t="s">
        <v>31</v>
      </c>
      <c r="L105">
        <f t="shared" si="36"/>
        <v>62.5</v>
      </c>
      <c r="M105" cm="1">
        <f t="array" ref="M105">STOWA2024_NDJF_T(B105*60,L105,J105,K105,"")</f>
        <v>0.44506131548488637</v>
      </c>
      <c r="N105">
        <f t="shared" si="37"/>
        <v>2.2468814188231971</v>
      </c>
    </row>
    <row r="106" spans="1:14" x14ac:dyDescent="0.3">
      <c r="A106">
        <f t="shared" si="24"/>
        <v>4700</v>
      </c>
      <c r="B106">
        <v>192</v>
      </c>
      <c r="C106">
        <f t="shared" si="34"/>
        <v>0.52726884047475298</v>
      </c>
      <c r="D106">
        <f t="shared" si="30"/>
        <v>0.52726884047475298</v>
      </c>
      <c r="E106" t="s">
        <v>34</v>
      </c>
      <c r="F106" t="s">
        <v>19</v>
      </c>
      <c r="G106">
        <v>1</v>
      </c>
      <c r="H106">
        <f t="shared" si="35"/>
        <v>65</v>
      </c>
      <c r="J106">
        <v>2100</v>
      </c>
      <c r="K106" t="s">
        <v>31</v>
      </c>
      <c r="L106">
        <f t="shared" si="36"/>
        <v>67.5</v>
      </c>
      <c r="M106" cm="1">
        <f t="array" ref="M106">STOWA2024_NDJF_T(B106*60,L106,J106,K106,"")</f>
        <v>0.58152633482154636</v>
      </c>
      <c r="N106">
        <f t="shared" si="37"/>
        <v>1.7196125783484442</v>
      </c>
    </row>
    <row r="107" spans="1:14" x14ac:dyDescent="0.3">
      <c r="A107">
        <f t="shared" si="24"/>
        <v>4701</v>
      </c>
      <c r="B107">
        <v>192</v>
      </c>
      <c r="C107">
        <f t="shared" si="34"/>
        <v>0.40792325561011977</v>
      </c>
      <c r="D107">
        <f t="shared" si="30"/>
        <v>0.40792325561011977</v>
      </c>
      <c r="E107" t="s">
        <v>34</v>
      </c>
      <c r="F107" t="s">
        <v>19</v>
      </c>
      <c r="G107">
        <v>1</v>
      </c>
      <c r="H107">
        <f t="shared" si="35"/>
        <v>70</v>
      </c>
      <c r="J107">
        <v>2100</v>
      </c>
      <c r="K107" t="s">
        <v>31</v>
      </c>
      <c r="L107">
        <f t="shared" si="36"/>
        <v>72.5</v>
      </c>
      <c r="M107" cm="1">
        <f t="array" ref="M107">STOWA2024_NDJF_T(B107*60,L107,J107,K107,"")</f>
        <v>0.76237564998422658</v>
      </c>
      <c r="N107">
        <f t="shared" si="37"/>
        <v>1.3116893227383244</v>
      </c>
    </row>
    <row r="108" spans="1:14" x14ac:dyDescent="0.3">
      <c r="A108">
        <f t="shared" si="24"/>
        <v>4702</v>
      </c>
      <c r="B108">
        <v>192</v>
      </c>
      <c r="C108">
        <f t="shared" si="34"/>
        <v>0.31449807836747978</v>
      </c>
      <c r="D108">
        <f t="shared" si="30"/>
        <v>0.31449807836747978</v>
      </c>
      <c r="E108" t="s">
        <v>34</v>
      </c>
      <c r="F108" t="s">
        <v>19</v>
      </c>
      <c r="G108">
        <v>1</v>
      </c>
      <c r="H108">
        <f t="shared" si="35"/>
        <v>75</v>
      </c>
      <c r="J108">
        <v>2100</v>
      </c>
      <c r="K108" t="s">
        <v>31</v>
      </c>
      <c r="L108">
        <f t="shared" si="36"/>
        <v>77.5</v>
      </c>
      <c r="M108" cm="1">
        <f t="array" ref="M108">STOWA2024_NDJF_T(B108*60,L108,J108,K108,"")</f>
        <v>1.00281666695833</v>
      </c>
      <c r="N108">
        <f t="shared" si="37"/>
        <v>0.99719124437084461</v>
      </c>
    </row>
    <row r="109" spans="1:14" x14ac:dyDescent="0.3">
      <c r="A109">
        <f t="shared" si="24"/>
        <v>4703</v>
      </c>
      <c r="B109">
        <v>192</v>
      </c>
      <c r="C109">
        <f t="shared" si="34"/>
        <v>0.24178429662605205</v>
      </c>
      <c r="D109">
        <f t="shared" si="30"/>
        <v>0.24178429662605205</v>
      </c>
      <c r="E109" t="s">
        <v>34</v>
      </c>
      <c r="F109" t="s">
        <v>19</v>
      </c>
      <c r="G109">
        <v>1</v>
      </c>
      <c r="H109">
        <f t="shared" si="35"/>
        <v>80</v>
      </c>
      <c r="J109">
        <v>2100</v>
      </c>
      <c r="K109" t="s">
        <v>31</v>
      </c>
      <c r="L109">
        <f t="shared" si="36"/>
        <v>82.5</v>
      </c>
      <c r="M109" cm="1">
        <f t="array" ref="M109">STOWA2024_NDJF_T(B109*60,L109,J109,K109,"")</f>
        <v>1.3237897837522155</v>
      </c>
      <c r="N109">
        <f t="shared" si="37"/>
        <v>0.75540694774479256</v>
      </c>
    </row>
    <row r="110" spans="1:14" x14ac:dyDescent="0.3">
      <c r="A110">
        <f t="shared" si="24"/>
        <v>4704</v>
      </c>
      <c r="B110">
        <v>192</v>
      </c>
      <c r="C110">
        <f t="shared" si="34"/>
        <v>0.18521835180184387</v>
      </c>
      <c r="D110">
        <f t="shared" si="30"/>
        <v>0.18521835180184387</v>
      </c>
      <c r="E110" t="s">
        <v>34</v>
      </c>
      <c r="F110" t="s">
        <v>19</v>
      </c>
      <c r="G110">
        <v>1</v>
      </c>
      <c r="H110">
        <f t="shared" si="35"/>
        <v>85</v>
      </c>
      <c r="J110">
        <v>2100</v>
      </c>
      <c r="K110" t="s">
        <v>31</v>
      </c>
      <c r="L110">
        <f t="shared" si="36"/>
        <v>87.5</v>
      </c>
      <c r="M110" cm="1">
        <f t="array" ref="M110">STOWA2024_NDJF_T(B110*60,L110,J110,K110,"")</f>
        <v>1.7538056830937687</v>
      </c>
      <c r="N110">
        <f t="shared" si="37"/>
        <v>0.57018859594294868</v>
      </c>
    </row>
    <row r="111" spans="1:14" x14ac:dyDescent="0.3">
      <c r="A111">
        <f t="shared" si="24"/>
        <v>4705</v>
      </c>
      <c r="B111">
        <v>192</v>
      </c>
      <c r="C111">
        <f t="shared" si="34"/>
        <v>0.14138796197418368</v>
      </c>
      <c r="D111">
        <f t="shared" si="30"/>
        <v>0.14138796197418368</v>
      </c>
      <c r="E111" t="s">
        <v>34</v>
      </c>
      <c r="F111" t="s">
        <v>19</v>
      </c>
      <c r="G111">
        <v>1</v>
      </c>
      <c r="H111">
        <f t="shared" si="35"/>
        <v>90</v>
      </c>
      <c r="J111">
        <v>2100</v>
      </c>
      <c r="K111" t="s">
        <v>31</v>
      </c>
      <c r="L111">
        <f t="shared" si="36"/>
        <v>92.5</v>
      </c>
      <c r="M111" cm="1">
        <f t="array" ref="M111">STOWA2024_NDJF_T(B111*60,L111,J111,K111,"")</f>
        <v>2.3320861043149548</v>
      </c>
      <c r="N111">
        <f t="shared" si="37"/>
        <v>0.428800633968765</v>
      </c>
    </row>
    <row r="112" spans="1:14" x14ac:dyDescent="0.3">
      <c r="A112">
        <f t="shared" si="24"/>
        <v>4706</v>
      </c>
      <c r="B112">
        <v>192</v>
      </c>
      <c r="C112">
        <f t="shared" si="34"/>
        <v>0.10754740666304069</v>
      </c>
      <c r="D112">
        <f t="shared" si="30"/>
        <v>0.10754740666304069</v>
      </c>
      <c r="E112" t="s">
        <v>34</v>
      </c>
      <c r="F112" t="s">
        <v>19</v>
      </c>
      <c r="G112">
        <v>1</v>
      </c>
      <c r="H112">
        <f t="shared" si="35"/>
        <v>95</v>
      </c>
      <c r="J112">
        <v>2100</v>
      </c>
      <c r="K112" t="s">
        <v>31</v>
      </c>
      <c r="L112">
        <f t="shared" si="36"/>
        <v>97.5</v>
      </c>
      <c r="M112" cm="1">
        <f t="array" ref="M112">STOWA2024_NDJF_T(B112*60,L112,J112,K112,"")</f>
        <v>3.1128091953714088</v>
      </c>
      <c r="N112">
        <f t="shared" si="37"/>
        <v>0.32125322730572431</v>
      </c>
    </row>
    <row r="113" spans="1:14" x14ac:dyDescent="0.3">
      <c r="A113">
        <f t="shared" si="24"/>
        <v>4707</v>
      </c>
      <c r="B113">
        <v>192</v>
      </c>
      <c r="C113">
        <f t="shared" si="34"/>
        <v>8.150543514372896E-2</v>
      </c>
      <c r="D113">
        <f t="shared" si="30"/>
        <v>8.150543514372896E-2</v>
      </c>
      <c r="E113" t="s">
        <v>34</v>
      </c>
      <c r="F113" t="s">
        <v>19</v>
      </c>
      <c r="G113">
        <v>1</v>
      </c>
      <c r="H113">
        <f t="shared" si="35"/>
        <v>100</v>
      </c>
      <c r="J113">
        <v>2100</v>
      </c>
      <c r="K113" t="s">
        <v>31</v>
      </c>
      <c r="L113">
        <f t="shared" si="36"/>
        <v>102.5</v>
      </c>
      <c r="M113" cm="1">
        <f t="array" ref="M113">STOWA2024_NDJF_T(B113*60,L113,J113,K113,"")</f>
        <v>4.171049881136379</v>
      </c>
      <c r="N113">
        <f t="shared" si="37"/>
        <v>0.23974779216199535</v>
      </c>
    </row>
    <row r="114" spans="1:14" x14ac:dyDescent="0.3">
      <c r="A114">
        <f t="shared" si="24"/>
        <v>4708</v>
      </c>
      <c r="B114">
        <v>192</v>
      </c>
      <c r="C114">
        <f t="shared" si="34"/>
        <v>6.1541144570223666E-2</v>
      </c>
      <c r="D114">
        <f t="shared" si="30"/>
        <v>6.1541144570223666E-2</v>
      </c>
      <c r="E114" t="s">
        <v>34</v>
      </c>
      <c r="F114" t="s">
        <v>19</v>
      </c>
      <c r="G114">
        <v>1</v>
      </c>
      <c r="H114">
        <f t="shared" si="35"/>
        <v>105</v>
      </c>
      <c r="J114">
        <v>2100</v>
      </c>
      <c r="K114" t="s">
        <v>31</v>
      </c>
      <c r="L114">
        <f t="shared" si="36"/>
        <v>107.5</v>
      </c>
      <c r="M114" cm="1">
        <f t="array" ref="M114">STOWA2024_NDJF_T(B114*60,L114,J114,K114,"")</f>
        <v>5.6114629477277305</v>
      </c>
      <c r="N114">
        <f t="shared" si="37"/>
        <v>0.17820664759177168</v>
      </c>
    </row>
    <row r="115" spans="1:14" x14ac:dyDescent="0.3">
      <c r="A115">
        <f t="shared" si="24"/>
        <v>4709</v>
      </c>
      <c r="B115">
        <v>192</v>
      </c>
      <c r="C115">
        <f t="shared" si="34"/>
        <v>4.6286483474210466E-2</v>
      </c>
      <c r="D115">
        <f t="shared" si="30"/>
        <v>4.6286483474210466E-2</v>
      </c>
      <c r="E115" t="s">
        <v>34</v>
      </c>
      <c r="F115" t="s">
        <v>19</v>
      </c>
      <c r="G115">
        <v>1</v>
      </c>
      <c r="H115">
        <f t="shared" si="35"/>
        <v>110</v>
      </c>
      <c r="J115">
        <v>2100</v>
      </c>
      <c r="K115" t="s">
        <v>31</v>
      </c>
      <c r="L115">
        <f t="shared" si="36"/>
        <v>112.5</v>
      </c>
      <c r="M115" cm="1">
        <f t="array" ref="M115">STOWA2024_NDJF_T(B115*60,L115,J115,K115,"")</f>
        <v>7.5803422978525532</v>
      </c>
      <c r="N115">
        <f t="shared" si="37"/>
        <v>0.13192016411756122</v>
      </c>
    </row>
    <row r="116" spans="1:14" x14ac:dyDescent="0.3">
      <c r="A116">
        <f t="shared" si="24"/>
        <v>4710</v>
      </c>
      <c r="B116">
        <v>192</v>
      </c>
      <c r="C116">
        <f t="shared" si="34"/>
        <v>3.4674636054287139E-2</v>
      </c>
      <c r="D116">
        <f t="shared" si="30"/>
        <v>3.4674636054287139E-2</v>
      </c>
      <c r="E116" t="s">
        <v>34</v>
      </c>
      <c r="F116" t="s">
        <v>19</v>
      </c>
      <c r="G116">
        <v>1</v>
      </c>
      <c r="H116">
        <f t="shared" si="35"/>
        <v>115</v>
      </c>
      <c r="J116">
        <v>2100</v>
      </c>
      <c r="K116" t="s">
        <v>31</v>
      </c>
      <c r="L116">
        <f t="shared" si="36"/>
        <v>117.5</v>
      </c>
      <c r="M116" cm="1">
        <f t="array" ref="M116">STOWA2024_NDJF_T(B116*60,L116,J116,K116,"")</f>
        <v>10.283249213777079</v>
      </c>
      <c r="N116">
        <f t="shared" si="37"/>
        <v>9.7245528063274078E-2</v>
      </c>
    </row>
    <row r="117" spans="1:14" x14ac:dyDescent="0.3">
      <c r="A117">
        <f t="shared" si="24"/>
        <v>4711</v>
      </c>
      <c r="B117">
        <v>192</v>
      </c>
      <c r="C117">
        <f t="shared" si="34"/>
        <v>2.5871425485406746E-2</v>
      </c>
      <c r="D117">
        <f t="shared" si="30"/>
        <v>2.5871425485406746E-2</v>
      </c>
      <c r="E117" t="s">
        <v>34</v>
      </c>
      <c r="F117" t="s">
        <v>19</v>
      </c>
      <c r="G117">
        <v>1</v>
      </c>
      <c r="H117">
        <f t="shared" si="35"/>
        <v>120</v>
      </c>
      <c r="J117">
        <v>2100</v>
      </c>
      <c r="K117" t="s">
        <v>31</v>
      </c>
      <c r="L117">
        <f t="shared" si="36"/>
        <v>122.5</v>
      </c>
      <c r="M117" cm="1">
        <f t="array" ref="M117">STOWA2024_NDJF_T(B117*60,L117,J117,K117,"")</f>
        <v>14.010684042002847</v>
      </c>
      <c r="N117">
        <f t="shared" si="37"/>
        <v>7.1374102577867332E-2</v>
      </c>
    </row>
    <row r="118" spans="1:14" x14ac:dyDescent="0.3">
      <c r="A118">
        <f t="shared" si="24"/>
        <v>4712</v>
      </c>
      <c r="B118">
        <v>192</v>
      </c>
      <c r="C118">
        <f t="shared" si="34"/>
        <v>1.9221833156292709E-2</v>
      </c>
      <c r="D118">
        <f t="shared" si="30"/>
        <v>1.9221833156292709E-2</v>
      </c>
      <c r="E118" t="s">
        <v>34</v>
      </c>
      <c r="F118" t="s">
        <v>19</v>
      </c>
      <c r="G118">
        <v>1</v>
      </c>
      <c r="H118">
        <f t="shared" si="35"/>
        <v>125</v>
      </c>
      <c r="J118">
        <v>2100</v>
      </c>
      <c r="K118" t="s">
        <v>31</v>
      </c>
      <c r="L118">
        <f t="shared" si="36"/>
        <v>127.5</v>
      </c>
      <c r="M118" cm="1">
        <f t="array" ref="M118">STOWA2024_NDJF_T(B118*60,L118,J118,K118,"")</f>
        <v>19.174620991398598</v>
      </c>
      <c r="N118">
        <f t="shared" si="37"/>
        <v>5.2152269421574624E-2</v>
      </c>
    </row>
    <row r="119" spans="1:14" x14ac:dyDescent="0.3">
      <c r="A119">
        <f t="shared" si="24"/>
        <v>4713</v>
      </c>
      <c r="B119">
        <v>192</v>
      </c>
      <c r="C119">
        <f t="shared" si="34"/>
        <v>1.4219853377160224E-2</v>
      </c>
      <c r="D119">
        <f t="shared" si="30"/>
        <v>1.4219853377160224E-2</v>
      </c>
      <c r="E119" t="s">
        <v>34</v>
      </c>
      <c r="F119" t="s">
        <v>19</v>
      </c>
      <c r="G119">
        <v>1</v>
      </c>
      <c r="H119">
        <f t="shared" si="35"/>
        <v>130</v>
      </c>
      <c r="J119">
        <v>2100</v>
      </c>
      <c r="K119" t="s">
        <v>31</v>
      </c>
      <c r="L119">
        <f t="shared" si="36"/>
        <v>132.5</v>
      </c>
      <c r="M119" cm="1">
        <f t="array" ref="M119">STOWA2024_NDJF_T(B119*60,L119,J119,K119,"")</f>
        <v>26.362676156169901</v>
      </c>
      <c r="N119">
        <f t="shared" si="37"/>
        <v>3.7932416044414399E-2</v>
      </c>
    </row>
    <row r="120" spans="1:14" x14ac:dyDescent="0.3">
      <c r="A120">
        <f t="shared" si="24"/>
        <v>4714</v>
      </c>
      <c r="B120">
        <v>192</v>
      </c>
      <c r="C120">
        <f t="shared" si="34"/>
        <v>1.0472877384979099E-2</v>
      </c>
      <c r="D120">
        <f t="shared" si="30"/>
        <v>1.0472877384979099E-2</v>
      </c>
      <c r="E120" t="s">
        <v>34</v>
      </c>
      <c r="F120" t="s">
        <v>19</v>
      </c>
      <c r="G120">
        <v>1</v>
      </c>
      <c r="H120">
        <f t="shared" si="35"/>
        <v>135</v>
      </c>
      <c r="J120">
        <v>2100</v>
      </c>
      <c r="K120" t="s">
        <v>31</v>
      </c>
      <c r="L120">
        <f t="shared" si="36"/>
        <v>137.5</v>
      </c>
      <c r="M120" cm="1">
        <f t="array" ref="M120">STOWA2024_NDJF_T(B120*60,L120,J120,K120,"")</f>
        <v>36.417217798245588</v>
      </c>
      <c r="N120">
        <f t="shared" si="37"/>
        <v>2.74595386594353E-2</v>
      </c>
    </row>
    <row r="121" spans="1:14" x14ac:dyDescent="0.3">
      <c r="A121">
        <f t="shared" si="24"/>
        <v>4715</v>
      </c>
      <c r="B121">
        <v>192</v>
      </c>
      <c r="C121">
        <f t="shared" si="34"/>
        <v>7.6781651070085277E-3</v>
      </c>
      <c r="D121">
        <f t="shared" si="30"/>
        <v>7.6781651070085277E-3</v>
      </c>
      <c r="E121" t="s">
        <v>34</v>
      </c>
      <c r="F121" t="s">
        <v>19</v>
      </c>
      <c r="G121">
        <v>1</v>
      </c>
      <c r="H121">
        <f t="shared" si="35"/>
        <v>140</v>
      </c>
      <c r="J121">
        <v>2100</v>
      </c>
      <c r="K121" t="s">
        <v>31</v>
      </c>
      <c r="L121">
        <f t="shared" si="36"/>
        <v>142.5</v>
      </c>
      <c r="M121" cm="1">
        <f t="array" ref="M121">STOWA2024_NDJF_T(B121*60,L121,J121,K121,"")</f>
        <v>50.552606842476841</v>
      </c>
      <c r="N121">
        <f t="shared" si="37"/>
        <v>1.9781373552426772E-2</v>
      </c>
    </row>
    <row r="122" spans="1:14" x14ac:dyDescent="0.3">
      <c r="A122">
        <f t="shared" si="24"/>
        <v>4716</v>
      </c>
      <c r="B122">
        <v>192</v>
      </c>
      <c r="C122">
        <f t="shared" si="34"/>
        <v>5.6025174408326061E-3</v>
      </c>
      <c r="D122">
        <f t="shared" si="30"/>
        <v>5.6025174408326061E-3</v>
      </c>
      <c r="E122" t="s">
        <v>34</v>
      </c>
      <c r="F122" t="s">
        <v>19</v>
      </c>
      <c r="G122">
        <v>1</v>
      </c>
      <c r="H122">
        <f t="shared" si="35"/>
        <v>145</v>
      </c>
      <c r="J122">
        <v>2100</v>
      </c>
      <c r="K122" t="s">
        <v>31</v>
      </c>
      <c r="L122">
        <f t="shared" si="36"/>
        <v>147.5</v>
      </c>
      <c r="M122" cm="1">
        <f t="array" ref="M122">STOWA2024_NDJF_T(B122*60,L122,J122,K122,"")</f>
        <v>70.527551174053585</v>
      </c>
      <c r="N122">
        <f t="shared" si="37"/>
        <v>1.4178856111594166E-2</v>
      </c>
    </row>
    <row r="123" spans="1:14" x14ac:dyDescent="0.3">
      <c r="A123">
        <f t="shared" si="24"/>
        <v>4717</v>
      </c>
      <c r="B123">
        <v>192</v>
      </c>
      <c r="C123">
        <f t="shared" si="34"/>
        <v>4.0683281488008496E-3</v>
      </c>
      <c r="D123">
        <f t="shared" si="30"/>
        <v>4.0683281488008496E-3</v>
      </c>
      <c r="E123" t="s">
        <v>34</v>
      </c>
      <c r="F123" t="s">
        <v>19</v>
      </c>
      <c r="G123">
        <v>1</v>
      </c>
      <c r="H123">
        <f t="shared" si="35"/>
        <v>150</v>
      </c>
      <c r="J123">
        <v>2100</v>
      </c>
      <c r="K123" t="s">
        <v>31</v>
      </c>
      <c r="L123">
        <f t="shared" si="36"/>
        <v>152.5</v>
      </c>
      <c r="M123" cm="1">
        <f t="array" ref="M123">STOWA2024_NDJF_T(B123*60,L123,J123,K123,"")</f>
        <v>98.906803253004597</v>
      </c>
      <c r="N123">
        <f t="shared" si="37"/>
        <v>1.0110527962793317E-2</v>
      </c>
    </row>
    <row r="124" spans="1:14" x14ac:dyDescent="0.3">
      <c r="A124">
        <f t="shared" si="24"/>
        <v>4718</v>
      </c>
      <c r="B124">
        <v>192</v>
      </c>
      <c r="C124">
        <f t="shared" si="34"/>
        <v>2.9394213104925035E-3</v>
      </c>
      <c r="D124">
        <f t="shared" si="30"/>
        <v>2.9394213104925035E-3</v>
      </c>
      <c r="E124" t="s">
        <v>34</v>
      </c>
      <c r="F124" t="s">
        <v>19</v>
      </c>
      <c r="G124">
        <v>1</v>
      </c>
      <c r="H124">
        <f t="shared" si="35"/>
        <v>155</v>
      </c>
      <c r="J124">
        <v>2100</v>
      </c>
      <c r="K124" t="s">
        <v>31</v>
      </c>
      <c r="L124">
        <f t="shared" si="36"/>
        <v>157.5</v>
      </c>
      <c r="M124" cm="1">
        <f t="array" ref="M124">STOWA2024_NDJF_T(B124*60,L124,J124,K124,"")</f>
        <v>139.44849079592967</v>
      </c>
      <c r="N124">
        <f t="shared" si="37"/>
        <v>7.1711066523008132E-3</v>
      </c>
    </row>
    <row r="125" spans="1:14" x14ac:dyDescent="0.3">
      <c r="A125">
        <f t="shared" si="24"/>
        <v>4719</v>
      </c>
      <c r="B125">
        <v>192</v>
      </c>
      <c r="C125" s="1">
        <f>N124</f>
        <v>7.1711066523008132E-3</v>
      </c>
      <c r="D125">
        <f t="shared" si="30"/>
        <v>7.1711066523008132E-3</v>
      </c>
      <c r="E125" t="s">
        <v>34</v>
      </c>
      <c r="F125" t="s">
        <v>19</v>
      </c>
      <c r="G125">
        <v>1</v>
      </c>
      <c r="H125">
        <f t="shared" si="35"/>
        <v>160</v>
      </c>
      <c r="J125">
        <v>2100</v>
      </c>
      <c r="K125" t="s">
        <v>31</v>
      </c>
      <c r="L125">
        <f>AVERAGE(H125:H126)</f>
        <v>85</v>
      </c>
      <c r="M125" cm="1">
        <f t="array" ref="M125">STOWA2024_NDJF_T(B125*60,L125,J125,K125,"")</f>
        <v>1.523020388327063</v>
      </c>
      <c r="N125">
        <f>1/M125</f>
        <v>0.65659002838329283</v>
      </c>
    </row>
    <row r="126" spans="1:14" x14ac:dyDescent="0.3">
      <c r="A126">
        <f t="shared" si="24"/>
        <v>4720</v>
      </c>
      <c r="B126">
        <v>216</v>
      </c>
      <c r="C126" s="1">
        <f>365.25*24/B126 - N126</f>
        <v>17.081106423944341</v>
      </c>
      <c r="D126">
        <f>C126</f>
        <v>17.081106423944341</v>
      </c>
      <c r="E126" t="s">
        <v>34</v>
      </c>
      <c r="F126" t="s">
        <v>19</v>
      </c>
      <c r="G126">
        <v>1</v>
      </c>
      <c r="H126">
        <v>10</v>
      </c>
      <c r="J126">
        <v>2100</v>
      </c>
      <c r="K126" t="s">
        <v>31</v>
      </c>
      <c r="L126">
        <f>AVERAGE(H126:H128)</f>
        <v>15</v>
      </c>
      <c r="M126" cm="1">
        <f t="array" ref="M126">STOWA2024_NDJF_T(B126*60,L126,J126,K126,"")</f>
        <v>4.2549159441589178E-2</v>
      </c>
      <c r="N126">
        <f>1/M126</f>
        <v>23.502226909388995</v>
      </c>
    </row>
    <row r="127" spans="1:14" x14ac:dyDescent="0.3">
      <c r="A127">
        <f t="shared" si="24"/>
        <v>4721</v>
      </c>
      <c r="B127">
        <v>216</v>
      </c>
      <c r="C127">
        <f t="shared" ref="C127:C131" si="38">N126-N127</f>
        <v>2.3847730791382773</v>
      </c>
      <c r="D127">
        <f t="shared" ref="D127:D156" si="39">C127</f>
        <v>2.3847730791382773</v>
      </c>
      <c r="E127" t="s">
        <v>34</v>
      </c>
      <c r="F127" t="s">
        <v>19</v>
      </c>
      <c r="G127">
        <v>1</v>
      </c>
      <c r="H127">
        <f t="shared" ref="H127:H131" si="40">H126+5</f>
        <v>15</v>
      </c>
      <c r="J127">
        <v>2100</v>
      </c>
      <c r="K127" t="s">
        <v>31</v>
      </c>
      <c r="L127">
        <f t="shared" ref="L127:L131" si="41">AVERAGE(H127:H128)</f>
        <v>17.5</v>
      </c>
      <c r="M127" cm="1">
        <f t="array" ref="M127">STOWA2024_NDJF_T(B127*60,L127,J127,K127,"")</f>
        <v>4.7354193741269208E-2</v>
      </c>
      <c r="N127">
        <f t="shared" ref="N127:N131" si="42">1/M127</f>
        <v>21.117453830250717</v>
      </c>
    </row>
    <row r="128" spans="1:14" x14ac:dyDescent="0.3">
      <c r="A128">
        <f t="shared" si="24"/>
        <v>4722</v>
      </c>
      <c r="B128">
        <v>216</v>
      </c>
      <c r="C128">
        <f t="shared" si="38"/>
        <v>4.1052273889566564</v>
      </c>
      <c r="D128">
        <f t="shared" si="39"/>
        <v>4.1052273889566564</v>
      </c>
      <c r="E128" t="s">
        <v>34</v>
      </c>
      <c r="F128" t="s">
        <v>19</v>
      </c>
      <c r="G128">
        <v>1</v>
      </c>
      <c r="H128">
        <f t="shared" si="40"/>
        <v>20</v>
      </c>
      <c r="J128">
        <v>2100</v>
      </c>
      <c r="K128" t="s">
        <v>31</v>
      </c>
      <c r="L128">
        <f t="shared" si="41"/>
        <v>22.5</v>
      </c>
      <c r="M128" cm="1">
        <f t="array" ref="M128">STOWA2024_NDJF_T(B128*60,L128,J128,K128,"")</f>
        <v>5.8781253791254699E-2</v>
      </c>
      <c r="N128">
        <f t="shared" si="42"/>
        <v>17.012226441294061</v>
      </c>
    </row>
    <row r="129" spans="1:14" x14ac:dyDescent="0.3">
      <c r="A129">
        <f t="shared" si="24"/>
        <v>4723</v>
      </c>
      <c r="B129">
        <v>216</v>
      </c>
      <c r="C129">
        <f t="shared" si="38"/>
        <v>3.3479867081642514</v>
      </c>
      <c r="D129">
        <f t="shared" si="39"/>
        <v>3.3479867081642514</v>
      </c>
      <c r="E129" t="s">
        <v>34</v>
      </c>
      <c r="F129" t="s">
        <v>19</v>
      </c>
      <c r="G129">
        <v>1</v>
      </c>
      <c r="H129">
        <f t="shared" si="40"/>
        <v>25</v>
      </c>
      <c r="J129">
        <v>2100</v>
      </c>
      <c r="K129" t="s">
        <v>31</v>
      </c>
      <c r="L129">
        <f t="shared" si="41"/>
        <v>27.5</v>
      </c>
      <c r="M129" cm="1">
        <f t="array" ref="M129">STOWA2024_NDJF_T(B129*60,L129,J129,K129,"")</f>
        <v>7.3183727710473129E-2</v>
      </c>
      <c r="N129">
        <f t="shared" si="42"/>
        <v>13.66423973312981</v>
      </c>
    </row>
    <row r="130" spans="1:14" x14ac:dyDescent="0.3">
      <c r="A130">
        <f t="shared" si="24"/>
        <v>4724</v>
      </c>
      <c r="B130">
        <v>216</v>
      </c>
      <c r="C130">
        <f t="shared" si="38"/>
        <v>2.7227708738845084</v>
      </c>
      <c r="D130">
        <f t="shared" si="39"/>
        <v>2.7227708738845084</v>
      </c>
      <c r="E130" t="s">
        <v>34</v>
      </c>
      <c r="F130" t="s">
        <v>19</v>
      </c>
      <c r="G130">
        <v>1</v>
      </c>
      <c r="H130">
        <f t="shared" si="40"/>
        <v>30</v>
      </c>
      <c r="J130">
        <v>2100</v>
      </c>
      <c r="K130" t="s">
        <v>31</v>
      </c>
      <c r="L130">
        <f t="shared" si="41"/>
        <v>32.5</v>
      </c>
      <c r="M130" cm="1">
        <f t="array" ref="M130">STOWA2024_NDJF_T(B130*60,L130,J130,K130,"")</f>
        <v>9.1395407039432552E-2</v>
      </c>
      <c r="N130">
        <f t="shared" si="42"/>
        <v>10.941468859245301</v>
      </c>
    </row>
    <row r="131" spans="1:14" x14ac:dyDescent="0.3">
      <c r="A131">
        <f t="shared" si="24"/>
        <v>4725</v>
      </c>
      <c r="B131">
        <v>216</v>
      </c>
      <c r="C131">
        <f t="shared" si="38"/>
        <v>2.2077956017205622</v>
      </c>
      <c r="D131">
        <f t="shared" si="39"/>
        <v>2.2077956017205622</v>
      </c>
      <c r="E131" t="s">
        <v>34</v>
      </c>
      <c r="F131" t="s">
        <v>19</v>
      </c>
      <c r="G131">
        <v>1</v>
      </c>
      <c r="H131">
        <f t="shared" si="40"/>
        <v>35</v>
      </c>
      <c r="J131">
        <v>2100</v>
      </c>
      <c r="K131" t="s">
        <v>31</v>
      </c>
      <c r="L131">
        <f t="shared" si="41"/>
        <v>37.5</v>
      </c>
      <c r="M131" cm="1">
        <f t="array" ref="M131">STOWA2024_NDJF_T(B131*60,L131,J131,K131,"")</f>
        <v>0.1144993601791116</v>
      </c>
      <c r="N131">
        <f t="shared" si="42"/>
        <v>8.7336732575247389</v>
      </c>
    </row>
    <row r="132" spans="1:14" x14ac:dyDescent="0.3">
      <c r="A132">
        <f t="shared" ref="A132:A156" si="43">A131+1</f>
        <v>4726</v>
      </c>
      <c r="B132">
        <v>216</v>
      </c>
      <c r="C132">
        <f>N131-N132</f>
        <v>1.784936761360453</v>
      </c>
      <c r="D132">
        <f t="shared" si="39"/>
        <v>1.784936761360453</v>
      </c>
      <c r="E132" t="s">
        <v>34</v>
      </c>
      <c r="F132" t="s">
        <v>19</v>
      </c>
      <c r="G132">
        <v>1</v>
      </c>
      <c r="H132">
        <f>H131+5</f>
        <v>40</v>
      </c>
      <c r="J132">
        <v>2100</v>
      </c>
      <c r="K132" t="s">
        <v>31</v>
      </c>
      <c r="L132">
        <f>AVERAGE(H132:H133)</f>
        <v>42.5</v>
      </c>
      <c r="M132" cm="1">
        <f t="array" ref="M132">STOWA2024_NDJF_T(B132*60,L132,J132,K132,"")</f>
        <v>0.14391105498848628</v>
      </c>
      <c r="N132">
        <f>1/M132</f>
        <v>6.9487364961642859</v>
      </c>
    </row>
    <row r="133" spans="1:14" x14ac:dyDescent="0.3">
      <c r="A133">
        <f t="shared" si="43"/>
        <v>4727</v>
      </c>
      <c r="B133">
        <v>216</v>
      </c>
      <c r="C133">
        <f t="shared" ref="C133:C155" si="44">N132-N133</f>
        <v>1.4385370155284223</v>
      </c>
      <c r="D133">
        <f t="shared" si="39"/>
        <v>1.4385370155284223</v>
      </c>
      <c r="E133" t="s">
        <v>34</v>
      </c>
      <c r="F133" t="s">
        <v>19</v>
      </c>
      <c r="G133">
        <v>1</v>
      </c>
      <c r="H133">
        <f t="shared" ref="H133:H156" si="45">H132+5</f>
        <v>45</v>
      </c>
      <c r="J133">
        <v>2100</v>
      </c>
      <c r="K133" t="s">
        <v>31</v>
      </c>
      <c r="L133">
        <f t="shared" ref="L133:L155" si="46">AVERAGE(H133:H134)</f>
        <v>47.5</v>
      </c>
      <c r="M133" cm="1">
        <f t="array" ref="M133">STOWA2024_NDJF_T(B133*60,L133,J133,K133,"")</f>
        <v>0.18148163301786716</v>
      </c>
      <c r="N133">
        <f t="shared" ref="N133:N155" si="47">1/M133</f>
        <v>5.5101994806358636</v>
      </c>
    </row>
    <row r="134" spans="1:14" x14ac:dyDescent="0.3">
      <c r="A134">
        <f t="shared" si="43"/>
        <v>4728</v>
      </c>
      <c r="B134">
        <v>216</v>
      </c>
      <c r="C134">
        <f t="shared" si="44"/>
        <v>1.1557672092146296</v>
      </c>
      <c r="D134">
        <f t="shared" si="39"/>
        <v>1.1557672092146296</v>
      </c>
      <c r="E134" t="s">
        <v>34</v>
      </c>
      <c r="F134" t="s">
        <v>19</v>
      </c>
      <c r="G134">
        <v>1</v>
      </c>
      <c r="H134">
        <f t="shared" si="45"/>
        <v>50</v>
      </c>
      <c r="J134">
        <v>2100</v>
      </c>
      <c r="K134" t="s">
        <v>31</v>
      </c>
      <c r="L134">
        <f t="shared" si="46"/>
        <v>52.5</v>
      </c>
      <c r="M134" cm="1">
        <f t="array" ref="M134">STOWA2024_NDJF_T(B134*60,L134,J134,K134,"")</f>
        <v>0.2296510630244829</v>
      </c>
      <c r="N134">
        <f t="shared" si="47"/>
        <v>4.354432271421234</v>
      </c>
    </row>
    <row r="135" spans="1:14" x14ac:dyDescent="0.3">
      <c r="A135">
        <f t="shared" si="43"/>
        <v>4729</v>
      </c>
      <c r="B135">
        <v>216</v>
      </c>
      <c r="C135">
        <f t="shared" si="44"/>
        <v>0.92548547601652276</v>
      </c>
      <c r="D135">
        <f t="shared" si="39"/>
        <v>0.92548547601652276</v>
      </c>
      <c r="E135" t="s">
        <v>34</v>
      </c>
      <c r="F135" t="s">
        <v>19</v>
      </c>
      <c r="G135">
        <v>1</v>
      </c>
      <c r="H135">
        <f t="shared" si="45"/>
        <v>55</v>
      </c>
      <c r="J135">
        <v>2100</v>
      </c>
      <c r="K135" t="s">
        <v>31</v>
      </c>
      <c r="L135">
        <f t="shared" si="46"/>
        <v>57.5</v>
      </c>
      <c r="M135" cm="1">
        <f t="array" ref="M135">STOWA2024_NDJF_T(B135*60,L135,J135,K135,"")</f>
        <v>0.29163473791431987</v>
      </c>
      <c r="N135">
        <f t="shared" si="47"/>
        <v>3.4289467954047113</v>
      </c>
    </row>
    <row r="136" spans="1:14" x14ac:dyDescent="0.3">
      <c r="A136">
        <f t="shared" si="43"/>
        <v>4730</v>
      </c>
      <c r="B136">
        <v>216</v>
      </c>
      <c r="C136">
        <f t="shared" si="44"/>
        <v>0.73864481571071661</v>
      </c>
      <c r="D136">
        <f t="shared" si="39"/>
        <v>0.73864481571071661</v>
      </c>
      <c r="E136" t="s">
        <v>34</v>
      </c>
      <c r="F136" t="s">
        <v>19</v>
      </c>
      <c r="G136">
        <v>1</v>
      </c>
      <c r="H136">
        <f t="shared" si="45"/>
        <v>60</v>
      </c>
      <c r="J136">
        <v>2100</v>
      </c>
      <c r="K136" t="s">
        <v>31</v>
      </c>
      <c r="L136">
        <f t="shared" si="46"/>
        <v>62.5</v>
      </c>
      <c r="M136" cm="1">
        <f t="array" ref="M136">STOWA2024_NDJF_T(B136*60,L136,J136,K136,"")</f>
        <v>0.37170548419763044</v>
      </c>
      <c r="N136">
        <f t="shared" si="47"/>
        <v>2.6903019796939946</v>
      </c>
    </row>
    <row r="137" spans="1:14" x14ac:dyDescent="0.3">
      <c r="A137">
        <f t="shared" si="43"/>
        <v>4731</v>
      </c>
      <c r="B137">
        <v>216</v>
      </c>
      <c r="C137">
        <f t="shared" si="44"/>
        <v>0.58745863166986823</v>
      </c>
      <c r="D137">
        <f t="shared" si="39"/>
        <v>0.58745863166986823</v>
      </c>
      <c r="E137" t="s">
        <v>34</v>
      </c>
      <c r="F137" t="s">
        <v>19</v>
      </c>
      <c r="G137">
        <v>1</v>
      </c>
      <c r="H137">
        <f t="shared" si="45"/>
        <v>65</v>
      </c>
      <c r="J137">
        <v>2100</v>
      </c>
      <c r="K137" t="s">
        <v>31</v>
      </c>
      <c r="L137">
        <f t="shared" si="46"/>
        <v>67.5</v>
      </c>
      <c r="M137" cm="1">
        <f t="array" ref="M137">STOWA2024_NDJF_T(B137*60,L137,J137,K137,"")</f>
        <v>0.47554659786694048</v>
      </c>
      <c r="N137">
        <f t="shared" si="47"/>
        <v>2.1028433480241264</v>
      </c>
    </row>
    <row r="138" spans="1:14" x14ac:dyDescent="0.3">
      <c r="A138">
        <f t="shared" si="43"/>
        <v>4732</v>
      </c>
      <c r="B138">
        <v>216</v>
      </c>
      <c r="C138">
        <f t="shared" si="44"/>
        <v>0.46555852980262791</v>
      </c>
      <c r="D138">
        <f t="shared" si="39"/>
        <v>0.46555852980262791</v>
      </c>
      <c r="E138" t="s">
        <v>34</v>
      </c>
      <c r="F138" t="s">
        <v>19</v>
      </c>
      <c r="G138">
        <v>1</v>
      </c>
      <c r="H138">
        <f t="shared" si="45"/>
        <v>70</v>
      </c>
      <c r="J138">
        <v>2100</v>
      </c>
      <c r="K138" t="s">
        <v>31</v>
      </c>
      <c r="L138">
        <f t="shared" si="46"/>
        <v>72.5</v>
      </c>
      <c r="M138" cm="1">
        <f t="array" ref="M138">STOWA2024_NDJF_T(B138*60,L138,J138,K138,"")</f>
        <v>0.61076728304746053</v>
      </c>
      <c r="N138">
        <f t="shared" si="47"/>
        <v>1.6372848182214985</v>
      </c>
    </row>
    <row r="139" spans="1:14" x14ac:dyDescent="0.3">
      <c r="A139">
        <f t="shared" si="43"/>
        <v>4733</v>
      </c>
      <c r="B139">
        <v>216</v>
      </c>
      <c r="C139">
        <f t="shared" si="44"/>
        <v>0.36758321180301801</v>
      </c>
      <c r="D139">
        <f t="shared" si="39"/>
        <v>0.36758321180301801</v>
      </c>
      <c r="E139" t="s">
        <v>34</v>
      </c>
      <c r="F139" t="s">
        <v>19</v>
      </c>
      <c r="G139">
        <v>1</v>
      </c>
      <c r="H139">
        <f t="shared" si="45"/>
        <v>75</v>
      </c>
      <c r="J139">
        <v>2100</v>
      </c>
      <c r="K139" t="s">
        <v>31</v>
      </c>
      <c r="L139">
        <f t="shared" si="46"/>
        <v>77.5</v>
      </c>
      <c r="M139" cm="1">
        <f t="array" ref="M139">STOWA2024_NDJF_T(B139*60,L139,J139,K139,"")</f>
        <v>0.78758662267172896</v>
      </c>
      <c r="N139">
        <f t="shared" si="47"/>
        <v>1.2697016064184805</v>
      </c>
    </row>
    <row r="140" spans="1:14" x14ac:dyDescent="0.3">
      <c r="A140">
        <f t="shared" si="43"/>
        <v>4734</v>
      </c>
      <c r="B140">
        <v>216</v>
      </c>
      <c r="C140">
        <f t="shared" si="44"/>
        <v>0.28905740201263519</v>
      </c>
      <c r="D140">
        <f t="shared" si="39"/>
        <v>0.28905740201263519</v>
      </c>
      <c r="E140" t="s">
        <v>34</v>
      </c>
      <c r="F140" t="s">
        <v>19</v>
      </c>
      <c r="G140">
        <v>1</v>
      </c>
      <c r="H140">
        <f t="shared" si="45"/>
        <v>80</v>
      </c>
      <c r="J140">
        <v>2100</v>
      </c>
      <c r="K140" t="s">
        <v>31</v>
      </c>
      <c r="L140">
        <f t="shared" si="46"/>
        <v>82.5</v>
      </c>
      <c r="M140" cm="1">
        <f t="array" ref="M140">STOWA2024_NDJF_T(B140*60,L140,J140,K140,"")</f>
        <v>1.0197378371352146</v>
      </c>
      <c r="N140">
        <f t="shared" si="47"/>
        <v>0.98064420440584532</v>
      </c>
    </row>
    <row r="141" spans="1:14" x14ac:dyDescent="0.3">
      <c r="A141">
        <f t="shared" si="43"/>
        <v>4735</v>
      </c>
      <c r="B141">
        <v>216</v>
      </c>
      <c r="C141">
        <f t="shared" si="44"/>
        <v>0.22653250714100126</v>
      </c>
      <c r="D141">
        <f t="shared" si="39"/>
        <v>0.22653250714100126</v>
      </c>
      <c r="E141" t="s">
        <v>34</v>
      </c>
      <c r="F141" t="s">
        <v>19</v>
      </c>
      <c r="G141">
        <v>1</v>
      </c>
      <c r="H141">
        <f t="shared" si="45"/>
        <v>85</v>
      </c>
      <c r="J141">
        <v>2100</v>
      </c>
      <c r="K141" t="s">
        <v>31</v>
      </c>
      <c r="L141">
        <f t="shared" si="46"/>
        <v>87.5</v>
      </c>
      <c r="M141" cm="1">
        <f t="array" ref="M141">STOWA2024_NDJF_T(B141*60,L141,J141,K141,"")</f>
        <v>1.3260635044211493</v>
      </c>
      <c r="N141">
        <f t="shared" si="47"/>
        <v>0.75411169726484406</v>
      </c>
    </row>
    <row r="142" spans="1:14" x14ac:dyDescent="0.3">
      <c r="A142">
        <f t="shared" si="43"/>
        <v>4736</v>
      </c>
      <c r="B142">
        <v>216</v>
      </c>
      <c r="C142">
        <f t="shared" si="44"/>
        <v>0.17676013493966913</v>
      </c>
      <c r="D142">
        <f t="shared" si="39"/>
        <v>0.17676013493966913</v>
      </c>
      <c r="E142" t="s">
        <v>34</v>
      </c>
      <c r="F142" t="s">
        <v>19</v>
      </c>
      <c r="G142">
        <v>1</v>
      </c>
      <c r="H142">
        <f t="shared" si="45"/>
        <v>90</v>
      </c>
      <c r="J142">
        <v>2100</v>
      </c>
      <c r="K142" t="s">
        <v>31</v>
      </c>
      <c r="L142">
        <f t="shared" si="46"/>
        <v>92.5</v>
      </c>
      <c r="M142" cm="1">
        <f t="array" ref="M142">STOWA2024_NDJF_T(B142*60,L142,J142,K142,"")</f>
        <v>1.7320469281709188</v>
      </c>
      <c r="N142">
        <f t="shared" si="47"/>
        <v>0.57735156232517493</v>
      </c>
    </row>
    <row r="143" spans="1:14" x14ac:dyDescent="0.3">
      <c r="A143">
        <f t="shared" si="43"/>
        <v>4737</v>
      </c>
      <c r="B143">
        <v>216</v>
      </c>
      <c r="C143">
        <f t="shared" si="44"/>
        <v>0.13733991689858172</v>
      </c>
      <c r="D143">
        <f t="shared" si="39"/>
        <v>0.13733991689858172</v>
      </c>
      <c r="E143" t="s">
        <v>34</v>
      </c>
      <c r="F143" t="s">
        <v>19</v>
      </c>
      <c r="G143">
        <v>1</v>
      </c>
      <c r="H143">
        <f t="shared" si="45"/>
        <v>95</v>
      </c>
      <c r="J143">
        <v>2100</v>
      </c>
      <c r="K143" t="s">
        <v>31</v>
      </c>
      <c r="L143">
        <f t="shared" si="46"/>
        <v>97.5</v>
      </c>
      <c r="M143" cm="1">
        <f t="array" ref="M143">STOWA2024_NDJF_T(B143*60,L143,J143,K143,"")</f>
        <v>2.2726671223224004</v>
      </c>
      <c r="N143">
        <f t="shared" si="47"/>
        <v>0.44001164542659321</v>
      </c>
    </row>
    <row r="144" spans="1:14" x14ac:dyDescent="0.3">
      <c r="A144">
        <f t="shared" si="43"/>
        <v>4738</v>
      </c>
      <c r="B144">
        <v>216</v>
      </c>
      <c r="C144">
        <f t="shared" si="44"/>
        <v>0.10625545334236186</v>
      </c>
      <c r="D144">
        <f t="shared" si="39"/>
        <v>0.10625545334236186</v>
      </c>
      <c r="E144" t="s">
        <v>34</v>
      </c>
      <c r="F144" t="s">
        <v>19</v>
      </c>
      <c r="G144">
        <v>1</v>
      </c>
      <c r="H144">
        <f t="shared" si="45"/>
        <v>100</v>
      </c>
      <c r="J144">
        <v>2100</v>
      </c>
      <c r="K144" t="s">
        <v>31</v>
      </c>
      <c r="L144">
        <f t="shared" si="46"/>
        <v>102.5</v>
      </c>
      <c r="M144" cm="1">
        <f t="array" ref="M144">STOWA2024_NDJF_T(B144*60,L144,J144,K144,"")</f>
        <v>2.996199092982299</v>
      </c>
      <c r="N144">
        <f t="shared" si="47"/>
        <v>0.33375619208423135</v>
      </c>
    </row>
    <row r="145" spans="1:14" x14ac:dyDescent="0.3">
      <c r="A145">
        <f t="shared" si="43"/>
        <v>4739</v>
      </c>
      <c r="B145">
        <v>216</v>
      </c>
      <c r="C145">
        <f t="shared" si="44"/>
        <v>8.1833500310413088E-2</v>
      </c>
      <c r="D145">
        <f t="shared" si="39"/>
        <v>8.1833500310413088E-2</v>
      </c>
      <c r="E145" t="s">
        <v>34</v>
      </c>
      <c r="F145" t="s">
        <v>19</v>
      </c>
      <c r="G145">
        <v>1</v>
      </c>
      <c r="H145">
        <f t="shared" si="45"/>
        <v>105</v>
      </c>
      <c r="J145">
        <v>2100</v>
      </c>
      <c r="K145" t="s">
        <v>31</v>
      </c>
      <c r="L145">
        <f t="shared" si="46"/>
        <v>107.5</v>
      </c>
      <c r="M145" cm="1">
        <f t="array" ref="M145">STOWA2024_NDJF_T(B145*60,L145,J145,K145,"")</f>
        <v>3.9694717175292094</v>
      </c>
      <c r="N145">
        <f t="shared" si="47"/>
        <v>0.25192269177381826</v>
      </c>
    </row>
    <row r="146" spans="1:14" x14ac:dyDescent="0.3">
      <c r="A146">
        <f t="shared" si="43"/>
        <v>4740</v>
      </c>
      <c r="B146">
        <v>216</v>
      </c>
      <c r="C146">
        <f t="shared" si="44"/>
        <v>6.2731233863605157E-2</v>
      </c>
      <c r="D146">
        <f t="shared" si="39"/>
        <v>6.2731233863605157E-2</v>
      </c>
      <c r="E146" t="s">
        <v>34</v>
      </c>
      <c r="F146" t="s">
        <v>19</v>
      </c>
      <c r="G146">
        <v>1</v>
      </c>
      <c r="H146">
        <f t="shared" si="45"/>
        <v>110</v>
      </c>
      <c r="J146">
        <v>2100</v>
      </c>
      <c r="K146" t="s">
        <v>31</v>
      </c>
      <c r="L146">
        <f t="shared" si="46"/>
        <v>112.5</v>
      </c>
      <c r="M146" cm="1">
        <f t="array" ref="M146">STOWA2024_NDJF_T(B146*60,L146,J146,K146,"")</f>
        <v>5.2856509011869983</v>
      </c>
      <c r="N146">
        <f t="shared" si="47"/>
        <v>0.18919145791021311</v>
      </c>
    </row>
    <row r="147" spans="1:14" x14ac:dyDescent="0.3">
      <c r="A147">
        <f t="shared" si="43"/>
        <v>4741</v>
      </c>
      <c r="B147">
        <v>216</v>
      </c>
      <c r="C147">
        <f t="shared" si="44"/>
        <v>4.7855995310054716E-2</v>
      </c>
      <c r="D147">
        <f t="shared" si="39"/>
        <v>4.7855995310054716E-2</v>
      </c>
      <c r="E147" t="s">
        <v>34</v>
      </c>
      <c r="F147" t="s">
        <v>19</v>
      </c>
      <c r="G147">
        <v>1</v>
      </c>
      <c r="H147">
        <f t="shared" si="45"/>
        <v>115</v>
      </c>
      <c r="J147">
        <v>2100</v>
      </c>
      <c r="K147" t="s">
        <v>31</v>
      </c>
      <c r="L147">
        <f t="shared" si="46"/>
        <v>117.5</v>
      </c>
      <c r="M147" cm="1">
        <f t="array" ref="M147">STOWA2024_NDJF_T(B147*60,L147,J147,K147,"")</f>
        <v>7.0753651037250664</v>
      </c>
      <c r="N147">
        <f t="shared" si="47"/>
        <v>0.14133546260015839</v>
      </c>
    </row>
    <row r="148" spans="1:14" x14ac:dyDescent="0.3">
      <c r="A148">
        <f t="shared" si="43"/>
        <v>4742</v>
      </c>
      <c r="B148">
        <v>216</v>
      </c>
      <c r="C148">
        <f t="shared" si="44"/>
        <v>3.6325461025592351E-2</v>
      </c>
      <c r="D148">
        <f t="shared" si="39"/>
        <v>3.6325461025592351E-2</v>
      </c>
      <c r="E148" t="s">
        <v>34</v>
      </c>
      <c r="F148" t="s">
        <v>19</v>
      </c>
      <c r="G148">
        <v>1</v>
      </c>
      <c r="H148">
        <f t="shared" si="45"/>
        <v>120</v>
      </c>
      <c r="J148">
        <v>2100</v>
      </c>
      <c r="K148" t="s">
        <v>31</v>
      </c>
      <c r="L148">
        <f t="shared" si="46"/>
        <v>122.5</v>
      </c>
      <c r="M148" cm="1">
        <f t="array" ref="M148">STOWA2024_NDJF_T(B148*60,L148,J148,K148,"")</f>
        <v>9.5229024379160201</v>
      </c>
      <c r="N148">
        <f t="shared" si="47"/>
        <v>0.10501000157456604</v>
      </c>
    </row>
    <row r="149" spans="1:14" x14ac:dyDescent="0.3">
      <c r="A149">
        <f t="shared" si="43"/>
        <v>4743</v>
      </c>
      <c r="B149">
        <v>216</v>
      </c>
      <c r="C149">
        <f t="shared" si="44"/>
        <v>2.7430014951477524E-2</v>
      </c>
      <c r="D149">
        <f t="shared" si="39"/>
        <v>2.7430014951477524E-2</v>
      </c>
      <c r="E149" t="s">
        <v>34</v>
      </c>
      <c r="F149" t="s">
        <v>19</v>
      </c>
      <c r="G149">
        <v>1</v>
      </c>
      <c r="H149">
        <f t="shared" si="45"/>
        <v>125</v>
      </c>
      <c r="J149">
        <v>2100</v>
      </c>
      <c r="K149" t="s">
        <v>31</v>
      </c>
      <c r="L149">
        <f t="shared" si="46"/>
        <v>127.5</v>
      </c>
      <c r="M149" cm="1">
        <f t="array" ref="M149">STOWA2024_NDJF_T(B149*60,L149,J149,K149,"")</f>
        <v>12.889922305070247</v>
      </c>
      <c r="N149">
        <f t="shared" si="47"/>
        <v>7.7579986623088515E-2</v>
      </c>
    </row>
    <row r="150" spans="1:14" x14ac:dyDescent="0.3">
      <c r="A150">
        <f t="shared" si="43"/>
        <v>4744</v>
      </c>
      <c r="B150">
        <v>216</v>
      </c>
      <c r="C150">
        <f t="shared" si="44"/>
        <v>2.0601277828570103E-2</v>
      </c>
      <c r="D150">
        <f t="shared" si="39"/>
        <v>2.0601277828570103E-2</v>
      </c>
      <c r="E150" t="s">
        <v>34</v>
      </c>
      <c r="F150" t="s">
        <v>19</v>
      </c>
      <c r="G150">
        <v>1</v>
      </c>
      <c r="H150">
        <f t="shared" si="45"/>
        <v>130</v>
      </c>
      <c r="J150">
        <v>2100</v>
      </c>
      <c r="K150" t="s">
        <v>31</v>
      </c>
      <c r="L150">
        <f t="shared" si="46"/>
        <v>132.5</v>
      </c>
      <c r="M150" cm="1">
        <f t="array" ref="M150">STOWA2024_NDJF_T(B150*60,L150,J150,K150,"")</f>
        <v>17.550415254341534</v>
      </c>
      <c r="N150">
        <f t="shared" si="47"/>
        <v>5.6978708794518412E-2</v>
      </c>
    </row>
    <row r="151" spans="1:14" x14ac:dyDescent="0.3">
      <c r="A151">
        <f t="shared" si="43"/>
        <v>4745</v>
      </c>
      <c r="B151">
        <v>216</v>
      </c>
      <c r="C151">
        <f t="shared" si="44"/>
        <v>1.538591877250247E-2</v>
      </c>
      <c r="D151">
        <f t="shared" si="39"/>
        <v>1.538591877250247E-2</v>
      </c>
      <c r="E151" t="s">
        <v>34</v>
      </c>
      <c r="F151" t="s">
        <v>19</v>
      </c>
      <c r="G151">
        <v>1</v>
      </c>
      <c r="H151">
        <f t="shared" si="45"/>
        <v>135</v>
      </c>
      <c r="J151">
        <v>2100</v>
      </c>
      <c r="K151" t="s">
        <v>31</v>
      </c>
      <c r="L151">
        <f t="shared" si="46"/>
        <v>137.5</v>
      </c>
      <c r="M151" cm="1">
        <f t="array" ref="M151">STOWA2024_NDJF_T(B151*60,L151,J151,K151,"")</f>
        <v>24.042628529384032</v>
      </c>
      <c r="N151">
        <f t="shared" si="47"/>
        <v>4.1592790022015942E-2</v>
      </c>
    </row>
    <row r="152" spans="1:14" x14ac:dyDescent="0.3">
      <c r="A152">
        <f t="shared" si="43"/>
        <v>4746</v>
      </c>
      <c r="B152">
        <v>216</v>
      </c>
      <c r="C152">
        <f t="shared" si="44"/>
        <v>1.1424165944220268E-2</v>
      </c>
      <c r="D152">
        <f t="shared" si="39"/>
        <v>1.1424165944220268E-2</v>
      </c>
      <c r="E152" t="s">
        <v>34</v>
      </c>
      <c r="F152" t="s">
        <v>19</v>
      </c>
      <c r="G152">
        <v>1</v>
      </c>
      <c r="H152">
        <f t="shared" si="45"/>
        <v>140</v>
      </c>
      <c r="J152">
        <v>2100</v>
      </c>
      <c r="K152" t="s">
        <v>31</v>
      </c>
      <c r="L152">
        <f t="shared" si="46"/>
        <v>142.5</v>
      </c>
      <c r="M152" cm="1">
        <f t="array" ref="M152">STOWA2024_NDJF_T(B152*60,L152,J152,K152,"")</f>
        <v>33.147020474692688</v>
      </c>
      <c r="N152">
        <f t="shared" si="47"/>
        <v>3.0168624077795674E-2</v>
      </c>
    </row>
    <row r="153" spans="1:14" x14ac:dyDescent="0.3">
      <c r="A153">
        <f t="shared" si="43"/>
        <v>4747</v>
      </c>
      <c r="B153">
        <v>216</v>
      </c>
      <c r="C153">
        <f t="shared" si="44"/>
        <v>8.43091137491353E-3</v>
      </c>
      <c r="D153">
        <f t="shared" si="39"/>
        <v>8.43091137491353E-3</v>
      </c>
      <c r="E153" t="s">
        <v>34</v>
      </c>
      <c r="F153" t="s">
        <v>19</v>
      </c>
      <c r="G153">
        <v>1</v>
      </c>
      <c r="H153">
        <f t="shared" si="45"/>
        <v>145</v>
      </c>
      <c r="J153">
        <v>2100</v>
      </c>
      <c r="K153" t="s">
        <v>31</v>
      </c>
      <c r="L153">
        <f t="shared" si="46"/>
        <v>147.5</v>
      </c>
      <c r="M153" cm="1">
        <f t="array" ref="M153">STOWA2024_NDJF_T(B153*60,L153,J153,K153,"")</f>
        <v>46.00300011635597</v>
      </c>
      <c r="N153">
        <f t="shared" si="47"/>
        <v>2.1737712702882144E-2</v>
      </c>
    </row>
    <row r="154" spans="1:14" x14ac:dyDescent="0.3">
      <c r="A154">
        <f t="shared" si="43"/>
        <v>4748</v>
      </c>
      <c r="B154">
        <v>216</v>
      </c>
      <c r="C154">
        <f t="shared" si="44"/>
        <v>6.1826552356401554E-3</v>
      </c>
      <c r="D154">
        <f t="shared" si="39"/>
        <v>6.1826552356401554E-3</v>
      </c>
      <c r="E154" t="s">
        <v>34</v>
      </c>
      <c r="F154" t="s">
        <v>19</v>
      </c>
      <c r="G154">
        <v>1</v>
      </c>
      <c r="H154">
        <f t="shared" si="45"/>
        <v>150</v>
      </c>
      <c r="J154">
        <v>2100</v>
      </c>
      <c r="K154" t="s">
        <v>31</v>
      </c>
      <c r="L154">
        <f t="shared" si="46"/>
        <v>152.5</v>
      </c>
      <c r="M154" cm="1">
        <f t="array" ref="M154">STOWA2024_NDJF_T(B154*60,L154,J154,K154,"")</f>
        <v>64.287772777820948</v>
      </c>
      <c r="N154">
        <f t="shared" si="47"/>
        <v>1.5555057467241989E-2</v>
      </c>
    </row>
    <row r="155" spans="1:14" x14ac:dyDescent="0.3">
      <c r="A155">
        <f t="shared" si="43"/>
        <v>4749</v>
      </c>
      <c r="B155">
        <v>216</v>
      </c>
      <c r="C155">
        <f t="shared" si="44"/>
        <v>4.504178054300579E-3</v>
      </c>
      <c r="D155">
        <f t="shared" si="39"/>
        <v>4.504178054300579E-3</v>
      </c>
      <c r="E155" t="s">
        <v>34</v>
      </c>
      <c r="F155" t="s">
        <v>19</v>
      </c>
      <c r="G155">
        <v>1</v>
      </c>
      <c r="H155">
        <f t="shared" si="45"/>
        <v>155</v>
      </c>
      <c r="J155">
        <v>2100</v>
      </c>
      <c r="K155" t="s">
        <v>31</v>
      </c>
      <c r="L155">
        <f t="shared" si="46"/>
        <v>157.5</v>
      </c>
      <c r="M155" cm="1">
        <f t="array" ref="M155">STOWA2024_NDJF_T(B155*60,L155,J155,K155,"")</f>
        <v>90.490535877979525</v>
      </c>
      <c r="N155">
        <f t="shared" si="47"/>
        <v>1.105087941294141E-2</v>
      </c>
    </row>
    <row r="156" spans="1:14" x14ac:dyDescent="0.3">
      <c r="A156">
        <f t="shared" si="43"/>
        <v>4750</v>
      </c>
      <c r="B156">
        <v>216</v>
      </c>
      <c r="C156" s="1">
        <f>N155</f>
        <v>1.105087941294141E-2</v>
      </c>
      <c r="D156">
        <f t="shared" si="39"/>
        <v>1.105087941294141E-2</v>
      </c>
      <c r="E156" t="s">
        <v>34</v>
      </c>
      <c r="F156" t="s">
        <v>19</v>
      </c>
      <c r="G156">
        <v>1</v>
      </c>
      <c r="H156">
        <f t="shared" si="45"/>
        <v>160</v>
      </c>
      <c r="J156">
        <v>2100</v>
      </c>
      <c r="K156" t="s">
        <v>31</v>
      </c>
      <c r="L156">
        <f>AVERAGE(H156:H157)</f>
        <v>160</v>
      </c>
      <c r="M156" cm="1">
        <f t="array" ref="M156">STOWA2024_NDJF_T(B156*60,L156,J156,K156,"")</f>
        <v>107.66030522420064</v>
      </c>
      <c r="N156">
        <f>1/M156</f>
        <v>9.2884745024409705E-3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29D4A-1C42-444B-89D5-78134667F329}">
  <sheetPr codeName="Blad23">
    <tabColor theme="5" tint="-0.249977111117893"/>
  </sheetPr>
  <dimension ref="A1:N156"/>
  <sheetViews>
    <sheetView workbookViewId="0">
      <selection activeCell="A2" sqref="A2"/>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'2100H WINTER'!A156+1</f>
        <v>4751</v>
      </c>
      <c r="B2">
        <v>24</v>
      </c>
      <c r="C2" s="1">
        <f>365.25*24/B2 - N2</f>
        <v>346.67047668353035</v>
      </c>
      <c r="D2">
        <f>C2</f>
        <v>346.67047668353035</v>
      </c>
      <c r="E2" t="s">
        <v>35</v>
      </c>
      <c r="F2" t="s">
        <v>21</v>
      </c>
      <c r="G2">
        <v>1</v>
      </c>
      <c r="H2">
        <v>10</v>
      </c>
      <c r="J2">
        <v>2150</v>
      </c>
      <c r="K2" t="s">
        <v>28</v>
      </c>
      <c r="L2">
        <f>AVERAGE(H2:H4)</f>
        <v>15</v>
      </c>
      <c r="M2" cm="1">
        <f t="array" ref="M2">STOWA2024_JAARROND_T(B2*60,L2,J2,K2,"")</f>
        <v>5.3822694100744771E-2</v>
      </c>
      <c r="N2">
        <f>1/M2</f>
        <v>18.579523316469633</v>
      </c>
    </row>
    <row r="3" spans="1:14" x14ac:dyDescent="0.3">
      <c r="A3">
        <f>A2+1</f>
        <v>4752</v>
      </c>
      <c r="B3">
        <v>24</v>
      </c>
      <c r="C3">
        <f t="shared" ref="C3:C7" si="0">N2-N3</f>
        <v>5.3559874006870807</v>
      </c>
      <c r="D3">
        <f t="shared" ref="D3:D32" si="1">C3</f>
        <v>5.3559874006870807</v>
      </c>
      <c r="E3" t="s">
        <v>35</v>
      </c>
      <c r="F3" t="s">
        <v>21</v>
      </c>
      <c r="G3">
        <v>1</v>
      </c>
      <c r="H3">
        <f t="shared" ref="H3:H7" si="2">H2+5</f>
        <v>15</v>
      </c>
      <c r="J3">
        <v>2150</v>
      </c>
      <c r="K3" t="s">
        <v>28</v>
      </c>
      <c r="L3">
        <f t="shared" ref="L3:L7" si="3">AVERAGE(H3:H4)</f>
        <v>17.5</v>
      </c>
      <c r="M3" cm="1">
        <f t="array" ref="M3">STOWA2024_JAARROND_T(B3*60,L3,J3,K3,"")</f>
        <v>7.5622738605525333E-2</v>
      </c>
      <c r="N3">
        <f t="shared" ref="N3:N7" si="4">1/M3</f>
        <v>13.223535915782552</v>
      </c>
    </row>
    <row r="4" spans="1:14" x14ac:dyDescent="0.3">
      <c r="A4">
        <f t="shared" ref="A4:A67" si="5">A3+1</f>
        <v>4753</v>
      </c>
      <c r="B4">
        <v>24</v>
      </c>
      <c r="C4">
        <f t="shared" si="0"/>
        <v>6.2216990646510801</v>
      </c>
      <c r="D4">
        <f t="shared" si="1"/>
        <v>6.2216990646510801</v>
      </c>
      <c r="E4" t="s">
        <v>35</v>
      </c>
      <c r="F4" t="s">
        <v>21</v>
      </c>
      <c r="G4">
        <v>1</v>
      </c>
      <c r="H4">
        <f t="shared" si="2"/>
        <v>20</v>
      </c>
      <c r="J4">
        <v>2150</v>
      </c>
      <c r="K4" t="s">
        <v>28</v>
      </c>
      <c r="L4">
        <f t="shared" si="3"/>
        <v>22.5</v>
      </c>
      <c r="M4" cm="1">
        <f t="array" ref="M4">STOWA2024_JAARROND_T(B4*60,L4,J4,K4,"")</f>
        <v>0.1428196659335762</v>
      </c>
      <c r="N4">
        <f t="shared" si="4"/>
        <v>7.0018368511314719</v>
      </c>
    </row>
    <row r="5" spans="1:14" x14ac:dyDescent="0.3">
      <c r="A5">
        <f t="shared" si="5"/>
        <v>4754</v>
      </c>
      <c r="B5">
        <v>24</v>
      </c>
      <c r="C5">
        <f t="shared" si="0"/>
        <v>3.0996039754486535</v>
      </c>
      <c r="D5">
        <f t="shared" si="1"/>
        <v>3.0996039754486535</v>
      </c>
      <c r="E5" t="s">
        <v>35</v>
      </c>
      <c r="F5" t="s">
        <v>21</v>
      </c>
      <c r="G5">
        <v>1</v>
      </c>
      <c r="H5">
        <f t="shared" si="2"/>
        <v>25</v>
      </c>
      <c r="J5">
        <v>2150</v>
      </c>
      <c r="K5" t="s">
        <v>28</v>
      </c>
      <c r="L5">
        <f t="shared" si="3"/>
        <v>27.5</v>
      </c>
      <c r="M5" cm="1">
        <f t="array" ref="M5">STOWA2024_JAARROND_T(B5*60,L5,J5,K5,"")</f>
        <v>0.25626353727672352</v>
      </c>
      <c r="N5">
        <f t="shared" si="4"/>
        <v>3.9022328756828184</v>
      </c>
    </row>
    <row r="6" spans="1:14" x14ac:dyDescent="0.3">
      <c r="A6">
        <f t="shared" si="5"/>
        <v>4755</v>
      </c>
      <c r="B6">
        <v>24</v>
      </c>
      <c r="C6">
        <f t="shared" si="0"/>
        <v>1.6307245080400654</v>
      </c>
      <c r="D6">
        <f t="shared" si="1"/>
        <v>1.6307245080400654</v>
      </c>
      <c r="E6" t="s">
        <v>35</v>
      </c>
      <c r="F6" t="s">
        <v>21</v>
      </c>
      <c r="G6">
        <v>1</v>
      </c>
      <c r="H6">
        <f t="shared" si="2"/>
        <v>30</v>
      </c>
      <c r="J6">
        <v>2150</v>
      </c>
      <c r="K6" t="s">
        <v>28</v>
      </c>
      <c r="L6">
        <f t="shared" si="3"/>
        <v>32.5</v>
      </c>
      <c r="M6" cm="1">
        <f t="array" ref="M6">STOWA2024_JAARROND_T(B6*60,L6,J6,K6,"")</f>
        <v>0.44023610665266677</v>
      </c>
      <c r="N6">
        <f t="shared" si="4"/>
        <v>2.271508367642753</v>
      </c>
    </row>
    <row r="7" spans="1:14" x14ac:dyDescent="0.3">
      <c r="A7">
        <f t="shared" si="5"/>
        <v>4756</v>
      </c>
      <c r="B7">
        <v>24</v>
      </c>
      <c r="C7">
        <f t="shared" si="0"/>
        <v>0.89868946430624685</v>
      </c>
      <c r="D7">
        <f t="shared" si="1"/>
        <v>0.89868946430624685</v>
      </c>
      <c r="E7" t="s">
        <v>35</v>
      </c>
      <c r="F7" t="s">
        <v>21</v>
      </c>
      <c r="G7">
        <v>1</v>
      </c>
      <c r="H7">
        <f t="shared" si="2"/>
        <v>35</v>
      </c>
      <c r="J7">
        <v>2150</v>
      </c>
      <c r="K7" t="s">
        <v>28</v>
      </c>
      <c r="L7">
        <f t="shared" si="3"/>
        <v>37.5</v>
      </c>
      <c r="M7" cm="1">
        <f t="array" ref="M7">STOWA2024_JAARROND_T(B7*60,L7,J7,K7,"")</f>
        <v>0.72842819804534653</v>
      </c>
      <c r="N7">
        <f t="shared" si="4"/>
        <v>1.3728189033365061</v>
      </c>
    </row>
    <row r="8" spans="1:14" x14ac:dyDescent="0.3">
      <c r="A8">
        <f t="shared" si="5"/>
        <v>4757</v>
      </c>
      <c r="B8">
        <v>24</v>
      </c>
      <c r="C8">
        <f>N7-N8</f>
        <v>0.51551506476467146</v>
      </c>
      <c r="D8">
        <f t="shared" si="1"/>
        <v>0.51551506476467146</v>
      </c>
      <c r="E8" t="s">
        <v>35</v>
      </c>
      <c r="F8" t="s">
        <v>21</v>
      </c>
      <c r="G8">
        <v>1</v>
      </c>
      <c r="H8">
        <f>H7+5</f>
        <v>40</v>
      </c>
      <c r="J8">
        <v>2150</v>
      </c>
      <c r="K8" t="s">
        <v>28</v>
      </c>
      <c r="L8">
        <f>AVERAGE(H8:H9)</f>
        <v>42.5</v>
      </c>
      <c r="M8" cm="1">
        <f t="array" ref="M8">STOWA2024_JAARROND_T(B8*60,L8,J8,K8,"")</f>
        <v>1.1664475941993682</v>
      </c>
      <c r="N8">
        <f>1/M8</f>
        <v>0.85730383857183468</v>
      </c>
    </row>
    <row r="9" spans="1:14" x14ac:dyDescent="0.3">
      <c r="A9">
        <f t="shared" si="5"/>
        <v>4758</v>
      </c>
      <c r="B9">
        <v>24</v>
      </c>
      <c r="C9">
        <f t="shared" ref="C9:C31" si="6">N8-N9</f>
        <v>0.30642685838840367</v>
      </c>
      <c r="D9">
        <f t="shared" si="1"/>
        <v>0.30642685838840367</v>
      </c>
      <c r="E9" t="s">
        <v>35</v>
      </c>
      <c r="F9" t="s">
        <v>21</v>
      </c>
      <c r="G9">
        <v>1</v>
      </c>
      <c r="H9">
        <f t="shared" ref="H9:H32" si="7">H8+5</f>
        <v>45</v>
      </c>
      <c r="J9">
        <v>2150</v>
      </c>
      <c r="K9" t="s">
        <v>28</v>
      </c>
      <c r="L9">
        <f t="shared" ref="L9:L31" si="8">AVERAGE(H9:H10)</f>
        <v>47.5</v>
      </c>
      <c r="M9" cm="1">
        <f t="array" ref="M9">STOWA2024_JAARROND_T(B9*60,L9,J9,K9,"")</f>
        <v>1.8152873254333846</v>
      </c>
      <c r="N9">
        <f t="shared" ref="N9:N31" si="9">1/M9</f>
        <v>0.55087698018343101</v>
      </c>
    </row>
    <row r="10" spans="1:14" x14ac:dyDescent="0.3">
      <c r="A10">
        <f t="shared" si="5"/>
        <v>4759</v>
      </c>
      <c r="B10">
        <v>24</v>
      </c>
      <c r="C10">
        <f t="shared" si="6"/>
        <v>0.18780824669977075</v>
      </c>
      <c r="D10">
        <f t="shared" si="1"/>
        <v>0.18780824669977075</v>
      </c>
      <c r="E10" t="s">
        <v>35</v>
      </c>
      <c r="F10" t="s">
        <v>21</v>
      </c>
      <c r="G10">
        <v>1</v>
      </c>
      <c r="H10">
        <f t="shared" si="7"/>
        <v>50</v>
      </c>
      <c r="J10">
        <v>2150</v>
      </c>
      <c r="K10" t="s">
        <v>28</v>
      </c>
      <c r="L10">
        <f t="shared" si="8"/>
        <v>52.5</v>
      </c>
      <c r="M10" cm="1">
        <f t="array" ref="M10">STOWA2024_JAARROND_T(B10*60,L10,J10,K10,"")</f>
        <v>2.7542994143421731</v>
      </c>
      <c r="N10">
        <f t="shared" si="9"/>
        <v>0.36306873348366026</v>
      </c>
    </row>
    <row r="11" spans="1:14" x14ac:dyDescent="0.3">
      <c r="A11">
        <f t="shared" si="5"/>
        <v>4760</v>
      </c>
      <c r="B11">
        <v>24</v>
      </c>
      <c r="C11">
        <f t="shared" si="6"/>
        <v>0.11830372084554716</v>
      </c>
      <c r="D11">
        <f t="shared" si="1"/>
        <v>0.11830372084554716</v>
      </c>
      <c r="E11" t="s">
        <v>35</v>
      </c>
      <c r="F11" t="s">
        <v>21</v>
      </c>
      <c r="G11">
        <v>1</v>
      </c>
      <c r="H11">
        <f t="shared" si="7"/>
        <v>55</v>
      </c>
      <c r="J11">
        <v>2150</v>
      </c>
      <c r="K11" t="s">
        <v>28</v>
      </c>
      <c r="L11">
        <f t="shared" si="8"/>
        <v>57.5</v>
      </c>
      <c r="M11" cm="1">
        <f t="array" ref="M11">STOWA2024_JAARROND_T(B11*60,L11,J11,K11,"")</f>
        <v>4.0855512363546316</v>
      </c>
      <c r="N11">
        <f t="shared" si="9"/>
        <v>0.24476501263811309</v>
      </c>
    </row>
    <row r="12" spans="1:14" x14ac:dyDescent="0.3">
      <c r="A12">
        <f t="shared" si="5"/>
        <v>4761</v>
      </c>
      <c r="B12">
        <v>24</v>
      </c>
      <c r="C12">
        <f t="shared" si="6"/>
        <v>7.6371130099627121E-2</v>
      </c>
      <c r="D12">
        <f t="shared" si="1"/>
        <v>7.6371130099627121E-2</v>
      </c>
      <c r="E12" t="s">
        <v>35</v>
      </c>
      <c r="F12" t="s">
        <v>21</v>
      </c>
      <c r="G12">
        <v>1</v>
      </c>
      <c r="H12">
        <f t="shared" si="7"/>
        <v>60</v>
      </c>
      <c r="J12">
        <v>2150</v>
      </c>
      <c r="K12" t="s">
        <v>28</v>
      </c>
      <c r="L12">
        <f t="shared" si="8"/>
        <v>62.5</v>
      </c>
      <c r="M12" cm="1">
        <f t="array" ref="M12">STOWA2024_JAARROND_T(B12*60,L12,J12,K12,"")</f>
        <v>5.938458006462632</v>
      </c>
      <c r="N12">
        <f t="shared" si="9"/>
        <v>0.16839388253848597</v>
      </c>
    </row>
    <row r="13" spans="1:14" x14ac:dyDescent="0.3">
      <c r="A13">
        <f t="shared" si="5"/>
        <v>4762</v>
      </c>
      <c r="B13">
        <v>24</v>
      </c>
      <c r="C13">
        <f t="shared" si="6"/>
        <v>5.0403848974115636E-2</v>
      </c>
      <c r="D13">
        <f t="shared" si="1"/>
        <v>5.0403848974115636E-2</v>
      </c>
      <c r="E13" t="s">
        <v>35</v>
      </c>
      <c r="F13" t="s">
        <v>21</v>
      </c>
      <c r="G13">
        <v>1</v>
      </c>
      <c r="H13">
        <f t="shared" si="7"/>
        <v>65</v>
      </c>
      <c r="J13">
        <v>2150</v>
      </c>
      <c r="K13" t="s">
        <v>28</v>
      </c>
      <c r="L13">
        <f t="shared" si="8"/>
        <v>67.5</v>
      </c>
      <c r="M13" cm="1">
        <f t="array" ref="M13">STOWA2024_JAARROND_T(B13*60,L13,J13,K13,"")</f>
        <v>8.4752921055356989</v>
      </c>
      <c r="N13">
        <f t="shared" si="9"/>
        <v>0.11799003356437034</v>
      </c>
    </row>
    <row r="14" spans="1:14" x14ac:dyDescent="0.3">
      <c r="A14">
        <f t="shared" si="5"/>
        <v>4763</v>
      </c>
      <c r="B14">
        <v>24</v>
      </c>
      <c r="C14">
        <f t="shared" si="6"/>
        <v>3.3932436313344139E-2</v>
      </c>
      <c r="D14">
        <f t="shared" si="1"/>
        <v>3.3932436313344139E-2</v>
      </c>
      <c r="E14" t="s">
        <v>35</v>
      </c>
      <c r="F14" t="s">
        <v>21</v>
      </c>
      <c r="G14">
        <v>1</v>
      </c>
      <c r="H14">
        <f t="shared" si="7"/>
        <v>70</v>
      </c>
      <c r="J14">
        <v>2150</v>
      </c>
      <c r="K14" t="s">
        <v>28</v>
      </c>
      <c r="L14">
        <f t="shared" si="8"/>
        <v>72.5</v>
      </c>
      <c r="M14" cm="1">
        <f t="array" ref="M14">STOWA2024_JAARROND_T(B14*60,L14,J14,K14,"")</f>
        <v>11.896604622347706</v>
      </c>
      <c r="N14">
        <f t="shared" si="9"/>
        <v>8.4057597251026198E-2</v>
      </c>
    </row>
    <row r="15" spans="1:14" x14ac:dyDescent="0.3">
      <c r="A15">
        <f t="shared" si="5"/>
        <v>4764</v>
      </c>
      <c r="B15">
        <v>24</v>
      </c>
      <c r="C15">
        <f t="shared" si="6"/>
        <v>2.3261200120773373E-2</v>
      </c>
      <c r="D15">
        <f t="shared" si="1"/>
        <v>2.3261200120773373E-2</v>
      </c>
      <c r="E15" t="s">
        <v>35</v>
      </c>
      <c r="F15" t="s">
        <v>21</v>
      </c>
      <c r="G15">
        <v>1</v>
      </c>
      <c r="H15">
        <f t="shared" si="7"/>
        <v>75</v>
      </c>
      <c r="J15">
        <v>2150</v>
      </c>
      <c r="K15" t="s">
        <v>28</v>
      </c>
      <c r="L15">
        <f t="shared" si="8"/>
        <v>77.5</v>
      </c>
      <c r="M15" cm="1">
        <f t="array" ref="M15">STOWA2024_JAARROND_T(B15*60,L15,J15,K15,"")</f>
        <v>16.448343112463668</v>
      </c>
      <c r="N15">
        <f t="shared" si="9"/>
        <v>6.0796397130252824E-2</v>
      </c>
    </row>
    <row r="16" spans="1:14" x14ac:dyDescent="0.3">
      <c r="A16">
        <f t="shared" si="5"/>
        <v>4765</v>
      </c>
      <c r="B16">
        <v>24</v>
      </c>
      <c r="C16">
        <f t="shared" si="6"/>
        <v>1.6212562797214586E-2</v>
      </c>
      <c r="D16">
        <f t="shared" si="1"/>
        <v>1.6212562797214586E-2</v>
      </c>
      <c r="E16" t="s">
        <v>35</v>
      </c>
      <c r="F16" t="s">
        <v>21</v>
      </c>
      <c r="G16">
        <v>1</v>
      </c>
      <c r="H16">
        <f t="shared" si="7"/>
        <v>80</v>
      </c>
      <c r="J16">
        <v>2150</v>
      </c>
      <c r="K16" t="s">
        <v>28</v>
      </c>
      <c r="L16">
        <f t="shared" si="8"/>
        <v>82.5</v>
      </c>
      <c r="M16" cm="1">
        <f t="array" ref="M16">STOWA2024_JAARROND_T(B16*60,L16,J16,K16,"")</f>
        <v>22.429654491582472</v>
      </c>
      <c r="N16">
        <f t="shared" si="9"/>
        <v>4.4583834333038239E-2</v>
      </c>
    </row>
    <row r="17" spans="1:14" x14ac:dyDescent="0.3">
      <c r="A17">
        <f t="shared" si="5"/>
        <v>4766</v>
      </c>
      <c r="B17">
        <v>24</v>
      </c>
      <c r="C17">
        <f t="shared" si="6"/>
        <v>1.1471496922407141E-2</v>
      </c>
      <c r="D17">
        <f t="shared" si="1"/>
        <v>1.1471496922407141E-2</v>
      </c>
      <c r="E17" t="s">
        <v>35</v>
      </c>
      <c r="F17" t="s">
        <v>21</v>
      </c>
      <c r="G17">
        <v>1</v>
      </c>
      <c r="H17">
        <f t="shared" si="7"/>
        <v>85</v>
      </c>
      <c r="J17">
        <v>2150</v>
      </c>
      <c r="K17" t="s">
        <v>28</v>
      </c>
      <c r="L17">
        <f t="shared" si="8"/>
        <v>87.5</v>
      </c>
      <c r="M17" cm="1">
        <f t="array" ref="M17">STOWA2024_JAARROND_T(B17*60,L17,J17,K17,"")</f>
        <v>30.200223789666342</v>
      </c>
      <c r="N17">
        <f t="shared" si="9"/>
        <v>3.3112337410631097E-2</v>
      </c>
    </row>
    <row r="18" spans="1:14" x14ac:dyDescent="0.3">
      <c r="A18">
        <f t="shared" si="5"/>
        <v>4767</v>
      </c>
      <c r="B18">
        <v>24</v>
      </c>
      <c r="C18">
        <f t="shared" si="6"/>
        <v>8.2303197383048754E-3</v>
      </c>
      <c r="D18">
        <f t="shared" si="1"/>
        <v>8.2303197383048754E-3</v>
      </c>
      <c r="E18" t="s">
        <v>35</v>
      </c>
      <c r="F18" t="s">
        <v>21</v>
      </c>
      <c r="G18">
        <v>1</v>
      </c>
      <c r="H18">
        <f t="shared" si="7"/>
        <v>90</v>
      </c>
      <c r="J18">
        <v>2150</v>
      </c>
      <c r="K18" t="s">
        <v>28</v>
      </c>
      <c r="L18">
        <f t="shared" si="8"/>
        <v>92.5</v>
      </c>
      <c r="M18" cm="1">
        <f t="array" ref="M18">STOWA2024_JAARROND_T(B18*60,L18,J18,K18,"")</f>
        <v>40.189666817582882</v>
      </c>
      <c r="N18">
        <f t="shared" si="9"/>
        <v>2.4882017672326222E-2</v>
      </c>
    </row>
    <row r="19" spans="1:14" x14ac:dyDescent="0.3">
      <c r="A19">
        <f t="shared" si="5"/>
        <v>4768</v>
      </c>
      <c r="B19">
        <v>24</v>
      </c>
      <c r="C19">
        <f t="shared" si="6"/>
        <v>5.9813993031803889E-3</v>
      </c>
      <c r="D19">
        <f t="shared" si="1"/>
        <v>5.9813993031803889E-3</v>
      </c>
      <c r="E19" t="s">
        <v>35</v>
      </c>
      <c r="F19" t="s">
        <v>21</v>
      </c>
      <c r="G19">
        <v>1</v>
      </c>
      <c r="H19">
        <f t="shared" si="7"/>
        <v>95</v>
      </c>
      <c r="J19">
        <v>2150</v>
      </c>
      <c r="K19" t="s">
        <v>28</v>
      </c>
      <c r="L19">
        <f t="shared" si="8"/>
        <v>97.5</v>
      </c>
      <c r="M19" cm="1">
        <f t="array" ref="M19">STOWA2024_JAARROND_T(B19*60,L19,J19,K19,"")</f>
        <v>52.908321858529362</v>
      </c>
      <c r="N19">
        <f t="shared" si="9"/>
        <v>1.8900618369145833E-2</v>
      </c>
    </row>
    <row r="20" spans="1:14" x14ac:dyDescent="0.3">
      <c r="A20">
        <f t="shared" si="5"/>
        <v>4769</v>
      </c>
      <c r="B20">
        <v>24</v>
      </c>
      <c r="C20">
        <f t="shared" si="6"/>
        <v>4.399056063474802E-3</v>
      </c>
      <c r="D20">
        <f t="shared" si="1"/>
        <v>4.399056063474802E-3</v>
      </c>
      <c r="E20" t="s">
        <v>35</v>
      </c>
      <c r="F20" t="s">
        <v>21</v>
      </c>
      <c r="G20">
        <v>1</v>
      </c>
      <c r="H20">
        <f t="shared" si="7"/>
        <v>100</v>
      </c>
      <c r="J20">
        <v>2150</v>
      </c>
      <c r="K20" t="s">
        <v>28</v>
      </c>
      <c r="L20">
        <f t="shared" si="8"/>
        <v>102.5</v>
      </c>
      <c r="M20" cm="1">
        <f t="array" ref="M20">STOWA2024_JAARROND_T(B20*60,L20,J20,K20,"")</f>
        <v>68.958087337178597</v>
      </c>
      <c r="N20">
        <f t="shared" si="9"/>
        <v>1.4501562305671031E-2</v>
      </c>
    </row>
    <row r="21" spans="1:14" x14ac:dyDescent="0.3">
      <c r="A21">
        <f t="shared" si="5"/>
        <v>4770</v>
      </c>
      <c r="B21">
        <v>24</v>
      </c>
      <c r="C21">
        <f t="shared" si="6"/>
        <v>3.2709407274138392E-3</v>
      </c>
      <c r="D21">
        <f t="shared" si="1"/>
        <v>3.2709407274138392E-3</v>
      </c>
      <c r="E21" t="s">
        <v>35</v>
      </c>
      <c r="F21" t="s">
        <v>21</v>
      </c>
      <c r="G21">
        <v>1</v>
      </c>
      <c r="H21">
        <f t="shared" si="7"/>
        <v>105</v>
      </c>
      <c r="J21">
        <v>2150</v>
      </c>
      <c r="K21" t="s">
        <v>28</v>
      </c>
      <c r="L21">
        <f t="shared" si="8"/>
        <v>107.5</v>
      </c>
      <c r="M21" cm="1">
        <f t="array" ref="M21">STOWA2024_JAARROND_T(B21*60,L21,J21,K21,"")</f>
        <v>89.042266541687141</v>
      </c>
      <c r="N21">
        <f t="shared" si="9"/>
        <v>1.1230621578257192E-2</v>
      </c>
    </row>
    <row r="22" spans="1:14" x14ac:dyDescent="0.3">
      <c r="A22">
        <f t="shared" si="5"/>
        <v>4771</v>
      </c>
      <c r="B22">
        <v>24</v>
      </c>
      <c r="C22">
        <f t="shared" si="6"/>
        <v>2.4572990567518389E-3</v>
      </c>
      <c r="D22">
        <f t="shared" si="1"/>
        <v>2.4572990567518389E-3</v>
      </c>
      <c r="E22" t="s">
        <v>35</v>
      </c>
      <c r="F22" t="s">
        <v>21</v>
      </c>
      <c r="G22">
        <v>1</v>
      </c>
      <c r="H22">
        <f t="shared" si="7"/>
        <v>110</v>
      </c>
      <c r="J22">
        <v>2150</v>
      </c>
      <c r="K22" t="s">
        <v>28</v>
      </c>
      <c r="L22">
        <f t="shared" si="8"/>
        <v>112.5</v>
      </c>
      <c r="M22" cm="1">
        <f t="array" ref="M22">STOWA2024_JAARROND_T(B22*60,L22,J22,K22,"")</f>
        <v>113.98190338367009</v>
      </c>
      <c r="N22">
        <f t="shared" si="9"/>
        <v>8.7733225215053529E-3</v>
      </c>
    </row>
    <row r="23" spans="1:14" x14ac:dyDescent="0.3">
      <c r="A23">
        <f t="shared" si="5"/>
        <v>4772</v>
      </c>
      <c r="B23">
        <v>24</v>
      </c>
      <c r="C23">
        <f t="shared" si="6"/>
        <v>1.8638028294810736E-3</v>
      </c>
      <c r="D23">
        <f t="shared" si="1"/>
        <v>1.8638028294810736E-3</v>
      </c>
      <c r="E23" t="s">
        <v>35</v>
      </c>
      <c r="F23" t="s">
        <v>21</v>
      </c>
      <c r="G23">
        <v>1</v>
      </c>
      <c r="H23">
        <f t="shared" si="7"/>
        <v>115</v>
      </c>
      <c r="J23">
        <v>2150</v>
      </c>
      <c r="K23" t="s">
        <v>28</v>
      </c>
      <c r="L23">
        <f t="shared" si="8"/>
        <v>117.5</v>
      </c>
      <c r="M23" cm="1">
        <f t="array" ref="M23">STOWA2024_JAARROND_T(B23*60,L23,J23,K23,"")</f>
        <v>144.72786019472656</v>
      </c>
      <c r="N23">
        <f t="shared" si="9"/>
        <v>6.9095196920242793E-3</v>
      </c>
    </row>
    <row r="24" spans="1:14" x14ac:dyDescent="0.3">
      <c r="A24">
        <f t="shared" si="5"/>
        <v>4773</v>
      </c>
      <c r="B24">
        <v>24</v>
      </c>
      <c r="C24">
        <f t="shared" si="6"/>
        <v>1.4263598233481938E-3</v>
      </c>
      <c r="D24">
        <f t="shared" si="1"/>
        <v>1.4263598233481938E-3</v>
      </c>
      <c r="E24" t="s">
        <v>35</v>
      </c>
      <c r="F24" t="s">
        <v>21</v>
      </c>
      <c r="G24">
        <v>1</v>
      </c>
      <c r="H24">
        <f t="shared" si="7"/>
        <v>120</v>
      </c>
      <c r="J24">
        <v>2150</v>
      </c>
      <c r="K24" t="s">
        <v>28</v>
      </c>
      <c r="L24">
        <f t="shared" si="8"/>
        <v>122.5</v>
      </c>
      <c r="M24" cm="1">
        <f t="array" ref="M24">STOWA2024_JAARROND_T(B24*60,L24,J24,K24,"")</f>
        <v>182.37659013240682</v>
      </c>
      <c r="N24">
        <f t="shared" si="9"/>
        <v>5.4831598686760855E-3</v>
      </c>
    </row>
    <row r="25" spans="1:14" x14ac:dyDescent="0.3">
      <c r="A25">
        <f t="shared" si="5"/>
        <v>4774</v>
      </c>
      <c r="B25">
        <v>24</v>
      </c>
      <c r="C25">
        <f t="shared" si="6"/>
        <v>1.1007821438399372E-3</v>
      </c>
      <c r="D25">
        <f t="shared" si="1"/>
        <v>1.1007821438399372E-3</v>
      </c>
      <c r="E25" t="s">
        <v>35</v>
      </c>
      <c r="F25" t="s">
        <v>21</v>
      </c>
      <c r="G25">
        <v>1</v>
      </c>
      <c r="H25">
        <f t="shared" si="7"/>
        <v>125</v>
      </c>
      <c r="J25">
        <v>2150</v>
      </c>
      <c r="K25" t="s">
        <v>28</v>
      </c>
      <c r="L25">
        <f t="shared" si="8"/>
        <v>127.5</v>
      </c>
      <c r="M25" cm="1">
        <f t="array" ref="M25">STOWA2024_JAARROND_T(B25*60,L25,J25,K25,"")</f>
        <v>228.186628992002</v>
      </c>
      <c r="N25">
        <f t="shared" si="9"/>
        <v>4.3823777248361484E-3</v>
      </c>
    </row>
    <row r="26" spans="1:14" x14ac:dyDescent="0.3">
      <c r="A26">
        <f t="shared" si="5"/>
        <v>4775</v>
      </c>
      <c r="B26">
        <v>24</v>
      </c>
      <c r="C26">
        <f t="shared" si="6"/>
        <v>8.562391427247365E-4</v>
      </c>
      <c r="D26">
        <f t="shared" si="1"/>
        <v>8.562391427247365E-4</v>
      </c>
      <c r="E26" t="s">
        <v>35</v>
      </c>
      <c r="F26" t="s">
        <v>21</v>
      </c>
      <c r="G26">
        <v>1</v>
      </c>
      <c r="H26">
        <f t="shared" si="7"/>
        <v>130</v>
      </c>
      <c r="J26">
        <v>2150</v>
      </c>
      <c r="K26" t="s">
        <v>28</v>
      </c>
      <c r="L26">
        <f t="shared" si="8"/>
        <v>132.5</v>
      </c>
      <c r="M26" cm="1">
        <f t="array" ref="M26">STOWA2024_JAARROND_T(B26*60,L26,J26,K26,"")</f>
        <v>283.59634107211161</v>
      </c>
      <c r="N26">
        <f t="shared" si="9"/>
        <v>3.5261385821114119E-3</v>
      </c>
    </row>
    <row r="27" spans="1:14" x14ac:dyDescent="0.3">
      <c r="A27">
        <f t="shared" si="5"/>
        <v>4776</v>
      </c>
      <c r="B27">
        <v>24</v>
      </c>
      <c r="C27">
        <f t="shared" si="6"/>
        <v>6.7097778371224583E-4</v>
      </c>
      <c r="D27">
        <f t="shared" si="1"/>
        <v>6.7097778371224583E-4</v>
      </c>
      <c r="E27" t="s">
        <v>35</v>
      </c>
      <c r="F27" t="s">
        <v>21</v>
      </c>
      <c r="G27">
        <v>1</v>
      </c>
      <c r="H27">
        <f t="shared" si="7"/>
        <v>135</v>
      </c>
      <c r="J27">
        <v>2150</v>
      </c>
      <c r="K27" t="s">
        <v>28</v>
      </c>
      <c r="L27">
        <f t="shared" si="8"/>
        <v>137.5</v>
      </c>
      <c r="M27" cm="1">
        <f t="array" ref="M27">STOWA2024_JAARROND_T(B27*60,L27,J27,K27,"")</f>
        <v>350.24297074990693</v>
      </c>
      <c r="N27">
        <f t="shared" si="9"/>
        <v>2.855160798399166E-3</v>
      </c>
    </row>
    <row r="28" spans="1:14" x14ac:dyDescent="0.3">
      <c r="A28">
        <f t="shared" si="5"/>
        <v>4777</v>
      </c>
      <c r="B28">
        <v>24</v>
      </c>
      <c r="C28">
        <f t="shared" si="6"/>
        <v>5.294877383327885E-4</v>
      </c>
      <c r="D28">
        <f t="shared" si="1"/>
        <v>5.294877383327885E-4</v>
      </c>
      <c r="E28" t="s">
        <v>35</v>
      </c>
      <c r="F28" t="s">
        <v>21</v>
      </c>
      <c r="G28">
        <v>1</v>
      </c>
      <c r="H28">
        <f t="shared" si="7"/>
        <v>140</v>
      </c>
      <c r="J28">
        <v>2150</v>
      </c>
      <c r="K28" t="s">
        <v>28</v>
      </c>
      <c r="L28">
        <f t="shared" si="8"/>
        <v>142.5</v>
      </c>
      <c r="M28" cm="1">
        <f t="array" ref="M28">STOWA2024_JAARROND_T(B28*60,L28,J28,K28,"")</f>
        <v>429.98305186175168</v>
      </c>
      <c r="N28">
        <f t="shared" si="9"/>
        <v>2.3256730600663775E-3</v>
      </c>
    </row>
    <row r="29" spans="1:14" x14ac:dyDescent="0.3">
      <c r="A29">
        <f t="shared" si="5"/>
        <v>4778</v>
      </c>
      <c r="B29">
        <v>24</v>
      </c>
      <c r="C29">
        <f t="shared" si="6"/>
        <v>4.205881956204202E-4</v>
      </c>
      <c r="D29">
        <f t="shared" si="1"/>
        <v>4.205881956204202E-4</v>
      </c>
      <c r="E29" t="s">
        <v>35</v>
      </c>
      <c r="F29" t="s">
        <v>21</v>
      </c>
      <c r="G29">
        <v>1</v>
      </c>
      <c r="H29">
        <f t="shared" si="7"/>
        <v>145</v>
      </c>
      <c r="J29">
        <v>2150</v>
      </c>
      <c r="K29" t="s">
        <v>28</v>
      </c>
      <c r="L29">
        <f t="shared" si="8"/>
        <v>147.5</v>
      </c>
      <c r="M29" cm="1">
        <f t="array" ref="M29">STOWA2024_JAARROND_T(B29*60,L29,J29,K29,"")</f>
        <v>524.9109993274883</v>
      </c>
      <c r="N29">
        <f t="shared" si="9"/>
        <v>1.9050848644459573E-3</v>
      </c>
    </row>
    <row r="30" spans="1:14" x14ac:dyDescent="0.3">
      <c r="A30">
        <f t="shared" si="5"/>
        <v>4779</v>
      </c>
      <c r="B30">
        <v>24</v>
      </c>
      <c r="C30">
        <f t="shared" si="6"/>
        <v>3.3619877610205373E-4</v>
      </c>
      <c r="D30">
        <f t="shared" si="1"/>
        <v>3.3619877610205373E-4</v>
      </c>
      <c r="E30" t="s">
        <v>35</v>
      </c>
      <c r="F30" t="s">
        <v>21</v>
      </c>
      <c r="G30">
        <v>1</v>
      </c>
      <c r="H30">
        <f t="shared" si="7"/>
        <v>150</v>
      </c>
      <c r="J30">
        <v>2150</v>
      </c>
      <c r="K30" t="s">
        <v>28</v>
      </c>
      <c r="L30">
        <f t="shared" si="8"/>
        <v>152.5</v>
      </c>
      <c r="M30" cm="1">
        <f t="array" ref="M30">STOWA2024_JAARROND_T(B30*60,L30,J30,K30,"")</f>
        <v>637.39490548710739</v>
      </c>
      <c r="N30">
        <f t="shared" si="9"/>
        <v>1.5688860883439036E-3</v>
      </c>
    </row>
    <row r="31" spans="1:14" x14ac:dyDescent="0.3">
      <c r="A31">
        <f t="shared" si="5"/>
        <v>4780</v>
      </c>
      <c r="B31">
        <v>24</v>
      </c>
      <c r="C31">
        <f t="shared" si="6"/>
        <v>2.7032502819307946E-4</v>
      </c>
      <c r="D31">
        <f t="shared" si="1"/>
        <v>2.7032502819307946E-4</v>
      </c>
      <c r="E31" t="s">
        <v>35</v>
      </c>
      <c r="F31" t="s">
        <v>21</v>
      </c>
      <c r="G31">
        <v>1</v>
      </c>
      <c r="H31">
        <f t="shared" si="7"/>
        <v>155</v>
      </c>
      <c r="J31">
        <v>2150</v>
      </c>
      <c r="K31" t="s">
        <v>28</v>
      </c>
      <c r="L31">
        <f t="shared" si="8"/>
        <v>157.5</v>
      </c>
      <c r="M31" cm="1">
        <f t="array" ref="M31">STOWA2024_JAARROND_T(B31*60,L31,J31,K31,"")</f>
        <v>770.0831564161125</v>
      </c>
      <c r="N31">
        <f t="shared" si="9"/>
        <v>1.2985610601508242E-3</v>
      </c>
    </row>
    <row r="32" spans="1:14" x14ac:dyDescent="0.3">
      <c r="A32">
        <f t="shared" si="5"/>
        <v>4781</v>
      </c>
      <c r="B32">
        <v>24</v>
      </c>
      <c r="C32" s="1">
        <f>N31</f>
        <v>1.2985610601508242E-3</v>
      </c>
      <c r="D32">
        <f t="shared" si="1"/>
        <v>1.2985610601508242E-3</v>
      </c>
      <c r="E32" t="s">
        <v>35</v>
      </c>
      <c r="F32" t="s">
        <v>21</v>
      </c>
      <c r="G32">
        <v>1</v>
      </c>
      <c r="H32">
        <f t="shared" si="7"/>
        <v>160</v>
      </c>
      <c r="J32">
        <v>2150</v>
      </c>
      <c r="K32" t="s">
        <v>28</v>
      </c>
      <c r="L32">
        <f>AVERAGE(H32:H33)</f>
        <v>85</v>
      </c>
      <c r="M32" cm="1">
        <f t="array" ref="M32">STOWA2024_JAARROND_T(B32*60,L32,J32,K32,"")</f>
        <v>26.066165369648758</v>
      </c>
      <c r="N32">
        <f>1/M32</f>
        <v>3.8363909145009582E-2</v>
      </c>
    </row>
    <row r="33" spans="1:14" x14ac:dyDescent="0.3">
      <c r="A33">
        <f t="shared" si="5"/>
        <v>4782</v>
      </c>
      <c r="B33">
        <v>48</v>
      </c>
      <c r="C33" s="1">
        <f>365.25*24/B33 - N33</f>
        <v>152.45959374234141</v>
      </c>
      <c r="D33">
        <f>C33</f>
        <v>152.45959374234141</v>
      </c>
      <c r="E33" t="s">
        <v>35</v>
      </c>
      <c r="F33" t="s">
        <v>21</v>
      </c>
      <c r="G33">
        <v>1</v>
      </c>
      <c r="H33">
        <v>10</v>
      </c>
      <c r="J33">
        <v>2150</v>
      </c>
      <c r="K33" t="s">
        <v>28</v>
      </c>
      <c r="L33">
        <f>AVERAGE(H33:H35)</f>
        <v>15</v>
      </c>
      <c r="M33" cm="1">
        <f t="array" ref="M33">STOWA2024_JAARROND_T(B33*60,L33,J33,K33,"")</f>
        <v>3.3150556351155172E-2</v>
      </c>
      <c r="N33">
        <f>1/M33</f>
        <v>30.165406257658592</v>
      </c>
    </row>
    <row r="34" spans="1:14" x14ac:dyDescent="0.3">
      <c r="A34">
        <f t="shared" si="5"/>
        <v>4783</v>
      </c>
      <c r="B34">
        <v>48</v>
      </c>
      <c r="C34">
        <f t="shared" ref="C34:C38" si="10">N33-N34</f>
        <v>7.5436470401112068</v>
      </c>
      <c r="D34">
        <f t="shared" ref="D34:D63" si="11">C34</f>
        <v>7.5436470401112068</v>
      </c>
      <c r="E34" t="s">
        <v>35</v>
      </c>
      <c r="F34" t="s">
        <v>21</v>
      </c>
      <c r="G34">
        <v>1</v>
      </c>
      <c r="H34">
        <f t="shared" ref="H34:H38" si="12">H33+5</f>
        <v>15</v>
      </c>
      <c r="J34">
        <v>2150</v>
      </c>
      <c r="K34" t="s">
        <v>28</v>
      </c>
      <c r="L34">
        <f t="shared" ref="L34:L38" si="13">AVERAGE(H34:H35)</f>
        <v>17.5</v>
      </c>
      <c r="M34" cm="1">
        <f t="array" ref="M34">STOWA2024_JAARROND_T(B34*60,L34,J34,K34,"")</f>
        <v>4.4205226940277655E-2</v>
      </c>
      <c r="N34">
        <f t="shared" ref="N34:N38" si="14">1/M34</f>
        <v>22.621759217547385</v>
      </c>
    </row>
    <row r="35" spans="1:14" x14ac:dyDescent="0.3">
      <c r="A35">
        <f t="shared" si="5"/>
        <v>4784</v>
      </c>
      <c r="B35">
        <v>48</v>
      </c>
      <c r="C35">
        <f t="shared" si="10"/>
        <v>9.5913099497626106</v>
      </c>
      <c r="D35">
        <f t="shared" si="11"/>
        <v>9.5913099497626106</v>
      </c>
      <c r="E35" t="s">
        <v>35</v>
      </c>
      <c r="F35" t="s">
        <v>21</v>
      </c>
      <c r="G35">
        <v>1</v>
      </c>
      <c r="H35">
        <f t="shared" si="12"/>
        <v>20</v>
      </c>
      <c r="J35">
        <v>2150</v>
      </c>
      <c r="K35" t="s">
        <v>28</v>
      </c>
      <c r="L35">
        <f t="shared" si="13"/>
        <v>22.5</v>
      </c>
      <c r="M35" cm="1">
        <f t="array" ref="M35">STOWA2024_JAARROND_T(B35*60,L35,J35,K35,"")</f>
        <v>7.6743324765655124E-2</v>
      </c>
      <c r="N35">
        <f t="shared" si="14"/>
        <v>13.030449267784775</v>
      </c>
    </row>
    <row r="36" spans="1:14" x14ac:dyDescent="0.3">
      <c r="A36">
        <f t="shared" si="5"/>
        <v>4785</v>
      </c>
      <c r="B36">
        <v>48</v>
      </c>
      <c r="C36">
        <f t="shared" si="10"/>
        <v>5.3030139745389304</v>
      </c>
      <c r="D36">
        <f t="shared" si="11"/>
        <v>5.3030139745389304</v>
      </c>
      <c r="E36" t="s">
        <v>35</v>
      </c>
      <c r="F36" t="s">
        <v>21</v>
      </c>
      <c r="G36">
        <v>1</v>
      </c>
      <c r="H36">
        <f t="shared" si="12"/>
        <v>25</v>
      </c>
      <c r="J36">
        <v>2150</v>
      </c>
      <c r="K36" t="s">
        <v>28</v>
      </c>
      <c r="L36">
        <f t="shared" si="13"/>
        <v>27.5</v>
      </c>
      <c r="M36" cm="1">
        <f t="array" ref="M36">STOWA2024_JAARROND_T(B36*60,L36,J36,K36,"")</f>
        <v>0.1294090422049925</v>
      </c>
      <c r="N36">
        <f t="shared" si="14"/>
        <v>7.7274352932458443</v>
      </c>
    </row>
    <row r="37" spans="1:14" x14ac:dyDescent="0.3">
      <c r="A37">
        <f t="shared" si="5"/>
        <v>4786</v>
      </c>
      <c r="B37">
        <v>48</v>
      </c>
      <c r="C37">
        <f t="shared" si="10"/>
        <v>3.0234458494260092</v>
      </c>
      <c r="D37">
        <f t="shared" si="11"/>
        <v>3.0234458494260092</v>
      </c>
      <c r="E37" t="s">
        <v>35</v>
      </c>
      <c r="F37" t="s">
        <v>21</v>
      </c>
      <c r="G37">
        <v>1</v>
      </c>
      <c r="H37">
        <f t="shared" si="12"/>
        <v>30</v>
      </c>
      <c r="J37">
        <v>2150</v>
      </c>
      <c r="K37" t="s">
        <v>28</v>
      </c>
      <c r="L37">
        <f t="shared" si="13"/>
        <v>32.5</v>
      </c>
      <c r="M37" cm="1">
        <f t="array" ref="M37">STOWA2024_JAARROND_T(B37*60,L37,J37,K37,"")</f>
        <v>0.21258551107375753</v>
      </c>
      <c r="N37">
        <f t="shared" si="14"/>
        <v>4.7039894438198351</v>
      </c>
    </row>
    <row r="38" spans="1:14" x14ac:dyDescent="0.3">
      <c r="A38">
        <f t="shared" si="5"/>
        <v>4787</v>
      </c>
      <c r="B38">
        <v>48</v>
      </c>
      <c r="C38">
        <f t="shared" si="10"/>
        <v>1.7718219327129794</v>
      </c>
      <c r="D38">
        <f t="shared" si="11"/>
        <v>1.7718219327129794</v>
      </c>
      <c r="E38" t="s">
        <v>35</v>
      </c>
      <c r="F38" t="s">
        <v>21</v>
      </c>
      <c r="G38">
        <v>1</v>
      </c>
      <c r="H38">
        <f t="shared" si="12"/>
        <v>35</v>
      </c>
      <c r="J38">
        <v>2150</v>
      </c>
      <c r="K38" t="s">
        <v>28</v>
      </c>
      <c r="L38">
        <f t="shared" si="13"/>
        <v>37.5</v>
      </c>
      <c r="M38" cm="1">
        <f t="array" ref="M38">STOWA2024_JAARROND_T(B38*60,L38,J38,K38,"")</f>
        <v>0.34104463548281821</v>
      </c>
      <c r="N38">
        <f t="shared" si="14"/>
        <v>2.9321675111068557</v>
      </c>
    </row>
    <row r="39" spans="1:14" x14ac:dyDescent="0.3">
      <c r="A39">
        <f t="shared" si="5"/>
        <v>4788</v>
      </c>
      <c r="B39">
        <v>48</v>
      </c>
      <c r="C39">
        <f>N38-N39</f>
        <v>1.0646763878443808</v>
      </c>
      <c r="D39">
        <f t="shared" si="11"/>
        <v>1.0646763878443808</v>
      </c>
      <c r="E39" t="s">
        <v>35</v>
      </c>
      <c r="F39" t="s">
        <v>21</v>
      </c>
      <c r="G39">
        <v>1</v>
      </c>
      <c r="H39">
        <f>H38+5</f>
        <v>40</v>
      </c>
      <c r="J39">
        <v>2150</v>
      </c>
      <c r="K39" t="s">
        <v>28</v>
      </c>
      <c r="L39">
        <f>AVERAGE(H39:H40)</f>
        <v>42.5</v>
      </c>
      <c r="M39" cm="1">
        <f t="array" ref="M39">STOWA2024_JAARROND_T(B39*60,L39,J39,K39,"")</f>
        <v>0.53547777954254328</v>
      </c>
      <c r="N39">
        <f>1/M39</f>
        <v>1.8674911232624749</v>
      </c>
    </row>
    <row r="40" spans="1:14" x14ac:dyDescent="0.3">
      <c r="A40">
        <f t="shared" si="5"/>
        <v>4789</v>
      </c>
      <c r="B40">
        <v>48</v>
      </c>
      <c r="C40">
        <f t="shared" ref="C40:C62" si="15">N39-N40</f>
        <v>0.65449718263562651</v>
      </c>
      <c r="D40">
        <f t="shared" si="11"/>
        <v>0.65449718263562651</v>
      </c>
      <c r="E40" t="s">
        <v>35</v>
      </c>
      <c r="F40" t="s">
        <v>21</v>
      </c>
      <c r="G40">
        <v>1</v>
      </c>
      <c r="H40">
        <f t="shared" ref="H40:H63" si="16">H39+5</f>
        <v>45</v>
      </c>
      <c r="J40">
        <v>2150</v>
      </c>
      <c r="K40" t="s">
        <v>28</v>
      </c>
      <c r="L40">
        <f t="shared" ref="L40:L62" si="17">AVERAGE(H40:H41)</f>
        <v>47.5</v>
      </c>
      <c r="M40" cm="1">
        <f t="array" ref="M40">STOWA2024_JAARROND_T(B40*60,L40,J40,K40,"")</f>
        <v>0.82440642653435037</v>
      </c>
      <c r="N40">
        <f t="shared" ref="N40:N62" si="18">1/M40</f>
        <v>1.2129939406268484</v>
      </c>
    </row>
    <row r="41" spans="1:14" x14ac:dyDescent="0.3">
      <c r="A41">
        <f t="shared" si="5"/>
        <v>4790</v>
      </c>
      <c r="B41">
        <v>48</v>
      </c>
      <c r="C41">
        <f t="shared" si="15"/>
        <v>0.4107035635530355</v>
      </c>
      <c r="D41">
        <f t="shared" si="11"/>
        <v>0.4107035635530355</v>
      </c>
      <c r="E41" t="s">
        <v>35</v>
      </c>
      <c r="F41" t="s">
        <v>21</v>
      </c>
      <c r="G41">
        <v>1</v>
      </c>
      <c r="H41">
        <f t="shared" si="16"/>
        <v>50</v>
      </c>
      <c r="J41">
        <v>2150</v>
      </c>
      <c r="K41" t="s">
        <v>28</v>
      </c>
      <c r="L41">
        <f t="shared" si="17"/>
        <v>52.5</v>
      </c>
      <c r="M41" cm="1">
        <f t="array" ref="M41">STOWA2024_JAARROND_T(B41*60,L41,J41,K41,"")</f>
        <v>1.2464315023287351</v>
      </c>
      <c r="N41">
        <f t="shared" si="18"/>
        <v>0.8022903770738129</v>
      </c>
    </row>
    <row r="42" spans="1:14" x14ac:dyDescent="0.3">
      <c r="A42">
        <f t="shared" si="5"/>
        <v>4791</v>
      </c>
      <c r="B42">
        <v>48</v>
      </c>
      <c r="C42">
        <f t="shared" si="15"/>
        <v>0.26283862001897407</v>
      </c>
      <c r="D42">
        <f t="shared" si="11"/>
        <v>0.26283862001897407</v>
      </c>
      <c r="E42" t="s">
        <v>35</v>
      </c>
      <c r="F42" t="s">
        <v>21</v>
      </c>
      <c r="G42">
        <v>1</v>
      </c>
      <c r="H42">
        <f t="shared" si="16"/>
        <v>55</v>
      </c>
      <c r="J42">
        <v>2150</v>
      </c>
      <c r="K42" t="s">
        <v>28</v>
      </c>
      <c r="L42">
        <f t="shared" si="17"/>
        <v>57.5</v>
      </c>
      <c r="M42" cm="1">
        <f t="array" ref="M42">STOWA2024_JAARROND_T(B42*60,L42,J42,K42,"")</f>
        <v>1.853733882450481</v>
      </c>
      <c r="N42">
        <f t="shared" si="18"/>
        <v>0.53945175705483883</v>
      </c>
    </row>
    <row r="43" spans="1:14" x14ac:dyDescent="0.3">
      <c r="A43">
        <f t="shared" si="5"/>
        <v>4792</v>
      </c>
      <c r="B43">
        <v>48</v>
      </c>
      <c r="C43">
        <f t="shared" si="15"/>
        <v>0.17114771068472284</v>
      </c>
      <c r="D43">
        <f t="shared" si="11"/>
        <v>0.17114771068472284</v>
      </c>
      <c r="E43" t="s">
        <v>35</v>
      </c>
      <c r="F43" t="s">
        <v>21</v>
      </c>
      <c r="G43">
        <v>1</v>
      </c>
      <c r="H43">
        <f t="shared" si="16"/>
        <v>60</v>
      </c>
      <c r="J43">
        <v>2150</v>
      </c>
      <c r="K43" t="s">
        <v>28</v>
      </c>
      <c r="L43">
        <f t="shared" si="17"/>
        <v>62.5</v>
      </c>
      <c r="M43" cm="1">
        <f t="array" ref="M43">STOWA2024_JAARROND_T(B43*60,L43,J43,K43,"")</f>
        <v>2.7151480138642849</v>
      </c>
      <c r="N43">
        <f t="shared" si="18"/>
        <v>0.36830404637011599</v>
      </c>
    </row>
    <row r="44" spans="1:14" x14ac:dyDescent="0.3">
      <c r="A44">
        <f t="shared" si="5"/>
        <v>4793</v>
      </c>
      <c r="B44">
        <v>48</v>
      </c>
      <c r="C44">
        <f t="shared" si="15"/>
        <v>0.11326663772159062</v>
      </c>
      <c r="D44">
        <f t="shared" si="11"/>
        <v>0.11326663772159062</v>
      </c>
      <c r="E44" t="s">
        <v>35</v>
      </c>
      <c r="F44" t="s">
        <v>21</v>
      </c>
      <c r="G44">
        <v>1</v>
      </c>
      <c r="H44">
        <f t="shared" si="16"/>
        <v>65</v>
      </c>
      <c r="J44">
        <v>2150</v>
      </c>
      <c r="K44" t="s">
        <v>28</v>
      </c>
      <c r="L44">
        <f t="shared" si="17"/>
        <v>67.5</v>
      </c>
      <c r="M44" cm="1">
        <f t="array" ref="M44">STOWA2024_JAARROND_T(B44*60,L44,J44,K44,"")</f>
        <v>3.9209934154331445</v>
      </c>
      <c r="N44">
        <f t="shared" si="18"/>
        <v>0.25503740864852537</v>
      </c>
    </row>
    <row r="45" spans="1:14" x14ac:dyDescent="0.3">
      <c r="A45">
        <f t="shared" si="5"/>
        <v>4794</v>
      </c>
      <c r="B45">
        <v>48</v>
      </c>
      <c r="C45">
        <f t="shared" si="15"/>
        <v>7.6093228473175234E-2</v>
      </c>
      <c r="D45">
        <f t="shared" si="11"/>
        <v>7.6093228473175234E-2</v>
      </c>
      <c r="E45" t="s">
        <v>35</v>
      </c>
      <c r="F45" t="s">
        <v>21</v>
      </c>
      <c r="G45">
        <v>1</v>
      </c>
      <c r="H45">
        <f t="shared" si="16"/>
        <v>70</v>
      </c>
      <c r="J45">
        <v>2150</v>
      </c>
      <c r="K45" t="s">
        <v>28</v>
      </c>
      <c r="L45">
        <f t="shared" si="17"/>
        <v>72.5</v>
      </c>
      <c r="M45" cm="1">
        <f t="array" ref="M45">STOWA2024_JAARROND_T(B45*60,L45,J45,K45,"")</f>
        <v>5.5883348596198257</v>
      </c>
      <c r="N45">
        <f t="shared" si="18"/>
        <v>0.17894418017535013</v>
      </c>
    </row>
    <row r="46" spans="1:14" x14ac:dyDescent="0.3">
      <c r="A46">
        <f t="shared" si="5"/>
        <v>4795</v>
      </c>
      <c r="B46">
        <v>48</v>
      </c>
      <c r="C46">
        <f t="shared" si="15"/>
        <v>5.1846501651639343E-2</v>
      </c>
      <c r="D46">
        <f t="shared" si="11"/>
        <v>5.1846501651639343E-2</v>
      </c>
      <c r="E46" t="s">
        <v>35</v>
      </c>
      <c r="F46" t="s">
        <v>21</v>
      </c>
      <c r="G46">
        <v>1</v>
      </c>
      <c r="H46">
        <f t="shared" si="16"/>
        <v>75</v>
      </c>
      <c r="J46">
        <v>2150</v>
      </c>
      <c r="K46" t="s">
        <v>28</v>
      </c>
      <c r="L46">
        <f t="shared" si="17"/>
        <v>77.5</v>
      </c>
      <c r="M46" cm="1">
        <f t="array" ref="M46">STOWA2024_JAARROND_T(B46*60,L46,J46,K46,"")</f>
        <v>7.8679643217357764</v>
      </c>
      <c r="N46">
        <f t="shared" si="18"/>
        <v>0.12709767852371079</v>
      </c>
    </row>
    <row r="47" spans="1:14" x14ac:dyDescent="0.3">
      <c r="A47">
        <f t="shared" si="5"/>
        <v>4796</v>
      </c>
      <c r="B47">
        <v>48</v>
      </c>
      <c r="C47">
        <f t="shared" si="15"/>
        <v>3.5787264811927066E-2</v>
      </c>
      <c r="D47">
        <f t="shared" si="11"/>
        <v>3.5787264811927066E-2</v>
      </c>
      <c r="E47" t="s">
        <v>35</v>
      </c>
      <c r="F47" t="s">
        <v>21</v>
      </c>
      <c r="G47">
        <v>1</v>
      </c>
      <c r="H47">
        <f t="shared" si="16"/>
        <v>80</v>
      </c>
      <c r="J47">
        <v>2150</v>
      </c>
      <c r="K47" t="s">
        <v>28</v>
      </c>
      <c r="L47">
        <f t="shared" si="17"/>
        <v>82.5</v>
      </c>
      <c r="M47" cm="1">
        <f t="array" ref="M47">STOWA2024_JAARROND_T(B47*60,L47,J47,K47,"")</f>
        <v>10.951653369531812</v>
      </c>
      <c r="N47">
        <f t="shared" si="18"/>
        <v>9.1310413711783722E-2</v>
      </c>
    </row>
    <row r="48" spans="1:14" x14ac:dyDescent="0.3">
      <c r="A48">
        <f t="shared" si="5"/>
        <v>4797</v>
      </c>
      <c r="B48">
        <v>48</v>
      </c>
      <c r="C48">
        <f t="shared" si="15"/>
        <v>2.5007017196618075E-2</v>
      </c>
      <c r="D48">
        <f t="shared" si="11"/>
        <v>2.5007017196618075E-2</v>
      </c>
      <c r="E48" t="s">
        <v>35</v>
      </c>
      <c r="F48" t="s">
        <v>21</v>
      </c>
      <c r="G48">
        <v>1</v>
      </c>
      <c r="H48">
        <f t="shared" si="16"/>
        <v>85</v>
      </c>
      <c r="J48">
        <v>2150</v>
      </c>
      <c r="K48" t="s">
        <v>28</v>
      </c>
      <c r="L48">
        <f t="shared" si="17"/>
        <v>87.5</v>
      </c>
      <c r="M48" cm="1">
        <f t="array" ref="M48">STOWA2024_JAARROND_T(B48*60,L48,J48,K48,"")</f>
        <v>15.08218360685744</v>
      </c>
      <c r="N48">
        <f t="shared" si="18"/>
        <v>6.6303396515165647E-2</v>
      </c>
    </row>
    <row r="49" spans="1:14" x14ac:dyDescent="0.3">
      <c r="A49">
        <f t="shared" si="5"/>
        <v>4798</v>
      </c>
      <c r="B49">
        <v>48</v>
      </c>
      <c r="C49">
        <f t="shared" si="15"/>
        <v>1.7673518707732101E-2</v>
      </c>
      <c r="D49">
        <f t="shared" si="11"/>
        <v>1.7673518707732101E-2</v>
      </c>
      <c r="E49" t="s">
        <v>35</v>
      </c>
      <c r="F49" t="s">
        <v>21</v>
      </c>
      <c r="G49">
        <v>1</v>
      </c>
      <c r="H49">
        <f t="shared" si="16"/>
        <v>90</v>
      </c>
      <c r="J49">
        <v>2150</v>
      </c>
      <c r="K49" t="s">
        <v>28</v>
      </c>
      <c r="L49">
        <f t="shared" si="17"/>
        <v>92.5</v>
      </c>
      <c r="M49" cm="1">
        <f t="array" ref="M49">STOWA2024_JAARROND_T(B49*60,L49,J49,K49,"")</f>
        <v>20.563489876734593</v>
      </c>
      <c r="N49">
        <f t="shared" si="18"/>
        <v>4.8629877807433546E-2</v>
      </c>
    </row>
    <row r="50" spans="1:14" x14ac:dyDescent="0.3">
      <c r="A50">
        <f t="shared" si="5"/>
        <v>4799</v>
      </c>
      <c r="B50">
        <v>48</v>
      </c>
      <c r="C50">
        <f t="shared" si="15"/>
        <v>1.2625588310102374E-2</v>
      </c>
      <c r="D50">
        <f t="shared" si="11"/>
        <v>1.2625588310102374E-2</v>
      </c>
      <c r="E50" t="s">
        <v>35</v>
      </c>
      <c r="F50" t="s">
        <v>21</v>
      </c>
      <c r="G50">
        <v>1</v>
      </c>
      <c r="H50">
        <f t="shared" si="16"/>
        <v>95</v>
      </c>
      <c r="J50">
        <v>2150</v>
      </c>
      <c r="K50" t="s">
        <v>28</v>
      </c>
      <c r="L50">
        <f t="shared" si="17"/>
        <v>97.5</v>
      </c>
      <c r="M50" cm="1">
        <f t="array" ref="M50">STOWA2024_JAARROND_T(B50*60,L50,J50,K50,"")</f>
        <v>27.77446837477866</v>
      </c>
      <c r="N50">
        <f t="shared" si="18"/>
        <v>3.6004289497331171E-2</v>
      </c>
    </row>
    <row r="51" spans="1:14" x14ac:dyDescent="0.3">
      <c r="A51">
        <f t="shared" si="5"/>
        <v>4800</v>
      </c>
      <c r="B51">
        <v>48</v>
      </c>
      <c r="C51">
        <f t="shared" si="15"/>
        <v>9.1107114643148752E-3</v>
      </c>
      <c r="D51">
        <f t="shared" si="11"/>
        <v>9.1107114643148752E-3</v>
      </c>
      <c r="E51" t="s">
        <v>35</v>
      </c>
      <c r="F51" t="s">
        <v>21</v>
      </c>
      <c r="G51">
        <v>1</v>
      </c>
      <c r="H51">
        <f t="shared" si="16"/>
        <v>100</v>
      </c>
      <c r="J51">
        <v>2150</v>
      </c>
      <c r="K51" t="s">
        <v>28</v>
      </c>
      <c r="L51">
        <f t="shared" si="17"/>
        <v>102.5</v>
      </c>
      <c r="M51" cm="1">
        <f t="array" ref="M51">STOWA2024_JAARROND_T(B51*60,L51,J51,K51,"")</f>
        <v>37.183598209666833</v>
      </c>
      <c r="N51">
        <f t="shared" si="18"/>
        <v>2.6893578033016296E-2</v>
      </c>
    </row>
    <row r="52" spans="1:14" x14ac:dyDescent="0.3">
      <c r="A52">
        <f t="shared" si="5"/>
        <v>4801</v>
      </c>
      <c r="B52">
        <v>48</v>
      </c>
      <c r="C52">
        <f t="shared" si="15"/>
        <v>6.6368173356653633E-3</v>
      </c>
      <c r="D52">
        <f t="shared" si="11"/>
        <v>6.6368173356653633E-3</v>
      </c>
      <c r="E52" t="s">
        <v>35</v>
      </c>
      <c r="F52" t="s">
        <v>21</v>
      </c>
      <c r="G52">
        <v>1</v>
      </c>
      <c r="H52">
        <f t="shared" si="16"/>
        <v>105</v>
      </c>
      <c r="J52">
        <v>2150</v>
      </c>
      <c r="K52" t="s">
        <v>28</v>
      </c>
      <c r="L52">
        <f t="shared" si="17"/>
        <v>107.5</v>
      </c>
      <c r="M52" cm="1">
        <f t="array" ref="M52">STOWA2024_JAARROND_T(B52*60,L52,J52,K52,"")</f>
        <v>49.36623455944634</v>
      </c>
      <c r="N52">
        <f t="shared" si="18"/>
        <v>2.0256760697350933E-2</v>
      </c>
    </row>
    <row r="53" spans="1:14" x14ac:dyDescent="0.3">
      <c r="A53">
        <f t="shared" si="5"/>
        <v>4802</v>
      </c>
      <c r="B53">
        <v>48</v>
      </c>
      <c r="C53">
        <f t="shared" si="15"/>
        <v>4.8784159018834435E-3</v>
      </c>
      <c r="D53">
        <f t="shared" si="11"/>
        <v>4.8784159018834435E-3</v>
      </c>
      <c r="E53" t="s">
        <v>35</v>
      </c>
      <c r="F53" t="s">
        <v>21</v>
      </c>
      <c r="G53">
        <v>1</v>
      </c>
      <c r="H53">
        <f t="shared" si="16"/>
        <v>110</v>
      </c>
      <c r="J53">
        <v>2150</v>
      </c>
      <c r="K53" t="s">
        <v>28</v>
      </c>
      <c r="L53">
        <f t="shared" si="17"/>
        <v>112.5</v>
      </c>
      <c r="M53" cm="1">
        <f t="array" ref="M53">STOWA2024_JAARROND_T(B53*60,L53,J53,K53,"")</f>
        <v>65.026504041887094</v>
      </c>
      <c r="N53">
        <f t="shared" si="18"/>
        <v>1.5378344795467489E-2</v>
      </c>
    </row>
    <row r="54" spans="1:14" x14ac:dyDescent="0.3">
      <c r="A54">
        <f t="shared" si="5"/>
        <v>4803</v>
      </c>
      <c r="B54">
        <v>48</v>
      </c>
      <c r="C54">
        <f t="shared" si="15"/>
        <v>3.6162094302922363E-3</v>
      </c>
      <c r="D54">
        <f t="shared" si="11"/>
        <v>3.6162094302922363E-3</v>
      </c>
      <c r="E54" t="s">
        <v>35</v>
      </c>
      <c r="F54" t="s">
        <v>21</v>
      </c>
      <c r="G54">
        <v>1</v>
      </c>
      <c r="H54">
        <f t="shared" si="16"/>
        <v>115</v>
      </c>
      <c r="J54">
        <v>2150</v>
      </c>
      <c r="K54" t="s">
        <v>28</v>
      </c>
      <c r="L54">
        <f t="shared" si="17"/>
        <v>117.5</v>
      </c>
      <c r="M54" cm="1">
        <f t="array" ref="M54">STOWA2024_JAARROND_T(B54*60,L54,J54,K54,"")</f>
        <v>85.018576045362508</v>
      </c>
      <c r="N54">
        <f t="shared" si="18"/>
        <v>1.1762135365175253E-2</v>
      </c>
    </row>
    <row r="55" spans="1:14" x14ac:dyDescent="0.3">
      <c r="A55">
        <f t="shared" si="5"/>
        <v>4804</v>
      </c>
      <c r="B55">
        <v>48</v>
      </c>
      <c r="C55">
        <f t="shared" si="15"/>
        <v>2.7020492545693324E-3</v>
      </c>
      <c r="D55">
        <f t="shared" si="11"/>
        <v>2.7020492545693324E-3</v>
      </c>
      <c r="E55" t="s">
        <v>35</v>
      </c>
      <c r="F55" t="s">
        <v>21</v>
      </c>
      <c r="G55">
        <v>1</v>
      </c>
      <c r="H55">
        <f t="shared" si="16"/>
        <v>120</v>
      </c>
      <c r="J55">
        <v>2150</v>
      </c>
      <c r="K55" t="s">
        <v>28</v>
      </c>
      <c r="L55">
        <f t="shared" si="17"/>
        <v>122.5</v>
      </c>
      <c r="M55" cm="1">
        <f t="array" ref="M55">STOWA2024_JAARROND_T(B55*60,L55,J55,K55,"")</f>
        <v>110.3742268883493</v>
      </c>
      <c r="N55">
        <f t="shared" si="18"/>
        <v>9.0600861106059204E-3</v>
      </c>
    </row>
    <row r="56" spans="1:14" x14ac:dyDescent="0.3">
      <c r="A56">
        <f t="shared" si="5"/>
        <v>4805</v>
      </c>
      <c r="B56">
        <v>48</v>
      </c>
      <c r="C56">
        <f t="shared" si="15"/>
        <v>2.0344732333570812E-3</v>
      </c>
      <c r="D56">
        <f t="shared" si="11"/>
        <v>2.0344732333570812E-3</v>
      </c>
      <c r="E56" t="s">
        <v>35</v>
      </c>
      <c r="F56" t="s">
        <v>21</v>
      </c>
      <c r="G56">
        <v>1</v>
      </c>
      <c r="H56">
        <f t="shared" si="16"/>
        <v>125</v>
      </c>
      <c r="J56">
        <v>2150</v>
      </c>
      <c r="K56" t="s">
        <v>28</v>
      </c>
      <c r="L56">
        <f t="shared" si="17"/>
        <v>127.5</v>
      </c>
      <c r="M56" cm="1">
        <f t="array" ref="M56">STOWA2024_JAARROND_T(B56*60,L56,J56,K56,"")</f>
        <v>142.33633669716087</v>
      </c>
      <c r="N56">
        <f t="shared" si="18"/>
        <v>7.0256128772488392E-3</v>
      </c>
    </row>
    <row r="57" spans="1:14" x14ac:dyDescent="0.3">
      <c r="A57">
        <f t="shared" si="5"/>
        <v>4806</v>
      </c>
      <c r="B57">
        <v>48</v>
      </c>
      <c r="C57">
        <f t="shared" si="15"/>
        <v>1.5428113378548663E-3</v>
      </c>
      <c r="D57">
        <f t="shared" si="11"/>
        <v>1.5428113378548663E-3</v>
      </c>
      <c r="E57" t="s">
        <v>35</v>
      </c>
      <c r="F57" t="s">
        <v>21</v>
      </c>
      <c r="G57">
        <v>1</v>
      </c>
      <c r="H57">
        <f t="shared" si="16"/>
        <v>130</v>
      </c>
      <c r="J57">
        <v>2150</v>
      </c>
      <c r="K57" t="s">
        <v>28</v>
      </c>
      <c r="L57">
        <f t="shared" si="17"/>
        <v>132.5</v>
      </c>
      <c r="M57" cm="1">
        <f t="array" ref="M57">STOWA2024_JAARROND_T(B57*60,L57,J57,K57,"")</f>
        <v>182.38850938065002</v>
      </c>
      <c r="N57">
        <f t="shared" si="18"/>
        <v>5.4828015393939729E-3</v>
      </c>
    </row>
    <row r="58" spans="1:14" x14ac:dyDescent="0.3">
      <c r="A58">
        <f t="shared" si="5"/>
        <v>4807</v>
      </c>
      <c r="B58">
        <v>48</v>
      </c>
      <c r="C58">
        <f t="shared" si="15"/>
        <v>1.178038296974571E-3</v>
      </c>
      <c r="D58">
        <f t="shared" si="11"/>
        <v>1.178038296974571E-3</v>
      </c>
      <c r="E58" t="s">
        <v>35</v>
      </c>
      <c r="F58" t="s">
        <v>21</v>
      </c>
      <c r="G58">
        <v>1</v>
      </c>
      <c r="H58">
        <f t="shared" si="16"/>
        <v>135</v>
      </c>
      <c r="J58">
        <v>2150</v>
      </c>
      <c r="K58" t="s">
        <v>28</v>
      </c>
      <c r="L58">
        <f t="shared" si="17"/>
        <v>137.5</v>
      </c>
      <c r="M58" cm="1">
        <f t="array" ref="M58">STOWA2024_JAARROND_T(B58*60,L58,J58,K58,"")</f>
        <v>232.30081277082525</v>
      </c>
      <c r="N58">
        <f t="shared" si="18"/>
        <v>4.3047632424194019E-3</v>
      </c>
    </row>
    <row r="59" spans="1:14" x14ac:dyDescent="0.3">
      <c r="A59">
        <f t="shared" si="5"/>
        <v>4808</v>
      </c>
      <c r="B59">
        <v>48</v>
      </c>
      <c r="C59">
        <f t="shared" si="15"/>
        <v>9.0541008214437783E-4</v>
      </c>
      <c r="D59">
        <f t="shared" si="11"/>
        <v>9.0541008214437783E-4</v>
      </c>
      <c r="E59" t="s">
        <v>35</v>
      </c>
      <c r="F59" t="s">
        <v>21</v>
      </c>
      <c r="G59">
        <v>1</v>
      </c>
      <c r="H59">
        <f t="shared" si="16"/>
        <v>140</v>
      </c>
      <c r="J59">
        <v>2150</v>
      </c>
      <c r="K59" t="s">
        <v>28</v>
      </c>
      <c r="L59">
        <f t="shared" si="17"/>
        <v>142.5</v>
      </c>
      <c r="M59" cm="1">
        <f t="array" ref="M59">STOWA2024_JAARROND_T(B59*60,L59,J59,K59,"")</f>
        <v>294.1736126996276</v>
      </c>
      <c r="N59">
        <f t="shared" si="18"/>
        <v>3.3993531602750241E-3</v>
      </c>
    </row>
    <row r="60" spans="1:14" x14ac:dyDescent="0.3">
      <c r="A60">
        <f t="shared" si="5"/>
        <v>4809</v>
      </c>
      <c r="B60">
        <v>48</v>
      </c>
      <c r="C60">
        <f t="shared" si="15"/>
        <v>7.0016722164910209E-4</v>
      </c>
      <c r="D60">
        <f t="shared" si="11"/>
        <v>7.0016722164910209E-4</v>
      </c>
      <c r="E60" t="s">
        <v>35</v>
      </c>
      <c r="F60" t="s">
        <v>21</v>
      </c>
      <c r="G60">
        <v>1</v>
      </c>
      <c r="H60">
        <f t="shared" si="16"/>
        <v>145</v>
      </c>
      <c r="J60">
        <v>2150</v>
      </c>
      <c r="K60" t="s">
        <v>28</v>
      </c>
      <c r="L60">
        <f t="shared" si="17"/>
        <v>147.5</v>
      </c>
      <c r="M60" cm="1">
        <f t="array" ref="M60">STOWA2024_JAARROND_T(B60*60,L60,J60,K60,"")</f>
        <v>370.48207227586227</v>
      </c>
      <c r="N60">
        <f t="shared" si="18"/>
        <v>2.699185938625922E-3</v>
      </c>
    </row>
    <row r="61" spans="1:14" x14ac:dyDescent="0.3">
      <c r="A61">
        <f t="shared" si="5"/>
        <v>4810</v>
      </c>
      <c r="B61">
        <v>48</v>
      </c>
      <c r="C61">
        <f t="shared" si="15"/>
        <v>5.4468145495928768E-4</v>
      </c>
      <c r="D61">
        <f t="shared" si="11"/>
        <v>5.4468145495928768E-4</v>
      </c>
      <c r="E61" t="s">
        <v>35</v>
      </c>
      <c r="F61" t="s">
        <v>21</v>
      </c>
      <c r="G61">
        <v>1</v>
      </c>
      <c r="H61">
        <f t="shared" si="16"/>
        <v>150</v>
      </c>
      <c r="J61">
        <v>2150</v>
      </c>
      <c r="K61" t="s">
        <v>28</v>
      </c>
      <c r="L61">
        <f t="shared" si="17"/>
        <v>152.5</v>
      </c>
      <c r="M61" cm="1">
        <f t="array" ref="M61">STOWA2024_JAARROND_T(B61*60,L61,J61,K61,"")</f>
        <v>464.14384726559229</v>
      </c>
      <c r="N61">
        <f t="shared" si="18"/>
        <v>2.1545044836666343E-3</v>
      </c>
    </row>
    <row r="62" spans="1:14" x14ac:dyDescent="0.3">
      <c r="A62">
        <f t="shared" si="5"/>
        <v>4811</v>
      </c>
      <c r="B62">
        <v>48</v>
      </c>
      <c r="C62">
        <f t="shared" si="15"/>
        <v>4.2612636908141949E-4</v>
      </c>
      <c r="D62">
        <f t="shared" si="11"/>
        <v>4.2612636908141949E-4</v>
      </c>
      <c r="E62" t="s">
        <v>35</v>
      </c>
      <c r="F62" t="s">
        <v>21</v>
      </c>
      <c r="G62">
        <v>1</v>
      </c>
      <c r="H62">
        <f t="shared" si="16"/>
        <v>155</v>
      </c>
      <c r="J62">
        <v>2150</v>
      </c>
      <c r="K62" t="s">
        <v>28</v>
      </c>
      <c r="L62">
        <f t="shared" si="17"/>
        <v>157.5</v>
      </c>
      <c r="M62" cm="1">
        <f t="array" ref="M62">STOWA2024_JAARROND_T(B62*60,L62,J62,K62,"")</f>
        <v>578.57710159676787</v>
      </c>
      <c r="N62">
        <f t="shared" si="18"/>
        <v>1.7283781145852148E-3</v>
      </c>
    </row>
    <row r="63" spans="1:14" x14ac:dyDescent="0.3">
      <c r="A63">
        <f t="shared" si="5"/>
        <v>4812</v>
      </c>
      <c r="B63">
        <v>48</v>
      </c>
      <c r="C63" s="1">
        <f>N62</f>
        <v>1.7283781145852148E-3</v>
      </c>
      <c r="D63">
        <f t="shared" si="11"/>
        <v>1.7283781145852148E-3</v>
      </c>
      <c r="E63" t="s">
        <v>35</v>
      </c>
      <c r="F63" t="s">
        <v>21</v>
      </c>
      <c r="G63">
        <v>1</v>
      </c>
      <c r="H63">
        <f t="shared" si="16"/>
        <v>160</v>
      </c>
      <c r="J63">
        <v>2150</v>
      </c>
      <c r="K63" t="s">
        <v>28</v>
      </c>
      <c r="L63">
        <f>AVERAGE(H63:H64)</f>
        <v>85</v>
      </c>
      <c r="M63" cm="1">
        <f t="array" ref="M63">STOWA2024_JAARROND_T(B63*60,L63,J63,K63,"")</f>
        <v>12.868713679321138</v>
      </c>
      <c r="N63">
        <f>1/M63</f>
        <v>7.770784438283912E-2</v>
      </c>
    </row>
    <row r="64" spans="1:14" x14ac:dyDescent="0.3">
      <c r="A64">
        <f t="shared" si="5"/>
        <v>4813</v>
      </c>
      <c r="B64">
        <v>96</v>
      </c>
      <c r="C64" s="1">
        <f>365.25*24/B64 - N64</f>
        <v>47.075277198205924</v>
      </c>
      <c r="D64">
        <f>C64</f>
        <v>47.075277198205924</v>
      </c>
      <c r="E64" t="s">
        <v>35</v>
      </c>
      <c r="F64" t="s">
        <v>21</v>
      </c>
      <c r="G64">
        <v>1</v>
      </c>
      <c r="H64">
        <v>10</v>
      </c>
      <c r="J64">
        <v>2150</v>
      </c>
      <c r="K64" t="s">
        <v>28</v>
      </c>
      <c r="L64">
        <f>AVERAGE(H64:H66)</f>
        <v>15</v>
      </c>
      <c r="M64" cm="1">
        <f t="array" ref="M64">STOWA2024_JAARROND_T(B64*60,L64,J64,K64,"")</f>
        <v>2.2605397370457084E-2</v>
      </c>
      <c r="N64">
        <f>1/M64</f>
        <v>44.237222801794076</v>
      </c>
    </row>
    <row r="65" spans="1:14" x14ac:dyDescent="0.3">
      <c r="A65">
        <f t="shared" si="5"/>
        <v>4814</v>
      </c>
      <c r="B65">
        <v>96</v>
      </c>
      <c r="C65">
        <f t="shared" ref="C65:C69" si="19">N64-N65</f>
        <v>8.6879091568019646</v>
      </c>
      <c r="D65">
        <f t="shared" ref="D65:D94" si="20">C65</f>
        <v>8.6879091568019646</v>
      </c>
      <c r="E65" t="s">
        <v>35</v>
      </c>
      <c r="F65" t="s">
        <v>21</v>
      </c>
      <c r="G65">
        <v>1</v>
      </c>
      <c r="H65">
        <f t="shared" ref="H65:H69" si="21">H64+5</f>
        <v>15</v>
      </c>
      <c r="J65">
        <v>2150</v>
      </c>
      <c r="K65" t="s">
        <v>28</v>
      </c>
      <c r="L65">
        <f t="shared" ref="L65:L69" si="22">AVERAGE(H65:H66)</f>
        <v>17.5</v>
      </c>
      <c r="M65" cm="1">
        <f t="array" ref="M65">STOWA2024_JAARROND_T(B65*60,L65,J65,K65,"")</f>
        <v>2.8129938315725304E-2</v>
      </c>
      <c r="N65">
        <f t="shared" ref="N65:N69" si="23">1/M65</f>
        <v>35.549313644992111</v>
      </c>
    </row>
    <row r="66" spans="1:14" x14ac:dyDescent="0.3">
      <c r="A66">
        <f t="shared" si="5"/>
        <v>4815</v>
      </c>
      <c r="B66">
        <v>96</v>
      </c>
      <c r="C66">
        <f t="shared" si="19"/>
        <v>12.418022469989825</v>
      </c>
      <c r="D66">
        <f t="shared" si="20"/>
        <v>12.418022469989825</v>
      </c>
      <c r="E66" t="s">
        <v>35</v>
      </c>
      <c r="F66" t="s">
        <v>21</v>
      </c>
      <c r="G66">
        <v>1</v>
      </c>
      <c r="H66">
        <f t="shared" si="21"/>
        <v>20</v>
      </c>
      <c r="J66">
        <v>2150</v>
      </c>
      <c r="K66" t="s">
        <v>28</v>
      </c>
      <c r="L66">
        <f t="shared" si="22"/>
        <v>22.5</v>
      </c>
      <c r="M66" cm="1">
        <f t="array" ref="M66">STOWA2024_JAARROND_T(B66*60,L66,J66,K66,"")</f>
        <v>4.3231482083485602E-2</v>
      </c>
      <c r="N66">
        <f t="shared" si="23"/>
        <v>23.131291175002286</v>
      </c>
    </row>
    <row r="67" spans="1:14" x14ac:dyDescent="0.3">
      <c r="A67">
        <f t="shared" si="5"/>
        <v>4816</v>
      </c>
      <c r="B67">
        <v>96</v>
      </c>
      <c r="C67">
        <f t="shared" si="19"/>
        <v>7.9336042498836754</v>
      </c>
      <c r="D67">
        <f t="shared" si="20"/>
        <v>7.9336042498836754</v>
      </c>
      <c r="E67" t="s">
        <v>35</v>
      </c>
      <c r="F67" t="s">
        <v>21</v>
      </c>
      <c r="G67">
        <v>1</v>
      </c>
      <c r="H67">
        <f t="shared" si="21"/>
        <v>25</v>
      </c>
      <c r="J67">
        <v>2150</v>
      </c>
      <c r="K67" t="s">
        <v>28</v>
      </c>
      <c r="L67">
        <f t="shared" si="22"/>
        <v>27.5</v>
      </c>
      <c r="M67" cm="1">
        <f t="array" ref="M67">STOWA2024_JAARROND_T(B67*60,L67,J67,K67,"")</f>
        <v>6.5799486785532366E-2</v>
      </c>
      <c r="N67">
        <f t="shared" si="23"/>
        <v>15.19768692511861</v>
      </c>
    </row>
    <row r="68" spans="1:14" x14ac:dyDescent="0.3">
      <c r="A68">
        <f t="shared" ref="A68:A131" si="24">A67+1</f>
        <v>4817</v>
      </c>
      <c r="B68">
        <v>96</v>
      </c>
      <c r="C68">
        <f t="shared" si="19"/>
        <v>5.1198258124643523</v>
      </c>
      <c r="D68">
        <f t="shared" si="20"/>
        <v>5.1198258124643523</v>
      </c>
      <c r="E68" t="s">
        <v>35</v>
      </c>
      <c r="F68" t="s">
        <v>21</v>
      </c>
      <c r="G68">
        <v>1</v>
      </c>
      <c r="H68">
        <f t="shared" si="21"/>
        <v>30</v>
      </c>
      <c r="J68">
        <v>2150</v>
      </c>
      <c r="K68" t="s">
        <v>28</v>
      </c>
      <c r="L68">
        <f t="shared" si="22"/>
        <v>32.5</v>
      </c>
      <c r="M68" cm="1">
        <f t="array" ref="M68">STOWA2024_JAARROND_T(B68*60,L68,J68,K68,"")</f>
        <v>9.9227404388849028E-2</v>
      </c>
      <c r="N68">
        <f t="shared" si="23"/>
        <v>10.077861112654258</v>
      </c>
    </row>
    <row r="69" spans="1:14" x14ac:dyDescent="0.3">
      <c r="A69">
        <f t="shared" si="24"/>
        <v>4818</v>
      </c>
      <c r="B69">
        <v>96</v>
      </c>
      <c r="C69">
        <f t="shared" si="19"/>
        <v>3.3355601939146675</v>
      </c>
      <c r="D69">
        <f t="shared" si="20"/>
        <v>3.3355601939146675</v>
      </c>
      <c r="E69" t="s">
        <v>35</v>
      </c>
      <c r="F69" t="s">
        <v>21</v>
      </c>
      <c r="G69">
        <v>1</v>
      </c>
      <c r="H69">
        <f t="shared" si="21"/>
        <v>35</v>
      </c>
      <c r="J69">
        <v>2150</v>
      </c>
      <c r="K69" t="s">
        <v>28</v>
      </c>
      <c r="L69">
        <f t="shared" si="22"/>
        <v>37.5</v>
      </c>
      <c r="M69" cm="1">
        <f t="array" ref="M69">STOWA2024_JAARROND_T(B69*60,L69,J69,K69,"")</f>
        <v>0.14831731956973238</v>
      </c>
      <c r="N69">
        <f t="shared" si="23"/>
        <v>6.7423009187395904</v>
      </c>
    </row>
    <row r="70" spans="1:14" x14ac:dyDescent="0.3">
      <c r="A70">
        <f t="shared" si="24"/>
        <v>4819</v>
      </c>
      <c r="B70">
        <v>96</v>
      </c>
      <c r="C70">
        <f>N69-N70</f>
        <v>2.1931932416816649</v>
      </c>
      <c r="D70">
        <f t="shared" si="20"/>
        <v>2.1931932416816649</v>
      </c>
      <c r="E70" t="s">
        <v>35</v>
      </c>
      <c r="F70" t="s">
        <v>21</v>
      </c>
      <c r="G70">
        <v>1</v>
      </c>
      <c r="H70">
        <f>H69+5</f>
        <v>40</v>
      </c>
      <c r="J70">
        <v>2150</v>
      </c>
      <c r="K70" t="s">
        <v>28</v>
      </c>
      <c r="L70">
        <f>AVERAGE(H70:H71)</f>
        <v>42.5</v>
      </c>
      <c r="M70" cm="1">
        <f t="array" ref="M70">STOWA2024_JAARROND_T(B70*60,L70,J70,K70,"")</f>
        <v>0.21982333041778793</v>
      </c>
      <c r="N70">
        <f>1/M70</f>
        <v>4.5491076770579255</v>
      </c>
    </row>
    <row r="71" spans="1:14" x14ac:dyDescent="0.3">
      <c r="A71">
        <f t="shared" si="24"/>
        <v>4820</v>
      </c>
      <c r="B71">
        <v>96</v>
      </c>
      <c r="C71">
        <f t="shared" ref="C71:C93" si="25">N70-N71</f>
        <v>1.4546345618455803</v>
      </c>
      <c r="D71">
        <f t="shared" si="20"/>
        <v>1.4546345618455803</v>
      </c>
      <c r="E71" t="s">
        <v>35</v>
      </c>
      <c r="F71" t="s">
        <v>21</v>
      </c>
      <c r="G71">
        <v>1</v>
      </c>
      <c r="H71">
        <f t="shared" ref="H71:H94" si="26">H70+5</f>
        <v>45</v>
      </c>
      <c r="J71">
        <v>2150</v>
      </c>
      <c r="K71" t="s">
        <v>28</v>
      </c>
      <c r="L71">
        <f t="shared" ref="L71:L93" si="27">AVERAGE(H71:H72)</f>
        <v>47.5</v>
      </c>
      <c r="M71" cm="1">
        <f t="array" ref="M71">STOWA2024_JAARROND_T(B71*60,L71,J71,K71,"")</f>
        <v>0.32315679043518825</v>
      </c>
      <c r="N71">
        <f t="shared" ref="N71:N93" si="28">1/M71</f>
        <v>3.0944731152123452</v>
      </c>
    </row>
    <row r="72" spans="1:14" x14ac:dyDescent="0.3">
      <c r="A72">
        <f t="shared" si="24"/>
        <v>4821</v>
      </c>
      <c r="B72">
        <v>96</v>
      </c>
      <c r="C72">
        <f t="shared" si="25"/>
        <v>0.97305723244163245</v>
      </c>
      <c r="D72">
        <f t="shared" si="20"/>
        <v>0.97305723244163245</v>
      </c>
      <c r="E72" t="s">
        <v>35</v>
      </c>
      <c r="F72" t="s">
        <v>21</v>
      </c>
      <c r="G72">
        <v>1</v>
      </c>
      <c r="H72">
        <f t="shared" si="26"/>
        <v>50</v>
      </c>
      <c r="J72">
        <v>2150</v>
      </c>
      <c r="K72" t="s">
        <v>28</v>
      </c>
      <c r="L72">
        <f t="shared" si="27"/>
        <v>52.5</v>
      </c>
      <c r="M72" cm="1">
        <f t="array" ref="M72">STOWA2024_JAARROND_T(B72*60,L72,J72,K72,"")</f>
        <v>0.47138329081138597</v>
      </c>
      <c r="N72">
        <f t="shared" si="28"/>
        <v>2.1214158827707128</v>
      </c>
    </row>
    <row r="73" spans="1:14" x14ac:dyDescent="0.3">
      <c r="A73">
        <f t="shared" si="24"/>
        <v>4822</v>
      </c>
      <c r="B73">
        <v>96</v>
      </c>
      <c r="C73">
        <f t="shared" si="25"/>
        <v>0.6561356505224698</v>
      </c>
      <c r="D73">
        <f t="shared" si="20"/>
        <v>0.6561356505224698</v>
      </c>
      <c r="E73" t="s">
        <v>35</v>
      </c>
      <c r="F73" t="s">
        <v>21</v>
      </c>
      <c r="G73">
        <v>1</v>
      </c>
      <c r="H73">
        <f t="shared" si="26"/>
        <v>55</v>
      </c>
      <c r="J73">
        <v>2150</v>
      </c>
      <c r="K73" t="s">
        <v>28</v>
      </c>
      <c r="L73">
        <f t="shared" si="27"/>
        <v>57.5</v>
      </c>
      <c r="M73" cm="1">
        <f t="array" ref="M73">STOWA2024_JAARROND_T(B73*60,L73,J73,K73,"")</f>
        <v>0.68246331178962039</v>
      </c>
      <c r="N73">
        <f t="shared" si="28"/>
        <v>1.465280232248243</v>
      </c>
    </row>
    <row r="74" spans="1:14" x14ac:dyDescent="0.3">
      <c r="A74">
        <f t="shared" si="24"/>
        <v>4823</v>
      </c>
      <c r="B74">
        <v>96</v>
      </c>
      <c r="C74">
        <f t="shared" si="25"/>
        <v>0.44589033275255185</v>
      </c>
      <c r="D74">
        <f t="shared" si="20"/>
        <v>0.44589033275255185</v>
      </c>
      <c r="E74" t="s">
        <v>35</v>
      </c>
      <c r="F74" t="s">
        <v>21</v>
      </c>
      <c r="G74">
        <v>1</v>
      </c>
      <c r="H74">
        <f t="shared" si="26"/>
        <v>60</v>
      </c>
      <c r="J74">
        <v>2150</v>
      </c>
      <c r="K74" t="s">
        <v>28</v>
      </c>
      <c r="L74">
        <f t="shared" si="27"/>
        <v>62.5</v>
      </c>
      <c r="M74" cm="1">
        <f t="array" ref="M74">STOWA2024_JAARROND_T(B74*60,L74,J74,K74,"")</f>
        <v>0.98097891738452225</v>
      </c>
      <c r="N74">
        <f t="shared" si="28"/>
        <v>1.0193898994956911</v>
      </c>
    </row>
    <row r="75" spans="1:14" x14ac:dyDescent="0.3">
      <c r="A75">
        <f t="shared" si="24"/>
        <v>4824</v>
      </c>
      <c r="B75">
        <v>96</v>
      </c>
      <c r="C75">
        <f t="shared" si="25"/>
        <v>0.305191723919917</v>
      </c>
      <c r="D75">
        <f t="shared" si="20"/>
        <v>0.305191723919917</v>
      </c>
      <c r="E75" t="s">
        <v>35</v>
      </c>
      <c r="F75" t="s">
        <v>21</v>
      </c>
      <c r="G75">
        <v>1</v>
      </c>
      <c r="H75">
        <f t="shared" si="26"/>
        <v>65</v>
      </c>
      <c r="J75">
        <v>2150</v>
      </c>
      <c r="K75" t="s">
        <v>28</v>
      </c>
      <c r="L75">
        <f t="shared" si="27"/>
        <v>67.5</v>
      </c>
      <c r="M75" cm="1">
        <f t="array" ref="M75">STOWA2024_JAARROND_T(B75*60,L75,J75,K75,"")</f>
        <v>1.4001715969014026</v>
      </c>
      <c r="N75">
        <f t="shared" si="28"/>
        <v>0.71419817557577414</v>
      </c>
    </row>
    <row r="76" spans="1:14" x14ac:dyDescent="0.3">
      <c r="A76">
        <f t="shared" si="24"/>
        <v>4825</v>
      </c>
      <c r="B76">
        <v>96</v>
      </c>
      <c r="C76">
        <f t="shared" si="25"/>
        <v>0.2105292258088427</v>
      </c>
      <c r="D76">
        <f t="shared" si="20"/>
        <v>0.2105292258088427</v>
      </c>
      <c r="E76" t="s">
        <v>35</v>
      </c>
      <c r="F76" t="s">
        <v>21</v>
      </c>
      <c r="G76">
        <v>1</v>
      </c>
      <c r="H76">
        <f t="shared" si="26"/>
        <v>70</v>
      </c>
      <c r="J76">
        <v>2150</v>
      </c>
      <c r="K76" t="s">
        <v>28</v>
      </c>
      <c r="L76">
        <f t="shared" si="27"/>
        <v>72.5</v>
      </c>
      <c r="M76" cm="1">
        <f t="array" ref="M76">STOWA2024_JAARROND_T(B76*60,L76,J76,K76,"")</f>
        <v>1.9854311060126728</v>
      </c>
      <c r="N76">
        <f t="shared" si="28"/>
        <v>0.50366894976693144</v>
      </c>
    </row>
    <row r="77" spans="1:14" x14ac:dyDescent="0.3">
      <c r="A77">
        <f t="shared" si="24"/>
        <v>4826</v>
      </c>
      <c r="B77">
        <v>96</v>
      </c>
      <c r="C77">
        <f t="shared" si="25"/>
        <v>0.14618697870410335</v>
      </c>
      <c r="D77">
        <f t="shared" si="20"/>
        <v>0.14618697870410335</v>
      </c>
      <c r="E77" t="s">
        <v>35</v>
      </c>
      <c r="F77" t="s">
        <v>21</v>
      </c>
      <c r="G77">
        <v>1</v>
      </c>
      <c r="H77">
        <f t="shared" si="26"/>
        <v>75</v>
      </c>
      <c r="J77">
        <v>2150</v>
      </c>
      <c r="K77" t="s">
        <v>28</v>
      </c>
      <c r="L77">
        <f t="shared" si="27"/>
        <v>77.5</v>
      </c>
      <c r="M77" cm="1">
        <f t="array" ref="M77">STOWA2024_JAARROND_T(B77*60,L77,J77,K77,"")</f>
        <v>2.7973438689142962</v>
      </c>
      <c r="N77">
        <f t="shared" si="28"/>
        <v>0.35748197106282809</v>
      </c>
    </row>
    <row r="78" spans="1:14" x14ac:dyDescent="0.3">
      <c r="A78">
        <f t="shared" si="24"/>
        <v>4827</v>
      </c>
      <c r="B78">
        <v>96</v>
      </c>
      <c r="C78">
        <f t="shared" si="25"/>
        <v>0.10217779175202035</v>
      </c>
      <c r="D78">
        <f t="shared" si="20"/>
        <v>0.10217779175202035</v>
      </c>
      <c r="E78" t="s">
        <v>35</v>
      </c>
      <c r="F78" t="s">
        <v>21</v>
      </c>
      <c r="G78">
        <v>1</v>
      </c>
      <c r="H78">
        <f t="shared" si="26"/>
        <v>80</v>
      </c>
      <c r="J78">
        <v>2150</v>
      </c>
      <c r="K78" t="s">
        <v>28</v>
      </c>
      <c r="L78">
        <f t="shared" si="27"/>
        <v>82.5</v>
      </c>
      <c r="M78" cm="1">
        <f t="array" ref="M78">STOWA2024_JAARROND_T(B78*60,L78,J78,K78,"")</f>
        <v>3.9168963183426717</v>
      </c>
      <c r="N78">
        <f t="shared" si="28"/>
        <v>0.25530417931080773</v>
      </c>
    </row>
    <row r="79" spans="1:14" x14ac:dyDescent="0.3">
      <c r="A79">
        <f t="shared" si="24"/>
        <v>4828</v>
      </c>
      <c r="B79">
        <v>96</v>
      </c>
      <c r="C79">
        <f t="shared" si="25"/>
        <v>7.1883480374642733E-2</v>
      </c>
      <c r="D79">
        <f t="shared" si="20"/>
        <v>7.1883480374642733E-2</v>
      </c>
      <c r="E79" t="s">
        <v>35</v>
      </c>
      <c r="F79" t="s">
        <v>21</v>
      </c>
      <c r="G79">
        <v>1</v>
      </c>
      <c r="H79">
        <f t="shared" si="26"/>
        <v>85</v>
      </c>
      <c r="J79">
        <v>2150</v>
      </c>
      <c r="K79" t="s">
        <v>28</v>
      </c>
      <c r="L79">
        <f t="shared" si="27"/>
        <v>87.5</v>
      </c>
      <c r="M79" cm="1">
        <f t="array" ref="M79">STOWA2024_JAARROND_T(B79*60,L79,J79,K79,"")</f>
        <v>5.4519473854367169</v>
      </c>
      <c r="N79">
        <f t="shared" si="28"/>
        <v>0.183420698936165</v>
      </c>
    </row>
    <row r="80" spans="1:14" x14ac:dyDescent="0.3">
      <c r="A80">
        <f t="shared" si="24"/>
        <v>4829</v>
      </c>
      <c r="B80">
        <v>96</v>
      </c>
      <c r="C80">
        <f t="shared" si="25"/>
        <v>5.0881536414438794E-2</v>
      </c>
      <c r="D80">
        <f t="shared" si="20"/>
        <v>5.0881536414438794E-2</v>
      </c>
      <c r="E80" t="s">
        <v>35</v>
      </c>
      <c r="F80" t="s">
        <v>21</v>
      </c>
      <c r="G80">
        <v>1</v>
      </c>
      <c r="H80">
        <f t="shared" si="26"/>
        <v>90</v>
      </c>
      <c r="J80">
        <v>2150</v>
      </c>
      <c r="K80" t="s">
        <v>28</v>
      </c>
      <c r="L80">
        <f t="shared" si="27"/>
        <v>92.5</v>
      </c>
      <c r="M80" cm="1">
        <f t="array" ref="M80">STOWA2024_JAARROND_T(B80*60,L80,J80,K80,"")</f>
        <v>7.5449397821272424</v>
      </c>
      <c r="N80">
        <f t="shared" si="28"/>
        <v>0.13253916252172621</v>
      </c>
    </row>
    <row r="81" spans="1:14" x14ac:dyDescent="0.3">
      <c r="A81">
        <f t="shared" si="24"/>
        <v>4830</v>
      </c>
      <c r="B81">
        <v>96</v>
      </c>
      <c r="C81">
        <f t="shared" si="25"/>
        <v>3.6232620292834014E-2</v>
      </c>
      <c r="D81">
        <f t="shared" si="20"/>
        <v>3.6232620292834014E-2</v>
      </c>
      <c r="E81" t="s">
        <v>35</v>
      </c>
      <c r="F81" t="s">
        <v>21</v>
      </c>
      <c r="G81">
        <v>1</v>
      </c>
      <c r="H81">
        <f t="shared" si="26"/>
        <v>95</v>
      </c>
      <c r="J81">
        <v>2150</v>
      </c>
      <c r="K81" t="s">
        <v>28</v>
      </c>
      <c r="L81">
        <f t="shared" si="27"/>
        <v>97.5</v>
      </c>
      <c r="M81" cm="1">
        <f t="array" ref="M81">STOWA2024_JAARROND_T(B81*60,L81,J81,K81,"")</f>
        <v>10.383510578370631</v>
      </c>
      <c r="N81">
        <f t="shared" si="28"/>
        <v>9.6306542228892192E-2</v>
      </c>
    </row>
    <row r="82" spans="1:14" x14ac:dyDescent="0.3">
      <c r="A82">
        <f t="shared" si="24"/>
        <v>4831</v>
      </c>
      <c r="B82">
        <v>96</v>
      </c>
      <c r="C82">
        <f t="shared" si="25"/>
        <v>2.5950427346341551E-2</v>
      </c>
      <c r="D82">
        <f t="shared" si="20"/>
        <v>2.5950427346341551E-2</v>
      </c>
      <c r="E82" t="s">
        <v>35</v>
      </c>
      <c r="F82" t="s">
        <v>21</v>
      </c>
      <c r="G82">
        <v>1</v>
      </c>
      <c r="H82">
        <f t="shared" si="26"/>
        <v>100</v>
      </c>
      <c r="J82">
        <v>2150</v>
      </c>
      <c r="K82" t="s">
        <v>28</v>
      </c>
      <c r="L82">
        <f t="shared" si="27"/>
        <v>102.5</v>
      </c>
      <c r="M82" cm="1">
        <f t="array" ref="M82">STOWA2024_JAARROND_T(B82*60,L82,J82,K82,"")</f>
        <v>14.213405638861035</v>
      </c>
      <c r="N82">
        <f t="shared" si="28"/>
        <v>7.0356114882550641E-2</v>
      </c>
    </row>
    <row r="83" spans="1:14" x14ac:dyDescent="0.3">
      <c r="A83">
        <f t="shared" si="24"/>
        <v>4832</v>
      </c>
      <c r="B83">
        <v>96</v>
      </c>
      <c r="C83">
        <f t="shared" si="25"/>
        <v>1.8690070616978756E-2</v>
      </c>
      <c r="D83">
        <f t="shared" si="20"/>
        <v>1.8690070616978756E-2</v>
      </c>
      <c r="E83" t="s">
        <v>35</v>
      </c>
      <c r="F83" t="s">
        <v>21</v>
      </c>
      <c r="G83">
        <v>1</v>
      </c>
      <c r="H83">
        <f t="shared" si="26"/>
        <v>105</v>
      </c>
      <c r="J83">
        <v>2150</v>
      </c>
      <c r="K83" t="s">
        <v>28</v>
      </c>
      <c r="L83">
        <f t="shared" si="27"/>
        <v>107.5</v>
      </c>
      <c r="M83" cm="1">
        <f t="array" ref="M83">STOWA2024_JAARROND_T(B83*60,L83,J83,K83,"")</f>
        <v>19.355071870024286</v>
      </c>
      <c r="N83">
        <f t="shared" si="28"/>
        <v>5.1666044265571885E-2</v>
      </c>
    </row>
    <row r="84" spans="1:14" x14ac:dyDescent="0.3">
      <c r="A84">
        <f t="shared" si="24"/>
        <v>4833</v>
      </c>
      <c r="B84">
        <v>96</v>
      </c>
      <c r="C84">
        <f t="shared" si="25"/>
        <v>1.3533500680524772E-2</v>
      </c>
      <c r="D84">
        <f t="shared" si="20"/>
        <v>1.3533500680524772E-2</v>
      </c>
      <c r="E84" t="s">
        <v>35</v>
      </c>
      <c r="F84" t="s">
        <v>21</v>
      </c>
      <c r="G84">
        <v>1</v>
      </c>
      <c r="H84">
        <f t="shared" si="26"/>
        <v>110</v>
      </c>
      <c r="J84">
        <v>2150</v>
      </c>
      <c r="K84" t="s">
        <v>28</v>
      </c>
      <c r="L84">
        <f t="shared" si="27"/>
        <v>112.5</v>
      </c>
      <c r="M84" cm="1">
        <f t="array" ref="M84">STOWA2024_JAARROND_T(B84*60,L84,J84,K84,"")</f>
        <v>26.224319334211142</v>
      </c>
      <c r="N84">
        <f t="shared" si="28"/>
        <v>3.8132543585047113E-2</v>
      </c>
    </row>
    <row r="85" spans="1:14" x14ac:dyDescent="0.3">
      <c r="A85">
        <f t="shared" si="24"/>
        <v>4834</v>
      </c>
      <c r="B85">
        <v>96</v>
      </c>
      <c r="C85">
        <f t="shared" si="25"/>
        <v>9.8514208504458592E-3</v>
      </c>
      <c r="D85">
        <f t="shared" si="20"/>
        <v>9.8514208504458592E-3</v>
      </c>
      <c r="E85" t="s">
        <v>35</v>
      </c>
      <c r="F85" t="s">
        <v>21</v>
      </c>
      <c r="G85">
        <v>1</v>
      </c>
      <c r="H85">
        <f t="shared" si="26"/>
        <v>115</v>
      </c>
      <c r="J85">
        <v>2150</v>
      </c>
      <c r="K85" t="s">
        <v>28</v>
      </c>
      <c r="L85">
        <f t="shared" si="27"/>
        <v>117.5</v>
      </c>
      <c r="M85" cm="1">
        <f t="array" ref="M85">STOWA2024_JAARROND_T(B85*60,L85,J85,K85,"")</f>
        <v>35.359275138554693</v>
      </c>
      <c r="N85">
        <f t="shared" si="28"/>
        <v>2.8281122734601254E-2</v>
      </c>
    </row>
    <row r="86" spans="1:14" x14ac:dyDescent="0.3">
      <c r="A86">
        <f t="shared" si="24"/>
        <v>4835</v>
      </c>
      <c r="B86">
        <v>96</v>
      </c>
      <c r="C86">
        <f t="shared" si="25"/>
        <v>7.2070720786940948E-3</v>
      </c>
      <c r="D86">
        <f t="shared" si="20"/>
        <v>7.2070720786940948E-3</v>
      </c>
      <c r="E86" t="s">
        <v>35</v>
      </c>
      <c r="F86" t="s">
        <v>21</v>
      </c>
      <c r="G86">
        <v>1</v>
      </c>
      <c r="H86">
        <f t="shared" si="26"/>
        <v>120</v>
      </c>
      <c r="J86">
        <v>2150</v>
      </c>
      <c r="K86" t="s">
        <v>28</v>
      </c>
      <c r="L86">
        <f t="shared" si="27"/>
        <v>122.5</v>
      </c>
      <c r="M86" cm="1">
        <f t="array" ref="M86">STOWA2024_JAARROND_T(B86*60,L86,J86,K86,"")</f>
        <v>47.451722325612572</v>
      </c>
      <c r="N86">
        <f t="shared" si="28"/>
        <v>2.1074050655907159E-2</v>
      </c>
    </row>
    <row r="87" spans="1:14" x14ac:dyDescent="0.3">
      <c r="A87">
        <f t="shared" si="24"/>
        <v>4836</v>
      </c>
      <c r="B87">
        <v>96</v>
      </c>
      <c r="C87">
        <f t="shared" si="25"/>
        <v>5.2986764768710691E-3</v>
      </c>
      <c r="D87">
        <f t="shared" si="20"/>
        <v>5.2986764768710691E-3</v>
      </c>
      <c r="E87" t="s">
        <v>35</v>
      </c>
      <c r="F87" t="s">
        <v>21</v>
      </c>
      <c r="G87">
        <v>1</v>
      </c>
      <c r="H87">
        <f t="shared" si="26"/>
        <v>125</v>
      </c>
      <c r="J87">
        <v>2150</v>
      </c>
      <c r="K87" t="s">
        <v>28</v>
      </c>
      <c r="L87">
        <f t="shared" si="27"/>
        <v>127.5</v>
      </c>
      <c r="M87" cm="1">
        <f t="array" ref="M87">STOWA2024_JAARROND_T(B87*60,L87,J87,K87,"")</f>
        <v>63.389938561894844</v>
      </c>
      <c r="N87">
        <f t="shared" si="28"/>
        <v>1.577537417903609E-2</v>
      </c>
    </row>
    <row r="88" spans="1:14" x14ac:dyDescent="0.3">
      <c r="A88">
        <f t="shared" si="24"/>
        <v>4837</v>
      </c>
      <c r="B88">
        <v>96</v>
      </c>
      <c r="C88">
        <f t="shared" si="25"/>
        <v>3.9139341308179598E-3</v>
      </c>
      <c r="D88">
        <f t="shared" si="20"/>
        <v>3.9139341308179598E-3</v>
      </c>
      <c r="E88" t="s">
        <v>35</v>
      </c>
      <c r="F88" t="s">
        <v>21</v>
      </c>
      <c r="G88">
        <v>1</v>
      </c>
      <c r="H88">
        <f t="shared" si="26"/>
        <v>130</v>
      </c>
      <c r="J88">
        <v>2150</v>
      </c>
      <c r="K88" t="s">
        <v>28</v>
      </c>
      <c r="L88">
        <f t="shared" si="27"/>
        <v>132.5</v>
      </c>
      <c r="M88" cm="1">
        <f t="array" ref="M88">STOWA2024_JAARROND_T(B88*60,L88,J88,K88,"")</f>
        <v>84.306795459479119</v>
      </c>
      <c r="N88">
        <f t="shared" si="28"/>
        <v>1.186144004821813E-2</v>
      </c>
    </row>
    <row r="89" spans="1:14" x14ac:dyDescent="0.3">
      <c r="A89">
        <f t="shared" si="24"/>
        <v>4838</v>
      </c>
      <c r="B89">
        <v>96</v>
      </c>
      <c r="C89">
        <f t="shared" si="25"/>
        <v>2.9045507945024765E-3</v>
      </c>
      <c r="D89">
        <f t="shared" si="20"/>
        <v>2.9045507945024765E-3</v>
      </c>
      <c r="E89" t="s">
        <v>35</v>
      </c>
      <c r="F89" t="s">
        <v>21</v>
      </c>
      <c r="G89">
        <v>1</v>
      </c>
      <c r="H89">
        <f t="shared" si="26"/>
        <v>135</v>
      </c>
      <c r="J89">
        <v>2150</v>
      </c>
      <c r="K89" t="s">
        <v>28</v>
      </c>
      <c r="L89">
        <f t="shared" si="27"/>
        <v>137.5</v>
      </c>
      <c r="M89" cm="1">
        <f t="array" ref="M89">STOWA2024_JAARROND_T(B89*60,L89,J89,K89,"")</f>
        <v>111.64590425020188</v>
      </c>
      <c r="N89">
        <f t="shared" si="28"/>
        <v>8.9568892537156535E-3</v>
      </c>
    </row>
    <row r="90" spans="1:14" x14ac:dyDescent="0.3">
      <c r="A90">
        <f t="shared" si="24"/>
        <v>4839</v>
      </c>
      <c r="B90">
        <v>96</v>
      </c>
      <c r="C90">
        <f t="shared" si="25"/>
        <v>2.1650159919014969E-3</v>
      </c>
      <c r="D90">
        <f t="shared" si="20"/>
        <v>2.1650159919014969E-3</v>
      </c>
      <c r="E90" t="s">
        <v>35</v>
      </c>
      <c r="F90" t="s">
        <v>21</v>
      </c>
      <c r="G90">
        <v>1</v>
      </c>
      <c r="H90">
        <f t="shared" si="26"/>
        <v>140</v>
      </c>
      <c r="J90">
        <v>2150</v>
      </c>
      <c r="K90" t="s">
        <v>28</v>
      </c>
      <c r="L90">
        <f t="shared" si="27"/>
        <v>142.5</v>
      </c>
      <c r="M90" cm="1">
        <f t="array" ref="M90">STOWA2024_JAARROND_T(B90*60,L90,J90,K90,"")</f>
        <v>147.23478508091199</v>
      </c>
      <c r="N90">
        <f t="shared" si="28"/>
        <v>6.7918732618141566E-3</v>
      </c>
    </row>
    <row r="91" spans="1:14" x14ac:dyDescent="0.3">
      <c r="A91">
        <f t="shared" si="24"/>
        <v>4840</v>
      </c>
      <c r="B91">
        <v>96</v>
      </c>
      <c r="C91">
        <f t="shared" si="25"/>
        <v>1.6208237369578276E-3</v>
      </c>
      <c r="D91">
        <f t="shared" si="20"/>
        <v>1.6208237369578276E-3</v>
      </c>
      <c r="E91" t="s">
        <v>35</v>
      </c>
      <c r="F91" t="s">
        <v>21</v>
      </c>
      <c r="G91">
        <v>1</v>
      </c>
      <c r="H91">
        <f t="shared" si="26"/>
        <v>145</v>
      </c>
      <c r="J91">
        <v>2150</v>
      </c>
      <c r="K91" t="s">
        <v>28</v>
      </c>
      <c r="L91">
        <f t="shared" si="27"/>
        <v>147.5</v>
      </c>
      <c r="M91" cm="1">
        <f t="array" ref="M91">STOWA2024_JAARROND_T(B91*60,L91,J91,K91,"")</f>
        <v>193.3843401021737</v>
      </c>
      <c r="N91">
        <f t="shared" si="28"/>
        <v>5.171049524856329E-3</v>
      </c>
    </row>
    <row r="92" spans="1:14" x14ac:dyDescent="0.3">
      <c r="A92">
        <f t="shared" si="24"/>
        <v>4841</v>
      </c>
      <c r="B92">
        <v>96</v>
      </c>
      <c r="C92">
        <f t="shared" si="25"/>
        <v>1.2185306653410373E-3</v>
      </c>
      <c r="D92">
        <f t="shared" si="20"/>
        <v>1.2185306653410373E-3</v>
      </c>
      <c r="E92" t="s">
        <v>35</v>
      </c>
      <c r="F92" t="s">
        <v>21</v>
      </c>
      <c r="G92">
        <v>1</v>
      </c>
      <c r="H92">
        <f t="shared" si="26"/>
        <v>150</v>
      </c>
      <c r="J92">
        <v>2150</v>
      </c>
      <c r="K92" t="s">
        <v>28</v>
      </c>
      <c r="L92">
        <f t="shared" si="27"/>
        <v>152.5</v>
      </c>
      <c r="M92" cm="1">
        <f t="array" ref="M92">STOWA2024_JAARROND_T(B92*60,L92,J92,K92,"")</f>
        <v>253.00322036227621</v>
      </c>
      <c r="N92">
        <f t="shared" si="28"/>
        <v>3.9525188595152918E-3</v>
      </c>
    </row>
    <row r="93" spans="1:14" x14ac:dyDescent="0.3">
      <c r="A93">
        <f t="shared" si="24"/>
        <v>4842</v>
      </c>
      <c r="B93">
        <v>96</v>
      </c>
      <c r="C93">
        <f t="shared" si="25"/>
        <v>9.1983688975426576E-4</v>
      </c>
      <c r="D93">
        <f t="shared" si="20"/>
        <v>9.1983688975426576E-4</v>
      </c>
      <c r="E93" t="s">
        <v>35</v>
      </c>
      <c r="F93" t="s">
        <v>21</v>
      </c>
      <c r="G93">
        <v>1</v>
      </c>
      <c r="H93">
        <f t="shared" si="26"/>
        <v>155</v>
      </c>
      <c r="J93">
        <v>2150</v>
      </c>
      <c r="K93" t="s">
        <v>28</v>
      </c>
      <c r="L93">
        <f t="shared" si="27"/>
        <v>157.5</v>
      </c>
      <c r="M93" cm="1">
        <f t="array" ref="M93">STOWA2024_JAARROND_T(B93*60,L93,J93,K93,"")</f>
        <v>329.74113671365268</v>
      </c>
      <c r="N93">
        <f t="shared" si="28"/>
        <v>3.032681969761026E-3</v>
      </c>
    </row>
    <row r="94" spans="1:14" x14ac:dyDescent="0.3">
      <c r="A94">
        <f t="shared" si="24"/>
        <v>4843</v>
      </c>
      <c r="B94">
        <v>96</v>
      </c>
      <c r="C94" s="1">
        <f>N93</f>
        <v>3.032681969761026E-3</v>
      </c>
      <c r="D94">
        <f t="shared" si="20"/>
        <v>3.032681969761026E-3</v>
      </c>
      <c r="E94" t="s">
        <v>35</v>
      </c>
      <c r="F94" t="s">
        <v>21</v>
      </c>
      <c r="G94">
        <v>1</v>
      </c>
      <c r="H94">
        <f t="shared" si="26"/>
        <v>160</v>
      </c>
      <c r="J94">
        <v>2150</v>
      </c>
      <c r="K94" t="s">
        <v>28</v>
      </c>
      <c r="L94">
        <f>AVERAGE(H94:H95)</f>
        <v>85</v>
      </c>
      <c r="M94" cm="1">
        <f t="array" ref="M94">STOWA2024_JAARROND_T(B94*60,L94,J94,K94,"")</f>
        <v>4.6245033407248419</v>
      </c>
      <c r="N94">
        <f>1/M94</f>
        <v>0.21623943725884748</v>
      </c>
    </row>
    <row r="95" spans="1:14" x14ac:dyDescent="0.3">
      <c r="A95">
        <f t="shared" si="24"/>
        <v>4844</v>
      </c>
      <c r="B95">
        <v>192</v>
      </c>
      <c r="C95" s="1">
        <f>365.25*24/B95 - N95</f>
        <v>-11.048323858842174</v>
      </c>
      <c r="D95">
        <f>C95</f>
        <v>-11.048323858842174</v>
      </c>
      <c r="E95" t="s">
        <v>35</v>
      </c>
      <c r="F95" t="s">
        <v>21</v>
      </c>
      <c r="G95">
        <v>1</v>
      </c>
      <c r="H95">
        <v>10</v>
      </c>
      <c r="J95">
        <v>2150</v>
      </c>
      <c r="K95" t="s">
        <v>28</v>
      </c>
      <c r="L95">
        <f>AVERAGE(H95:H97)</f>
        <v>15</v>
      </c>
      <c r="M95" cm="1">
        <f t="array" ref="M95">STOWA2024_JAARROND_T(B95*60,L95,J95,K95,"")</f>
        <v>1.7635261707271713E-2</v>
      </c>
      <c r="N95">
        <f>1/M95</f>
        <v>56.704573858842174</v>
      </c>
    </row>
    <row r="96" spans="1:14" x14ac:dyDescent="0.3">
      <c r="A96">
        <f t="shared" si="24"/>
        <v>4845</v>
      </c>
      <c r="B96">
        <v>192</v>
      </c>
      <c r="C96">
        <f t="shared" ref="C96:C100" si="29">N95-N96</f>
        <v>7.7103148869815215</v>
      </c>
      <c r="D96">
        <f t="shared" ref="D96:D125" si="30">C96</f>
        <v>7.7103148869815215</v>
      </c>
      <c r="E96" t="s">
        <v>35</v>
      </c>
      <c r="F96" t="s">
        <v>21</v>
      </c>
      <c r="G96">
        <v>1</v>
      </c>
      <c r="H96">
        <f t="shared" ref="H96:H100" si="31">H95+5</f>
        <v>15</v>
      </c>
      <c r="J96">
        <v>2150</v>
      </c>
      <c r="K96" t="s">
        <v>28</v>
      </c>
      <c r="L96">
        <f t="shared" ref="L96:L100" si="32">AVERAGE(H96:H97)</f>
        <v>17.5</v>
      </c>
      <c r="M96" cm="1">
        <f t="array" ref="M96">STOWA2024_JAARROND_T(B96*60,L96,J96,K96,"")</f>
        <v>2.041055464425617E-2</v>
      </c>
      <c r="N96">
        <f t="shared" ref="N96:N100" si="33">1/M96</f>
        <v>48.994258971860653</v>
      </c>
    </row>
    <row r="97" spans="1:14" x14ac:dyDescent="0.3">
      <c r="A97">
        <f t="shared" si="24"/>
        <v>4846</v>
      </c>
      <c r="B97">
        <v>192</v>
      </c>
      <c r="C97">
        <f t="shared" si="29"/>
        <v>12.428168489483973</v>
      </c>
      <c r="D97">
        <f t="shared" si="30"/>
        <v>12.428168489483973</v>
      </c>
      <c r="E97" t="s">
        <v>35</v>
      </c>
      <c r="F97" t="s">
        <v>21</v>
      </c>
      <c r="G97">
        <v>1</v>
      </c>
      <c r="H97">
        <f t="shared" si="31"/>
        <v>20</v>
      </c>
      <c r="J97">
        <v>2150</v>
      </c>
      <c r="K97" t="s">
        <v>28</v>
      </c>
      <c r="L97">
        <f t="shared" si="32"/>
        <v>22.5</v>
      </c>
      <c r="M97" cm="1">
        <f t="array" ref="M97">STOWA2024_JAARROND_T(B97*60,L97,J97,K97,"")</f>
        <v>2.7347741768619153E-2</v>
      </c>
      <c r="N97">
        <f t="shared" si="33"/>
        <v>36.56609048237668</v>
      </c>
    </row>
    <row r="98" spans="1:14" x14ac:dyDescent="0.3">
      <c r="A98">
        <f t="shared" si="24"/>
        <v>4847</v>
      </c>
      <c r="B98">
        <v>192</v>
      </c>
      <c r="C98">
        <f t="shared" si="29"/>
        <v>9.2850833747684902</v>
      </c>
      <c r="D98">
        <f t="shared" si="30"/>
        <v>9.2850833747684902</v>
      </c>
      <c r="E98" t="s">
        <v>35</v>
      </c>
      <c r="F98" t="s">
        <v>21</v>
      </c>
      <c r="G98">
        <v>1</v>
      </c>
      <c r="H98">
        <f t="shared" si="31"/>
        <v>25</v>
      </c>
      <c r="J98">
        <v>2150</v>
      </c>
      <c r="K98" t="s">
        <v>28</v>
      </c>
      <c r="L98">
        <f t="shared" si="32"/>
        <v>27.5</v>
      </c>
      <c r="M98" cm="1">
        <f t="array" ref="M98">STOWA2024_JAARROND_T(B98*60,L98,J98,K98,"")</f>
        <v>3.6655538267174811E-2</v>
      </c>
      <c r="N98">
        <f t="shared" si="33"/>
        <v>27.28100710760819</v>
      </c>
    </row>
    <row r="99" spans="1:14" x14ac:dyDescent="0.3">
      <c r="A99">
        <f t="shared" si="24"/>
        <v>4848</v>
      </c>
      <c r="B99">
        <v>192</v>
      </c>
      <c r="C99">
        <f t="shared" si="29"/>
        <v>6.9350516358697121</v>
      </c>
      <c r="D99">
        <f t="shared" si="30"/>
        <v>6.9350516358697121</v>
      </c>
      <c r="E99" t="s">
        <v>35</v>
      </c>
      <c r="F99" t="s">
        <v>21</v>
      </c>
      <c r="G99">
        <v>1</v>
      </c>
      <c r="H99">
        <f t="shared" si="31"/>
        <v>30</v>
      </c>
      <c r="J99">
        <v>2150</v>
      </c>
      <c r="K99" t="s">
        <v>28</v>
      </c>
      <c r="L99">
        <f t="shared" si="32"/>
        <v>32.5</v>
      </c>
      <c r="M99" cm="1">
        <f t="array" ref="M99">STOWA2024_JAARROND_T(B99*60,L99,J99,K99,"")</f>
        <v>4.9149817583600271E-2</v>
      </c>
      <c r="N99">
        <f t="shared" si="33"/>
        <v>20.345955471738478</v>
      </c>
    </row>
    <row r="100" spans="1:14" x14ac:dyDescent="0.3">
      <c r="A100">
        <f t="shared" si="24"/>
        <v>4849</v>
      </c>
      <c r="B100">
        <v>192</v>
      </c>
      <c r="C100">
        <f t="shared" si="29"/>
        <v>5.1776685142786825</v>
      </c>
      <c r="D100">
        <f t="shared" si="30"/>
        <v>5.1776685142786825</v>
      </c>
      <c r="E100" t="s">
        <v>35</v>
      </c>
      <c r="F100" t="s">
        <v>21</v>
      </c>
      <c r="G100">
        <v>1</v>
      </c>
      <c r="H100">
        <f t="shared" si="31"/>
        <v>35</v>
      </c>
      <c r="J100">
        <v>2150</v>
      </c>
      <c r="K100" t="s">
        <v>28</v>
      </c>
      <c r="L100">
        <f t="shared" si="32"/>
        <v>37.5</v>
      </c>
      <c r="M100" cm="1">
        <f t="array" ref="M100">STOWA2024_JAARROND_T(B100*60,L100,J100,K100,"")</f>
        <v>6.5927022794633902E-2</v>
      </c>
      <c r="N100">
        <f t="shared" si="33"/>
        <v>15.168286957459795</v>
      </c>
    </row>
    <row r="101" spans="1:14" x14ac:dyDescent="0.3">
      <c r="A101">
        <f t="shared" si="24"/>
        <v>4850</v>
      </c>
      <c r="B101">
        <v>192</v>
      </c>
      <c r="C101">
        <f>N100-N101</f>
        <v>3.8642068936814926</v>
      </c>
      <c r="D101">
        <f t="shared" si="30"/>
        <v>3.8642068936814926</v>
      </c>
      <c r="E101" t="s">
        <v>35</v>
      </c>
      <c r="F101" t="s">
        <v>21</v>
      </c>
      <c r="G101">
        <v>1</v>
      </c>
      <c r="H101">
        <f>H100+5</f>
        <v>40</v>
      </c>
      <c r="J101">
        <v>2150</v>
      </c>
      <c r="K101" t="s">
        <v>28</v>
      </c>
      <c r="L101">
        <f>AVERAGE(H101:H102)</f>
        <v>42.5</v>
      </c>
      <c r="M101" cm="1">
        <f t="array" ref="M101">STOWA2024_JAARROND_T(B101*60,L101,J101,K101,"")</f>
        <v>8.8463633870066352E-2</v>
      </c>
      <c r="N101">
        <f>1/M101</f>
        <v>11.304080063778303</v>
      </c>
    </row>
    <row r="102" spans="1:14" x14ac:dyDescent="0.3">
      <c r="A102">
        <f t="shared" si="24"/>
        <v>4851</v>
      </c>
      <c r="B102">
        <v>192</v>
      </c>
      <c r="C102">
        <f t="shared" ref="C102:C124" si="34">N101-N102</f>
        <v>2.8830002578652696</v>
      </c>
      <c r="D102">
        <f t="shared" si="30"/>
        <v>2.8830002578652696</v>
      </c>
      <c r="E102" t="s">
        <v>35</v>
      </c>
      <c r="F102" t="s">
        <v>21</v>
      </c>
      <c r="G102">
        <v>1</v>
      </c>
      <c r="H102">
        <f t="shared" ref="H102:H125" si="35">H101+5</f>
        <v>45</v>
      </c>
      <c r="J102">
        <v>2150</v>
      </c>
      <c r="K102" t="s">
        <v>28</v>
      </c>
      <c r="L102">
        <f t="shared" ref="L102:L124" si="36">AVERAGE(H102:H103)</f>
        <v>47.5</v>
      </c>
      <c r="M102" cm="1">
        <f t="array" ref="M102">STOWA2024_JAARROND_T(B102*60,L102,J102,K102,"")</f>
        <v>0.11874961680066605</v>
      </c>
      <c r="N102">
        <f t="shared" ref="N102:N124" si="37">1/M102</f>
        <v>8.421079805913033</v>
      </c>
    </row>
    <row r="103" spans="1:14" x14ac:dyDescent="0.3">
      <c r="A103">
        <f t="shared" si="24"/>
        <v>4852</v>
      </c>
      <c r="B103">
        <v>192</v>
      </c>
      <c r="C103">
        <f t="shared" si="34"/>
        <v>2.1499434588218946</v>
      </c>
      <c r="D103">
        <f t="shared" si="30"/>
        <v>2.1499434588218946</v>
      </c>
      <c r="E103" t="s">
        <v>35</v>
      </c>
      <c r="F103" t="s">
        <v>21</v>
      </c>
      <c r="G103">
        <v>1</v>
      </c>
      <c r="H103">
        <f t="shared" si="35"/>
        <v>50</v>
      </c>
      <c r="J103">
        <v>2150</v>
      </c>
      <c r="K103" t="s">
        <v>28</v>
      </c>
      <c r="L103">
        <f t="shared" si="36"/>
        <v>52.5</v>
      </c>
      <c r="M103" cm="1">
        <f t="array" ref="M103">STOWA2024_JAARROND_T(B103*60,L103,J103,K103,"")</f>
        <v>0.15946073321525678</v>
      </c>
      <c r="N103">
        <f t="shared" si="37"/>
        <v>6.2711363470911383</v>
      </c>
    </row>
    <row r="104" spans="1:14" x14ac:dyDescent="0.3">
      <c r="A104">
        <f t="shared" si="24"/>
        <v>4853</v>
      </c>
      <c r="B104">
        <v>192</v>
      </c>
      <c r="C104">
        <f t="shared" si="34"/>
        <v>1.6028466066832836</v>
      </c>
      <c r="D104">
        <f t="shared" si="30"/>
        <v>1.6028466066832836</v>
      </c>
      <c r="E104" t="s">
        <v>35</v>
      </c>
      <c r="F104" t="s">
        <v>21</v>
      </c>
      <c r="G104">
        <v>1</v>
      </c>
      <c r="H104">
        <f t="shared" si="35"/>
        <v>55</v>
      </c>
      <c r="J104">
        <v>2150</v>
      </c>
      <c r="K104" t="s">
        <v>28</v>
      </c>
      <c r="L104">
        <f t="shared" si="36"/>
        <v>57.5</v>
      </c>
      <c r="M104" cm="1">
        <f t="array" ref="M104">STOWA2024_JAARROND_T(B104*60,L104,J104,K104,"")</f>
        <v>0.21421121130168605</v>
      </c>
      <c r="N104">
        <f t="shared" si="37"/>
        <v>4.6682897404078547</v>
      </c>
    </row>
    <row r="105" spans="1:14" x14ac:dyDescent="0.3">
      <c r="A105">
        <f t="shared" si="24"/>
        <v>4854</v>
      </c>
      <c r="B105">
        <v>192</v>
      </c>
      <c r="C105">
        <f t="shared" si="34"/>
        <v>1.1944150592402805</v>
      </c>
      <c r="D105">
        <f t="shared" si="30"/>
        <v>1.1944150592402805</v>
      </c>
      <c r="E105" t="s">
        <v>35</v>
      </c>
      <c r="F105" t="s">
        <v>21</v>
      </c>
      <c r="G105">
        <v>1</v>
      </c>
      <c r="H105">
        <f t="shared" si="35"/>
        <v>60</v>
      </c>
      <c r="J105">
        <v>2150</v>
      </c>
      <c r="K105" t="s">
        <v>28</v>
      </c>
      <c r="L105">
        <f t="shared" si="36"/>
        <v>62.5</v>
      </c>
      <c r="M105" cm="1">
        <f t="array" ref="M105">STOWA2024_JAARROND_T(B105*60,L105,J105,K105,"")</f>
        <v>0.28786300364292317</v>
      </c>
      <c r="N105">
        <f t="shared" si="37"/>
        <v>3.4738746811675743</v>
      </c>
    </row>
    <row r="106" spans="1:14" x14ac:dyDescent="0.3">
      <c r="A106">
        <f t="shared" si="24"/>
        <v>4855</v>
      </c>
      <c r="B106">
        <v>192</v>
      </c>
      <c r="C106">
        <f t="shared" si="34"/>
        <v>0.88983635989209198</v>
      </c>
      <c r="D106">
        <f t="shared" si="30"/>
        <v>0.88983635989209198</v>
      </c>
      <c r="E106" t="s">
        <v>35</v>
      </c>
      <c r="F106" t="s">
        <v>21</v>
      </c>
      <c r="G106">
        <v>1</v>
      </c>
      <c r="H106">
        <f t="shared" si="35"/>
        <v>65</v>
      </c>
      <c r="J106">
        <v>2150</v>
      </c>
      <c r="K106" t="s">
        <v>28</v>
      </c>
      <c r="L106">
        <f t="shared" si="36"/>
        <v>67.5</v>
      </c>
      <c r="M106" cm="1">
        <f t="array" ref="M106">STOWA2024_JAARROND_T(B106*60,L106,J106,K106,"")</f>
        <v>0.38699116486260143</v>
      </c>
      <c r="N106">
        <f t="shared" si="37"/>
        <v>2.5840383212754823</v>
      </c>
    </row>
    <row r="107" spans="1:14" x14ac:dyDescent="0.3">
      <c r="A107">
        <f t="shared" si="24"/>
        <v>4856</v>
      </c>
      <c r="B107">
        <v>192</v>
      </c>
      <c r="C107">
        <f t="shared" si="34"/>
        <v>0.66258930148477613</v>
      </c>
      <c r="D107">
        <f t="shared" si="30"/>
        <v>0.66258930148477613</v>
      </c>
      <c r="E107" t="s">
        <v>35</v>
      </c>
      <c r="F107" t="s">
        <v>21</v>
      </c>
      <c r="G107">
        <v>1</v>
      </c>
      <c r="H107">
        <f t="shared" si="35"/>
        <v>70</v>
      </c>
      <c r="J107">
        <v>2150</v>
      </c>
      <c r="K107" t="s">
        <v>28</v>
      </c>
      <c r="L107">
        <f t="shared" si="36"/>
        <v>72.5</v>
      </c>
      <c r="M107" cm="1">
        <f t="array" ref="M107">STOWA2024_JAARROND_T(B107*60,L107,J107,K107,"")</f>
        <v>0.52044055798520483</v>
      </c>
      <c r="N107">
        <f t="shared" si="37"/>
        <v>1.9214490197907061</v>
      </c>
    </row>
    <row r="108" spans="1:14" x14ac:dyDescent="0.3">
      <c r="A108">
        <f t="shared" si="24"/>
        <v>4857</v>
      </c>
      <c r="B108">
        <v>192</v>
      </c>
      <c r="C108">
        <f t="shared" si="34"/>
        <v>0.49324236403738131</v>
      </c>
      <c r="D108">
        <f t="shared" si="30"/>
        <v>0.49324236403738131</v>
      </c>
      <c r="E108" t="s">
        <v>35</v>
      </c>
      <c r="F108" t="s">
        <v>21</v>
      </c>
      <c r="G108">
        <v>1</v>
      </c>
      <c r="H108">
        <f t="shared" si="35"/>
        <v>75</v>
      </c>
      <c r="J108">
        <v>2150</v>
      </c>
      <c r="K108" t="s">
        <v>28</v>
      </c>
      <c r="L108">
        <f t="shared" si="36"/>
        <v>77.5</v>
      </c>
      <c r="M108" cm="1">
        <f t="array" ref="M108">STOWA2024_JAARROND_T(B108*60,L108,J108,K108,"")</f>
        <v>0.700178784331836</v>
      </c>
      <c r="N108">
        <f t="shared" si="37"/>
        <v>1.4282066557533248</v>
      </c>
    </row>
    <row r="109" spans="1:14" x14ac:dyDescent="0.3">
      <c r="A109">
        <f t="shared" si="24"/>
        <v>4858</v>
      </c>
      <c r="B109">
        <v>192</v>
      </c>
      <c r="C109">
        <f t="shared" si="34"/>
        <v>0.36701989105956878</v>
      </c>
      <c r="D109">
        <f t="shared" si="30"/>
        <v>0.36701989105956878</v>
      </c>
      <c r="E109" t="s">
        <v>35</v>
      </c>
      <c r="F109" t="s">
        <v>21</v>
      </c>
      <c r="G109">
        <v>1</v>
      </c>
      <c r="H109">
        <f t="shared" si="35"/>
        <v>80</v>
      </c>
      <c r="J109">
        <v>2150</v>
      </c>
      <c r="K109" t="s">
        <v>28</v>
      </c>
      <c r="L109">
        <f t="shared" si="36"/>
        <v>82.5</v>
      </c>
      <c r="M109" cm="1">
        <f t="array" ref="M109">STOWA2024_JAARROND_T(B109*60,L109,J109,K109,"")</f>
        <v>0.9423411912686136</v>
      </c>
      <c r="N109">
        <f t="shared" si="37"/>
        <v>1.0611867646937561</v>
      </c>
    </row>
    <row r="110" spans="1:14" x14ac:dyDescent="0.3">
      <c r="A110">
        <f t="shared" si="24"/>
        <v>4859</v>
      </c>
      <c r="B110">
        <v>192</v>
      </c>
      <c r="C110">
        <f t="shared" si="34"/>
        <v>0.2729357197361586</v>
      </c>
      <c r="D110">
        <f t="shared" si="30"/>
        <v>0.2729357197361586</v>
      </c>
      <c r="E110" t="s">
        <v>35</v>
      </c>
      <c r="F110" t="s">
        <v>21</v>
      </c>
      <c r="G110">
        <v>1</v>
      </c>
      <c r="H110">
        <f t="shared" si="35"/>
        <v>85</v>
      </c>
      <c r="J110">
        <v>2150</v>
      </c>
      <c r="K110" t="s">
        <v>28</v>
      </c>
      <c r="L110">
        <f t="shared" si="36"/>
        <v>87.5</v>
      </c>
      <c r="M110" cm="1">
        <f t="array" ref="M110">STOWA2024_JAARROND_T(B110*60,L110,J110,K110,"")</f>
        <v>1.2686313661072193</v>
      </c>
      <c r="N110">
        <f t="shared" si="37"/>
        <v>0.78825104495759746</v>
      </c>
    </row>
    <row r="111" spans="1:14" x14ac:dyDescent="0.3">
      <c r="A111">
        <f t="shared" si="24"/>
        <v>4860</v>
      </c>
      <c r="B111">
        <v>192</v>
      </c>
      <c r="C111">
        <f t="shared" si="34"/>
        <v>0.20300684116902923</v>
      </c>
      <c r="D111">
        <f t="shared" si="30"/>
        <v>0.20300684116902923</v>
      </c>
      <c r="E111" t="s">
        <v>35</v>
      </c>
      <c r="F111" t="s">
        <v>21</v>
      </c>
      <c r="G111">
        <v>1</v>
      </c>
      <c r="H111">
        <f t="shared" si="35"/>
        <v>90</v>
      </c>
      <c r="J111">
        <v>2150</v>
      </c>
      <c r="K111" t="s">
        <v>28</v>
      </c>
      <c r="L111">
        <f t="shared" si="36"/>
        <v>92.5</v>
      </c>
      <c r="M111" cm="1">
        <f t="array" ref="M111">STOWA2024_JAARROND_T(B111*60,L111,J111,K111,"")</f>
        <v>1.7086884304475247</v>
      </c>
      <c r="N111">
        <f t="shared" si="37"/>
        <v>0.58524420378856823</v>
      </c>
    </row>
    <row r="112" spans="1:14" x14ac:dyDescent="0.3">
      <c r="A112">
        <f t="shared" si="24"/>
        <v>4861</v>
      </c>
      <c r="B112">
        <v>192</v>
      </c>
      <c r="C112">
        <f t="shared" si="34"/>
        <v>0.1508915675528949</v>
      </c>
      <c r="D112">
        <f t="shared" si="30"/>
        <v>0.1508915675528949</v>
      </c>
      <c r="E112" t="s">
        <v>35</v>
      </c>
      <c r="F112" t="s">
        <v>21</v>
      </c>
      <c r="G112">
        <v>1</v>
      </c>
      <c r="H112">
        <f t="shared" si="35"/>
        <v>95</v>
      </c>
      <c r="J112">
        <v>2150</v>
      </c>
      <c r="K112" t="s">
        <v>28</v>
      </c>
      <c r="L112">
        <f t="shared" si="36"/>
        <v>97.5</v>
      </c>
      <c r="M112" cm="1">
        <f t="array" ref="M112">STOWA2024_JAARROND_T(B112*60,L112,J112,K112,"")</f>
        <v>2.3022768059301355</v>
      </c>
      <c r="N112">
        <f t="shared" si="37"/>
        <v>0.43435263623567333</v>
      </c>
    </row>
    <row r="113" spans="1:14" x14ac:dyDescent="0.3">
      <c r="A113">
        <f t="shared" si="24"/>
        <v>4862</v>
      </c>
      <c r="B113">
        <v>192</v>
      </c>
      <c r="C113">
        <f t="shared" si="34"/>
        <v>0.11211197566471942</v>
      </c>
      <c r="D113">
        <f t="shared" si="30"/>
        <v>0.11211197566471942</v>
      </c>
      <c r="E113" t="s">
        <v>35</v>
      </c>
      <c r="F113" t="s">
        <v>21</v>
      </c>
      <c r="G113">
        <v>1</v>
      </c>
      <c r="H113">
        <f t="shared" si="35"/>
        <v>100</v>
      </c>
      <c r="J113">
        <v>2150</v>
      </c>
      <c r="K113" t="s">
        <v>28</v>
      </c>
      <c r="L113">
        <f t="shared" si="36"/>
        <v>102.5</v>
      </c>
      <c r="M113" cm="1">
        <f t="array" ref="M113">STOWA2024_JAARROND_T(B113*60,L113,J113,K113,"")</f>
        <v>3.1032706990737156</v>
      </c>
      <c r="N113">
        <f t="shared" si="37"/>
        <v>0.32224066057095391</v>
      </c>
    </row>
    <row r="114" spans="1:14" x14ac:dyDescent="0.3">
      <c r="A114">
        <f t="shared" si="24"/>
        <v>4863</v>
      </c>
      <c r="B114">
        <v>192</v>
      </c>
      <c r="C114">
        <f t="shared" si="34"/>
        <v>8.3264220885588852E-2</v>
      </c>
      <c r="D114">
        <f t="shared" si="30"/>
        <v>8.3264220885588852E-2</v>
      </c>
      <c r="E114" t="s">
        <v>35</v>
      </c>
      <c r="F114" t="s">
        <v>21</v>
      </c>
      <c r="G114">
        <v>1</v>
      </c>
      <c r="H114">
        <f t="shared" si="35"/>
        <v>105</v>
      </c>
      <c r="J114">
        <v>2150</v>
      </c>
      <c r="K114" t="s">
        <v>28</v>
      </c>
      <c r="L114">
        <f t="shared" si="36"/>
        <v>107.5</v>
      </c>
      <c r="M114" cm="1">
        <f t="array" ref="M114">STOWA2024_JAARROND_T(B114*60,L114,J114,K114,"")</f>
        <v>4.1845129223474666</v>
      </c>
      <c r="N114">
        <f t="shared" si="37"/>
        <v>0.23897643968536506</v>
      </c>
    </row>
    <row r="115" spans="1:14" x14ac:dyDescent="0.3">
      <c r="A115">
        <f t="shared" si="24"/>
        <v>4864</v>
      </c>
      <c r="B115">
        <v>192</v>
      </c>
      <c r="C115">
        <f t="shared" si="34"/>
        <v>6.1817586293717225E-2</v>
      </c>
      <c r="D115">
        <f t="shared" si="30"/>
        <v>6.1817586293717225E-2</v>
      </c>
      <c r="E115" t="s">
        <v>35</v>
      </c>
      <c r="F115" t="s">
        <v>21</v>
      </c>
      <c r="G115">
        <v>1</v>
      </c>
      <c r="H115">
        <f t="shared" si="35"/>
        <v>110</v>
      </c>
      <c r="J115">
        <v>2150</v>
      </c>
      <c r="K115" t="s">
        <v>28</v>
      </c>
      <c r="L115">
        <f t="shared" si="36"/>
        <v>112.5</v>
      </c>
      <c r="M115" cm="1">
        <f t="array" ref="M115">STOWA2024_JAARROND_T(B115*60,L115,J115,K115,"")</f>
        <v>5.6446515703580697</v>
      </c>
      <c r="N115">
        <f t="shared" si="37"/>
        <v>0.17715885339164783</v>
      </c>
    </row>
    <row r="116" spans="1:14" x14ac:dyDescent="0.3">
      <c r="A116">
        <f t="shared" si="24"/>
        <v>4865</v>
      </c>
      <c r="B116">
        <v>192</v>
      </c>
      <c r="C116">
        <f t="shared" si="34"/>
        <v>4.5877379290533676E-2</v>
      </c>
      <c r="D116">
        <f t="shared" si="30"/>
        <v>4.5877379290533676E-2</v>
      </c>
      <c r="E116" t="s">
        <v>35</v>
      </c>
      <c r="F116" t="s">
        <v>21</v>
      </c>
      <c r="G116">
        <v>1</v>
      </c>
      <c r="H116">
        <f t="shared" si="35"/>
        <v>115</v>
      </c>
      <c r="J116">
        <v>2150</v>
      </c>
      <c r="K116" t="s">
        <v>28</v>
      </c>
      <c r="L116">
        <f t="shared" si="36"/>
        <v>117.5</v>
      </c>
      <c r="M116" cm="1">
        <f t="array" ref="M116">STOWA2024_JAARROND_T(B116*60,L116,J116,K116,"")</f>
        <v>7.6172209890771887</v>
      </c>
      <c r="N116">
        <f t="shared" si="37"/>
        <v>0.13128147410111415</v>
      </c>
    </row>
    <row r="117" spans="1:14" x14ac:dyDescent="0.3">
      <c r="A117">
        <f t="shared" si="24"/>
        <v>4866</v>
      </c>
      <c r="B117">
        <v>192</v>
      </c>
      <c r="C117">
        <f t="shared" si="34"/>
        <v>3.4034402230438535E-2</v>
      </c>
      <c r="D117">
        <f t="shared" si="30"/>
        <v>3.4034402230438535E-2</v>
      </c>
      <c r="E117" t="s">
        <v>35</v>
      </c>
      <c r="F117" t="s">
        <v>21</v>
      </c>
      <c r="G117">
        <v>1</v>
      </c>
      <c r="H117">
        <f t="shared" si="35"/>
        <v>120</v>
      </c>
      <c r="J117">
        <v>2150</v>
      </c>
      <c r="K117" t="s">
        <v>28</v>
      </c>
      <c r="L117">
        <f t="shared" si="36"/>
        <v>122.5</v>
      </c>
      <c r="M117" cm="1">
        <f t="array" ref="M117">STOWA2024_JAARROND_T(B117*60,L117,J117,K117,"")</f>
        <v>10.283085966124036</v>
      </c>
      <c r="N117">
        <f t="shared" si="37"/>
        <v>9.7247071870675619E-2</v>
      </c>
    </row>
    <row r="118" spans="1:14" x14ac:dyDescent="0.3">
      <c r="A118">
        <f t="shared" si="24"/>
        <v>4867</v>
      </c>
      <c r="B118">
        <v>192</v>
      </c>
      <c r="C118">
        <f t="shared" si="34"/>
        <v>2.5238902201975458E-2</v>
      </c>
      <c r="D118">
        <f t="shared" si="30"/>
        <v>2.5238902201975458E-2</v>
      </c>
      <c r="E118" t="s">
        <v>35</v>
      </c>
      <c r="F118" t="s">
        <v>21</v>
      </c>
      <c r="G118">
        <v>1</v>
      </c>
      <c r="H118">
        <f t="shared" si="35"/>
        <v>125</v>
      </c>
      <c r="J118">
        <v>2150</v>
      </c>
      <c r="K118" t="s">
        <v>28</v>
      </c>
      <c r="L118">
        <f t="shared" si="36"/>
        <v>127.5</v>
      </c>
      <c r="M118" cm="1">
        <f t="array" ref="M118">STOWA2024_JAARROND_T(B118*60,L118,J118,K118,"")</f>
        <v>13.887313128508399</v>
      </c>
      <c r="N118">
        <f t="shared" si="37"/>
        <v>7.2008169668700162E-2</v>
      </c>
    </row>
    <row r="119" spans="1:14" x14ac:dyDescent="0.3">
      <c r="A119">
        <f t="shared" si="24"/>
        <v>4868</v>
      </c>
      <c r="B119">
        <v>192</v>
      </c>
      <c r="C119">
        <f t="shared" si="34"/>
        <v>1.870920490861977E-2</v>
      </c>
      <c r="D119">
        <f t="shared" si="30"/>
        <v>1.870920490861977E-2</v>
      </c>
      <c r="E119" t="s">
        <v>35</v>
      </c>
      <c r="F119" t="s">
        <v>21</v>
      </c>
      <c r="G119">
        <v>1</v>
      </c>
      <c r="H119">
        <f t="shared" si="35"/>
        <v>130</v>
      </c>
      <c r="J119">
        <v>2150</v>
      </c>
      <c r="K119" t="s">
        <v>28</v>
      </c>
      <c r="L119">
        <f t="shared" si="36"/>
        <v>132.5</v>
      </c>
      <c r="M119" cm="1">
        <f t="array" ref="M119">STOWA2024_JAARROND_T(B119*60,L119,J119,K119,"")</f>
        <v>18.762090492777737</v>
      </c>
      <c r="N119">
        <f t="shared" si="37"/>
        <v>5.3298964760080392E-2</v>
      </c>
    </row>
    <row r="120" spans="1:14" x14ac:dyDescent="0.3">
      <c r="A120">
        <f t="shared" si="24"/>
        <v>4869</v>
      </c>
      <c r="B120">
        <v>192</v>
      </c>
      <c r="C120">
        <f t="shared" si="34"/>
        <v>1.3863484613747867E-2</v>
      </c>
      <c r="D120">
        <f t="shared" si="30"/>
        <v>1.3863484613747867E-2</v>
      </c>
      <c r="E120" t="s">
        <v>35</v>
      </c>
      <c r="F120" t="s">
        <v>21</v>
      </c>
      <c r="G120">
        <v>1</v>
      </c>
      <c r="H120">
        <f t="shared" si="35"/>
        <v>135</v>
      </c>
      <c r="J120">
        <v>2150</v>
      </c>
      <c r="K120" t="s">
        <v>28</v>
      </c>
      <c r="L120">
        <f t="shared" si="36"/>
        <v>137.5</v>
      </c>
      <c r="M120" cm="1">
        <f t="array" ref="M120">STOWA2024_JAARROND_T(B120*60,L120,J120,K120,"")</f>
        <v>25.357875605655568</v>
      </c>
      <c r="N120">
        <f t="shared" si="37"/>
        <v>3.9435480146332524E-2</v>
      </c>
    </row>
    <row r="121" spans="1:14" x14ac:dyDescent="0.3">
      <c r="A121">
        <f t="shared" si="24"/>
        <v>4870</v>
      </c>
      <c r="B121">
        <v>192</v>
      </c>
      <c r="C121">
        <f t="shared" si="34"/>
        <v>1.0268838105663668E-2</v>
      </c>
      <c r="D121">
        <f t="shared" si="30"/>
        <v>1.0268838105663668E-2</v>
      </c>
      <c r="E121" t="s">
        <v>35</v>
      </c>
      <c r="F121" t="s">
        <v>21</v>
      </c>
      <c r="G121">
        <v>1</v>
      </c>
      <c r="H121">
        <f t="shared" si="35"/>
        <v>140</v>
      </c>
      <c r="J121">
        <v>2150</v>
      </c>
      <c r="K121" t="s">
        <v>28</v>
      </c>
      <c r="L121">
        <f t="shared" si="36"/>
        <v>142.5</v>
      </c>
      <c r="M121" cm="1">
        <f t="array" ref="M121">STOWA2024_JAARROND_T(B121*60,L121,J121,K121,"")</f>
        <v>34.28574323385044</v>
      </c>
      <c r="N121">
        <f t="shared" si="37"/>
        <v>2.9166642040668857E-2</v>
      </c>
    </row>
    <row r="122" spans="1:14" x14ac:dyDescent="0.3">
      <c r="A122">
        <f t="shared" si="24"/>
        <v>4871</v>
      </c>
      <c r="B122">
        <v>192</v>
      </c>
      <c r="C122">
        <f t="shared" si="34"/>
        <v>7.6032914915821898E-3</v>
      </c>
      <c r="D122">
        <f t="shared" si="30"/>
        <v>7.6032914915821898E-3</v>
      </c>
      <c r="E122" t="s">
        <v>35</v>
      </c>
      <c r="F122" t="s">
        <v>21</v>
      </c>
      <c r="G122">
        <v>1</v>
      </c>
      <c r="H122">
        <f t="shared" si="35"/>
        <v>145</v>
      </c>
      <c r="J122">
        <v>2150</v>
      </c>
      <c r="K122" t="s">
        <v>28</v>
      </c>
      <c r="L122">
        <f t="shared" si="36"/>
        <v>147.5</v>
      </c>
      <c r="M122" cm="1">
        <f t="array" ref="M122">STOWA2024_JAARROND_T(B122*60,L122,J122,K122,"")</f>
        <v>46.374982298024918</v>
      </c>
      <c r="N122">
        <f t="shared" si="37"/>
        <v>2.1563350549086667E-2</v>
      </c>
    </row>
    <row r="123" spans="1:14" x14ac:dyDescent="0.3">
      <c r="A123">
        <f t="shared" si="24"/>
        <v>4872</v>
      </c>
      <c r="B123">
        <v>192</v>
      </c>
      <c r="C123">
        <f t="shared" si="34"/>
        <v>5.6274674578554382E-3</v>
      </c>
      <c r="D123">
        <f t="shared" si="30"/>
        <v>5.6274674578554382E-3</v>
      </c>
      <c r="E123" t="s">
        <v>35</v>
      </c>
      <c r="F123" t="s">
        <v>21</v>
      </c>
      <c r="G123">
        <v>1</v>
      </c>
      <c r="H123">
        <f t="shared" si="35"/>
        <v>150</v>
      </c>
      <c r="J123">
        <v>2150</v>
      </c>
      <c r="K123" t="s">
        <v>28</v>
      </c>
      <c r="L123">
        <f t="shared" si="36"/>
        <v>152.5</v>
      </c>
      <c r="M123" cm="1">
        <f t="array" ref="M123">STOWA2024_JAARROND_T(B123*60,L123,J123,K123,"")</f>
        <v>62.751464369756398</v>
      </c>
      <c r="N123">
        <f t="shared" si="37"/>
        <v>1.5935883091231229E-2</v>
      </c>
    </row>
    <row r="124" spans="1:14" x14ac:dyDescent="0.3">
      <c r="A124">
        <f t="shared" si="24"/>
        <v>4873</v>
      </c>
      <c r="B124">
        <v>192</v>
      </c>
      <c r="C124">
        <f t="shared" si="34"/>
        <v>4.1634651939728342E-3</v>
      </c>
      <c r="D124">
        <f t="shared" si="30"/>
        <v>4.1634651939728342E-3</v>
      </c>
      <c r="E124" t="s">
        <v>35</v>
      </c>
      <c r="F124" t="s">
        <v>21</v>
      </c>
      <c r="G124">
        <v>1</v>
      </c>
      <c r="H124">
        <f t="shared" si="35"/>
        <v>155</v>
      </c>
      <c r="J124">
        <v>2150</v>
      </c>
      <c r="K124" t="s">
        <v>28</v>
      </c>
      <c r="L124">
        <f t="shared" si="36"/>
        <v>157.5</v>
      </c>
      <c r="M124" cm="1">
        <f t="array" ref="M124">STOWA2024_JAARROND_T(B124*60,L124,J124,K124,"")</f>
        <v>84.944317193571919</v>
      </c>
      <c r="N124">
        <f t="shared" si="37"/>
        <v>1.1772417897258395E-2</v>
      </c>
    </row>
    <row r="125" spans="1:14" x14ac:dyDescent="0.3">
      <c r="A125">
        <f t="shared" si="24"/>
        <v>4874</v>
      </c>
      <c r="B125">
        <v>192</v>
      </c>
      <c r="C125" s="1">
        <f>N124</f>
        <v>1.1772417897258395E-2</v>
      </c>
      <c r="D125">
        <f t="shared" si="30"/>
        <v>1.1772417897258395E-2</v>
      </c>
      <c r="E125" t="s">
        <v>35</v>
      </c>
      <c r="F125" t="s">
        <v>21</v>
      </c>
      <c r="G125">
        <v>1</v>
      </c>
      <c r="H125">
        <f t="shared" si="35"/>
        <v>160</v>
      </c>
      <c r="J125">
        <v>2150</v>
      </c>
      <c r="K125" t="s">
        <v>28</v>
      </c>
      <c r="L125">
        <f>AVERAGE(H125:H126)</f>
        <v>85</v>
      </c>
      <c r="M125" cm="1">
        <f t="array" ref="M125">STOWA2024_JAARROND_T(B125*60,L125,J125,K125,"")</f>
        <v>1.0932790172735616</v>
      </c>
      <c r="N125">
        <f>1/M125</f>
        <v>0.91467958700407292</v>
      </c>
    </row>
    <row r="126" spans="1:14" x14ac:dyDescent="0.3">
      <c r="A126">
        <f t="shared" si="24"/>
        <v>4875</v>
      </c>
      <c r="B126">
        <v>216</v>
      </c>
      <c r="C126" s="1">
        <f>365.25*24/B126 - N126</f>
        <v>-17.655328249500705</v>
      </c>
      <c r="D126">
        <f>C126</f>
        <v>-17.655328249500705</v>
      </c>
      <c r="E126" t="s">
        <v>35</v>
      </c>
      <c r="F126" t="s">
        <v>21</v>
      </c>
      <c r="G126">
        <v>1</v>
      </c>
      <c r="H126">
        <v>10</v>
      </c>
      <c r="J126">
        <v>2150</v>
      </c>
      <c r="K126" t="s">
        <v>28</v>
      </c>
      <c r="L126">
        <f>AVERAGE(H126:H128)</f>
        <v>15</v>
      </c>
      <c r="M126" cm="1">
        <f t="array" ref="M126">STOWA2024_JAARROND_T(B126*60,L126,J126,K126,"")</f>
        <v>1.7170724271842675E-2</v>
      </c>
      <c r="N126">
        <f>1/M126</f>
        <v>58.238661582834041</v>
      </c>
    </row>
    <row r="127" spans="1:14" x14ac:dyDescent="0.3">
      <c r="A127">
        <f t="shared" si="24"/>
        <v>4876</v>
      </c>
      <c r="B127">
        <v>216</v>
      </c>
      <c r="C127">
        <f t="shared" ref="C127:C131" si="38">N126-N127</f>
        <v>7.3471119461018972</v>
      </c>
      <c r="D127">
        <f t="shared" ref="D127:D156" si="39">C127</f>
        <v>7.3471119461018972</v>
      </c>
      <c r="E127" t="s">
        <v>35</v>
      </c>
      <c r="F127" t="s">
        <v>21</v>
      </c>
      <c r="G127">
        <v>1</v>
      </c>
      <c r="H127">
        <f t="shared" ref="H127:H131" si="40">H126+5</f>
        <v>15</v>
      </c>
      <c r="J127">
        <v>2150</v>
      </c>
      <c r="K127" t="s">
        <v>28</v>
      </c>
      <c r="L127">
        <f t="shared" ref="L127:L131" si="41">AVERAGE(H127:H128)</f>
        <v>17.5</v>
      </c>
      <c r="M127" cm="1">
        <f t="array" ref="M127">STOWA2024_JAARROND_T(B127*60,L127,J127,K127,"")</f>
        <v>1.9649627632447392E-2</v>
      </c>
      <c r="N127">
        <f t="shared" ref="N127:N131" si="42">1/M127</f>
        <v>50.891549636732144</v>
      </c>
    </row>
    <row r="128" spans="1:14" x14ac:dyDescent="0.3">
      <c r="A128">
        <f t="shared" si="24"/>
        <v>4877</v>
      </c>
      <c r="B128">
        <v>216</v>
      </c>
      <c r="C128">
        <f t="shared" si="38"/>
        <v>12.062808183778046</v>
      </c>
      <c r="D128">
        <f t="shared" si="39"/>
        <v>12.062808183778046</v>
      </c>
      <c r="E128" t="s">
        <v>35</v>
      </c>
      <c r="F128" t="s">
        <v>21</v>
      </c>
      <c r="G128">
        <v>1</v>
      </c>
      <c r="H128">
        <f t="shared" si="40"/>
        <v>20</v>
      </c>
      <c r="J128">
        <v>2150</v>
      </c>
      <c r="K128" t="s">
        <v>28</v>
      </c>
      <c r="L128">
        <f t="shared" si="41"/>
        <v>22.5</v>
      </c>
      <c r="M128" cm="1">
        <f t="array" ref="M128">STOWA2024_JAARROND_T(B128*60,L128,J128,K128,"")</f>
        <v>2.5754118278894664E-2</v>
      </c>
      <c r="N128">
        <f t="shared" si="42"/>
        <v>38.828741452954098</v>
      </c>
    </row>
    <row r="129" spans="1:14" x14ac:dyDescent="0.3">
      <c r="A129">
        <f t="shared" si="24"/>
        <v>4878</v>
      </c>
      <c r="B129">
        <v>216</v>
      </c>
      <c r="C129">
        <f t="shared" si="38"/>
        <v>9.2362850213052674</v>
      </c>
      <c r="D129">
        <f t="shared" si="39"/>
        <v>9.2362850213052674</v>
      </c>
      <c r="E129" t="s">
        <v>35</v>
      </c>
      <c r="F129" t="s">
        <v>21</v>
      </c>
      <c r="G129">
        <v>1</v>
      </c>
      <c r="H129">
        <f t="shared" si="40"/>
        <v>25</v>
      </c>
      <c r="J129">
        <v>2150</v>
      </c>
      <c r="K129" t="s">
        <v>28</v>
      </c>
      <c r="L129">
        <f t="shared" si="41"/>
        <v>27.5</v>
      </c>
      <c r="M129" cm="1">
        <f t="array" ref="M129">STOWA2024_JAARROND_T(B129*60,L129,J129,K129,"")</f>
        <v>3.3792395785383678E-2</v>
      </c>
      <c r="N129">
        <f t="shared" si="42"/>
        <v>29.592456431648831</v>
      </c>
    </row>
    <row r="130" spans="1:14" x14ac:dyDescent="0.3">
      <c r="A130">
        <f t="shared" si="24"/>
        <v>4879</v>
      </c>
      <c r="B130">
        <v>216</v>
      </c>
      <c r="C130">
        <f t="shared" si="38"/>
        <v>7.0647272500080476</v>
      </c>
      <c r="D130">
        <f t="shared" si="39"/>
        <v>7.0647272500080476</v>
      </c>
      <c r="E130" t="s">
        <v>35</v>
      </c>
      <c r="F130" t="s">
        <v>21</v>
      </c>
      <c r="G130">
        <v>1</v>
      </c>
      <c r="H130">
        <f t="shared" si="40"/>
        <v>30</v>
      </c>
      <c r="J130">
        <v>2150</v>
      </c>
      <c r="K130" t="s">
        <v>28</v>
      </c>
      <c r="L130">
        <f t="shared" si="41"/>
        <v>32.5</v>
      </c>
      <c r="M130" cm="1">
        <f t="array" ref="M130">STOWA2024_JAARROND_T(B130*60,L130,J130,K130,"")</f>
        <v>4.4389738172765363E-2</v>
      </c>
      <c r="N130">
        <f t="shared" si="42"/>
        <v>22.527729181640783</v>
      </c>
    </row>
    <row r="131" spans="1:14" x14ac:dyDescent="0.3">
      <c r="A131">
        <f t="shared" si="24"/>
        <v>4880</v>
      </c>
      <c r="B131">
        <v>216</v>
      </c>
      <c r="C131">
        <f t="shared" si="38"/>
        <v>5.3977860805855826</v>
      </c>
      <c r="D131">
        <f t="shared" si="39"/>
        <v>5.3977860805855826</v>
      </c>
      <c r="E131" t="s">
        <v>35</v>
      </c>
      <c r="F131" t="s">
        <v>21</v>
      </c>
      <c r="G131">
        <v>1</v>
      </c>
      <c r="H131">
        <f t="shared" si="40"/>
        <v>35</v>
      </c>
      <c r="J131">
        <v>2150</v>
      </c>
      <c r="K131" t="s">
        <v>28</v>
      </c>
      <c r="L131">
        <f t="shared" si="41"/>
        <v>37.5</v>
      </c>
      <c r="M131" cm="1">
        <f t="array" ref="M131">STOWA2024_JAARROND_T(B131*60,L131,J131,K131,"")</f>
        <v>5.8377310076318953E-2</v>
      </c>
      <c r="N131">
        <f t="shared" si="42"/>
        <v>17.129943101055201</v>
      </c>
    </row>
    <row r="132" spans="1:14" x14ac:dyDescent="0.3">
      <c r="A132">
        <f t="shared" ref="A132:A156" si="43">A131+1</f>
        <v>4881</v>
      </c>
      <c r="B132">
        <v>216</v>
      </c>
      <c r="C132">
        <f>N131-N132</f>
        <v>4.1191103097771009</v>
      </c>
      <c r="D132">
        <f t="shared" si="39"/>
        <v>4.1191103097771009</v>
      </c>
      <c r="E132" t="s">
        <v>35</v>
      </c>
      <c r="F132" t="s">
        <v>21</v>
      </c>
      <c r="G132">
        <v>1</v>
      </c>
      <c r="H132">
        <f>H131+5</f>
        <v>40</v>
      </c>
      <c r="J132">
        <v>2150</v>
      </c>
      <c r="K132" t="s">
        <v>28</v>
      </c>
      <c r="L132">
        <f>AVERAGE(H132:H133)</f>
        <v>42.5</v>
      </c>
      <c r="M132" cm="1">
        <f t="array" ref="M132">STOWA2024_JAARROND_T(B132*60,L132,J132,K132,"")</f>
        <v>7.6859030935387693E-2</v>
      </c>
      <c r="N132">
        <f>1/M132</f>
        <v>13.0108327912781</v>
      </c>
    </row>
    <row r="133" spans="1:14" x14ac:dyDescent="0.3">
      <c r="A133">
        <f t="shared" si="43"/>
        <v>4882</v>
      </c>
      <c r="B133">
        <v>216</v>
      </c>
      <c r="C133">
        <f t="shared" ref="C133:C155" si="44">N132-N133</f>
        <v>3.1399961014229198</v>
      </c>
      <c r="D133">
        <f t="shared" si="39"/>
        <v>3.1399961014229198</v>
      </c>
      <c r="E133" t="s">
        <v>35</v>
      </c>
      <c r="F133" t="s">
        <v>21</v>
      </c>
      <c r="G133">
        <v>1</v>
      </c>
      <c r="H133">
        <f t="shared" ref="H133:H156" si="45">H132+5</f>
        <v>45</v>
      </c>
      <c r="J133">
        <v>2150</v>
      </c>
      <c r="K133" t="s">
        <v>28</v>
      </c>
      <c r="L133">
        <f t="shared" ref="L133:L155" si="46">AVERAGE(H133:H134)</f>
        <v>47.5</v>
      </c>
      <c r="M133" cm="1">
        <f t="array" ref="M133">STOWA2024_JAARROND_T(B133*60,L133,J133,K133,"")</f>
        <v>0.10130853456706025</v>
      </c>
      <c r="N133">
        <f t="shared" ref="N133:N155" si="47">1/M133</f>
        <v>9.8708366898551798</v>
      </c>
    </row>
    <row r="134" spans="1:14" x14ac:dyDescent="0.3">
      <c r="A134">
        <f t="shared" si="43"/>
        <v>4883</v>
      </c>
      <c r="B134">
        <v>216</v>
      </c>
      <c r="C134">
        <f t="shared" si="44"/>
        <v>2.3908959679082091</v>
      </c>
      <c r="D134">
        <f t="shared" si="39"/>
        <v>2.3908959679082091</v>
      </c>
      <c r="E134" t="s">
        <v>35</v>
      </c>
      <c r="F134" t="s">
        <v>21</v>
      </c>
      <c r="G134">
        <v>1</v>
      </c>
      <c r="H134">
        <f t="shared" si="45"/>
        <v>50</v>
      </c>
      <c r="J134">
        <v>2150</v>
      </c>
      <c r="K134" t="s">
        <v>28</v>
      </c>
      <c r="L134">
        <f t="shared" si="46"/>
        <v>52.5</v>
      </c>
      <c r="M134" cm="1">
        <f t="array" ref="M134">STOWA2024_JAARROND_T(B134*60,L134,J134,K134,"")</f>
        <v>0.13369089905564221</v>
      </c>
      <c r="N134">
        <f t="shared" si="47"/>
        <v>7.4799407219469707</v>
      </c>
    </row>
    <row r="135" spans="1:14" x14ac:dyDescent="0.3">
      <c r="A135">
        <f t="shared" si="43"/>
        <v>4884</v>
      </c>
      <c r="B135">
        <v>216</v>
      </c>
      <c r="C135">
        <f t="shared" si="44"/>
        <v>1.818478677322604</v>
      </c>
      <c r="D135">
        <f t="shared" si="39"/>
        <v>1.818478677322604</v>
      </c>
      <c r="E135" t="s">
        <v>35</v>
      </c>
      <c r="F135" t="s">
        <v>21</v>
      </c>
      <c r="G135">
        <v>1</v>
      </c>
      <c r="H135">
        <f t="shared" si="45"/>
        <v>55</v>
      </c>
      <c r="J135">
        <v>2150</v>
      </c>
      <c r="K135" t="s">
        <v>28</v>
      </c>
      <c r="L135">
        <f t="shared" si="46"/>
        <v>57.5</v>
      </c>
      <c r="M135" cm="1">
        <f t="array" ref="M135">STOWA2024_JAARROND_T(B135*60,L135,J135,K135,"")</f>
        <v>0.1766328188934011</v>
      </c>
      <c r="N135">
        <f t="shared" si="47"/>
        <v>5.6614620446243666</v>
      </c>
    </row>
    <row r="136" spans="1:14" x14ac:dyDescent="0.3">
      <c r="A136">
        <f t="shared" si="43"/>
        <v>4885</v>
      </c>
      <c r="B136">
        <v>216</v>
      </c>
      <c r="C136">
        <f t="shared" si="44"/>
        <v>1.3814376506956361</v>
      </c>
      <c r="D136">
        <f t="shared" si="39"/>
        <v>1.3814376506956361</v>
      </c>
      <c r="E136" t="s">
        <v>35</v>
      </c>
      <c r="F136" t="s">
        <v>21</v>
      </c>
      <c r="G136">
        <v>1</v>
      </c>
      <c r="H136">
        <f t="shared" si="45"/>
        <v>60</v>
      </c>
      <c r="J136">
        <v>2150</v>
      </c>
      <c r="K136" t="s">
        <v>28</v>
      </c>
      <c r="L136">
        <f t="shared" si="46"/>
        <v>62.5</v>
      </c>
      <c r="M136" cm="1">
        <f t="array" ref="M136">STOWA2024_JAARROND_T(B136*60,L136,J136,K136,"")</f>
        <v>0.2336435281580434</v>
      </c>
      <c r="N136">
        <f t="shared" si="47"/>
        <v>4.2800243939287306</v>
      </c>
    </row>
    <row r="137" spans="1:14" x14ac:dyDescent="0.3">
      <c r="A137">
        <f t="shared" si="43"/>
        <v>4886</v>
      </c>
      <c r="B137">
        <v>216</v>
      </c>
      <c r="C137">
        <f t="shared" si="44"/>
        <v>1.0481649749001076</v>
      </c>
      <c r="D137">
        <f t="shared" si="39"/>
        <v>1.0481649749001076</v>
      </c>
      <c r="E137" t="s">
        <v>35</v>
      </c>
      <c r="F137" t="s">
        <v>21</v>
      </c>
      <c r="G137">
        <v>1</v>
      </c>
      <c r="H137">
        <f t="shared" si="45"/>
        <v>65</v>
      </c>
      <c r="J137">
        <v>2150</v>
      </c>
      <c r="K137" t="s">
        <v>28</v>
      </c>
      <c r="L137">
        <f t="shared" si="46"/>
        <v>67.5</v>
      </c>
      <c r="M137" cm="1">
        <f t="array" ref="M137">STOWA2024_JAARROND_T(B137*60,L137,J137,K137,"")</f>
        <v>0.30941939928208972</v>
      </c>
      <c r="N137">
        <f t="shared" si="47"/>
        <v>3.2318594190286229</v>
      </c>
    </row>
    <row r="138" spans="1:14" x14ac:dyDescent="0.3">
      <c r="A138">
        <f t="shared" si="43"/>
        <v>4887</v>
      </c>
      <c r="B138">
        <v>216</v>
      </c>
      <c r="C138">
        <f t="shared" si="44"/>
        <v>0.79445309009334597</v>
      </c>
      <c r="D138">
        <f t="shared" si="39"/>
        <v>0.79445309009334597</v>
      </c>
      <c r="E138" t="s">
        <v>35</v>
      </c>
      <c r="F138" t="s">
        <v>21</v>
      </c>
      <c r="G138">
        <v>1</v>
      </c>
      <c r="H138">
        <f t="shared" si="45"/>
        <v>70</v>
      </c>
      <c r="J138">
        <v>2150</v>
      </c>
      <c r="K138" t="s">
        <v>28</v>
      </c>
      <c r="L138">
        <f t="shared" si="46"/>
        <v>72.5</v>
      </c>
      <c r="M138" cm="1">
        <f t="array" ref="M138">STOWA2024_JAARROND_T(B138*60,L138,J138,K138,"")</f>
        <v>0.41027217666938048</v>
      </c>
      <c r="N138">
        <f t="shared" si="47"/>
        <v>2.437406328935277</v>
      </c>
    </row>
    <row r="139" spans="1:14" x14ac:dyDescent="0.3">
      <c r="A139">
        <f t="shared" si="43"/>
        <v>4888</v>
      </c>
      <c r="B139">
        <v>216</v>
      </c>
      <c r="C139">
        <f t="shared" si="44"/>
        <v>0.60135817585377316</v>
      </c>
      <c r="D139">
        <f t="shared" si="39"/>
        <v>0.60135817585377316</v>
      </c>
      <c r="E139" t="s">
        <v>35</v>
      </c>
      <c r="F139" t="s">
        <v>21</v>
      </c>
      <c r="G139">
        <v>1</v>
      </c>
      <c r="H139">
        <f t="shared" si="45"/>
        <v>75</v>
      </c>
      <c r="J139">
        <v>2150</v>
      </c>
      <c r="K139" t="s">
        <v>28</v>
      </c>
      <c r="L139">
        <f t="shared" si="46"/>
        <v>77.5</v>
      </c>
      <c r="M139" cm="1">
        <f t="array" ref="M139">STOWA2024_JAARROND_T(B139*60,L139,J139,K139,"")</f>
        <v>0.54464802479263141</v>
      </c>
      <c r="N139">
        <f t="shared" si="47"/>
        <v>1.8360481530815038</v>
      </c>
    </row>
    <row r="140" spans="1:14" x14ac:dyDescent="0.3">
      <c r="A140">
        <f t="shared" si="43"/>
        <v>4889</v>
      </c>
      <c r="B140">
        <v>216</v>
      </c>
      <c r="C140">
        <f t="shared" si="44"/>
        <v>0.45469345041498554</v>
      </c>
      <c r="D140">
        <f t="shared" si="39"/>
        <v>0.45469345041498554</v>
      </c>
      <c r="E140" t="s">
        <v>35</v>
      </c>
      <c r="F140" t="s">
        <v>21</v>
      </c>
      <c r="G140">
        <v>1</v>
      </c>
      <c r="H140">
        <f t="shared" si="45"/>
        <v>80</v>
      </c>
      <c r="J140">
        <v>2150</v>
      </c>
      <c r="K140" t="s">
        <v>28</v>
      </c>
      <c r="L140">
        <f t="shared" si="46"/>
        <v>82.5</v>
      </c>
      <c r="M140" cm="1">
        <f t="array" ref="M140">STOWA2024_JAARROND_T(B140*60,L140,J140,K140,"")</f>
        <v>0.72392702473132742</v>
      </c>
      <c r="N140">
        <f t="shared" si="47"/>
        <v>1.3813547026665183</v>
      </c>
    </row>
    <row r="141" spans="1:14" x14ac:dyDescent="0.3">
      <c r="A141">
        <f t="shared" si="43"/>
        <v>4890</v>
      </c>
      <c r="B141">
        <v>216</v>
      </c>
      <c r="C141">
        <f t="shared" si="44"/>
        <v>0.34337922205820393</v>
      </c>
      <c r="D141">
        <f t="shared" si="39"/>
        <v>0.34337922205820393</v>
      </c>
      <c r="E141" t="s">
        <v>35</v>
      </c>
      <c r="F141" t="s">
        <v>21</v>
      </c>
      <c r="G141">
        <v>1</v>
      </c>
      <c r="H141">
        <f t="shared" si="45"/>
        <v>85</v>
      </c>
      <c r="J141">
        <v>2150</v>
      </c>
      <c r="K141" t="s">
        <v>28</v>
      </c>
      <c r="L141">
        <f t="shared" si="46"/>
        <v>87.5</v>
      </c>
      <c r="M141" cm="1">
        <f t="array" ref="M141">STOWA2024_JAARROND_T(B141*60,L141,J141,K141,"")</f>
        <v>0.96341389433779445</v>
      </c>
      <c r="N141">
        <f t="shared" si="47"/>
        <v>1.0379754806083143</v>
      </c>
    </row>
    <row r="142" spans="1:14" x14ac:dyDescent="0.3">
      <c r="A142">
        <f t="shared" si="43"/>
        <v>4891</v>
      </c>
      <c r="B142">
        <v>216</v>
      </c>
      <c r="C142">
        <f t="shared" si="44"/>
        <v>0.25891136541513271</v>
      </c>
      <c r="D142">
        <f t="shared" si="39"/>
        <v>0.25891136541513271</v>
      </c>
      <c r="E142" t="s">
        <v>35</v>
      </c>
      <c r="F142" t="s">
        <v>21</v>
      </c>
      <c r="G142">
        <v>1</v>
      </c>
      <c r="H142">
        <f t="shared" si="45"/>
        <v>90</v>
      </c>
      <c r="J142">
        <v>2150</v>
      </c>
      <c r="K142" t="s">
        <v>28</v>
      </c>
      <c r="L142">
        <f t="shared" si="46"/>
        <v>92.5</v>
      </c>
      <c r="M142" cm="1">
        <f t="array" ref="M142">STOWA2024_JAARROND_T(B142*60,L142,J142,K142,"")</f>
        <v>1.2835914021685284</v>
      </c>
      <c r="N142">
        <f t="shared" si="47"/>
        <v>0.77906411519318164</v>
      </c>
    </row>
    <row r="143" spans="1:14" x14ac:dyDescent="0.3">
      <c r="A143">
        <f t="shared" si="43"/>
        <v>4892</v>
      </c>
      <c r="B143">
        <v>216</v>
      </c>
      <c r="C143">
        <f t="shared" si="44"/>
        <v>0.19512110735186861</v>
      </c>
      <c r="D143">
        <f t="shared" si="39"/>
        <v>0.19512110735186861</v>
      </c>
      <c r="E143" t="s">
        <v>35</v>
      </c>
      <c r="F143" t="s">
        <v>21</v>
      </c>
      <c r="G143">
        <v>1</v>
      </c>
      <c r="H143">
        <f t="shared" si="45"/>
        <v>95</v>
      </c>
      <c r="J143">
        <v>2150</v>
      </c>
      <c r="K143" t="s">
        <v>28</v>
      </c>
      <c r="L143">
        <f t="shared" si="46"/>
        <v>97.5</v>
      </c>
      <c r="M143" cm="1">
        <f t="array" ref="M143">STOWA2024_JAARROND_T(B143*60,L143,J143,K143,"")</f>
        <v>1.7124958884202459</v>
      </c>
      <c r="N143">
        <f t="shared" si="47"/>
        <v>0.58394300784131303</v>
      </c>
    </row>
    <row r="144" spans="1:14" x14ac:dyDescent="0.3">
      <c r="A144">
        <f t="shared" si="43"/>
        <v>4893</v>
      </c>
      <c r="B144">
        <v>216</v>
      </c>
      <c r="C144">
        <f t="shared" si="44"/>
        <v>0.14680345838016029</v>
      </c>
      <c r="D144">
        <f t="shared" si="39"/>
        <v>0.14680345838016029</v>
      </c>
      <c r="E144" t="s">
        <v>35</v>
      </c>
      <c r="F144" t="s">
        <v>21</v>
      </c>
      <c r="G144">
        <v>1</v>
      </c>
      <c r="H144">
        <f t="shared" si="45"/>
        <v>100</v>
      </c>
      <c r="J144">
        <v>2150</v>
      </c>
      <c r="K144" t="s">
        <v>28</v>
      </c>
      <c r="L144">
        <f t="shared" si="46"/>
        <v>102.5</v>
      </c>
      <c r="M144" cm="1">
        <f t="array" ref="M144">STOWA2024_JAARROND_T(B144*60,L144,J144,K144,"")</f>
        <v>2.2875990086750706</v>
      </c>
      <c r="N144">
        <f t="shared" si="47"/>
        <v>0.43713954946115274</v>
      </c>
    </row>
    <row r="145" spans="1:14" x14ac:dyDescent="0.3">
      <c r="A145">
        <f t="shared" si="43"/>
        <v>4894</v>
      </c>
      <c r="B145">
        <v>216</v>
      </c>
      <c r="C145">
        <f t="shared" si="44"/>
        <v>0.11031361077674579</v>
      </c>
      <c r="D145">
        <f t="shared" si="39"/>
        <v>0.11031361077674579</v>
      </c>
      <c r="E145" t="s">
        <v>35</v>
      </c>
      <c r="F145" t="s">
        <v>21</v>
      </c>
      <c r="G145">
        <v>1</v>
      </c>
      <c r="H145">
        <f t="shared" si="45"/>
        <v>105</v>
      </c>
      <c r="J145">
        <v>2150</v>
      </c>
      <c r="K145" t="s">
        <v>28</v>
      </c>
      <c r="L145">
        <f t="shared" si="46"/>
        <v>107.5</v>
      </c>
      <c r="M145" cm="1">
        <f t="array" ref="M145">STOWA2024_JAARROND_T(B145*60,L145,J145,K145,"")</f>
        <v>3.0597326638924773</v>
      </c>
      <c r="N145">
        <f t="shared" si="47"/>
        <v>0.32682593868440696</v>
      </c>
    </row>
    <row r="146" spans="1:14" x14ac:dyDescent="0.3">
      <c r="A146">
        <f t="shared" si="43"/>
        <v>4895</v>
      </c>
      <c r="B146">
        <v>216</v>
      </c>
      <c r="C146">
        <f t="shared" si="44"/>
        <v>8.2792921781371764E-2</v>
      </c>
      <c r="D146">
        <f t="shared" si="39"/>
        <v>8.2792921781371764E-2</v>
      </c>
      <c r="E146" t="s">
        <v>35</v>
      </c>
      <c r="F146" t="s">
        <v>21</v>
      </c>
      <c r="G146">
        <v>1</v>
      </c>
      <c r="H146">
        <f t="shared" si="45"/>
        <v>110</v>
      </c>
      <c r="J146">
        <v>2150</v>
      </c>
      <c r="K146" t="s">
        <v>28</v>
      </c>
      <c r="L146">
        <f t="shared" si="46"/>
        <v>112.5</v>
      </c>
      <c r="M146" cm="1">
        <f t="array" ref="M146">STOWA2024_JAARROND_T(B146*60,L146,J146,K146,"")</f>
        <v>4.0978061603743683</v>
      </c>
      <c r="N146">
        <f t="shared" si="47"/>
        <v>0.24403301690303519</v>
      </c>
    </row>
    <row r="147" spans="1:14" x14ac:dyDescent="0.3">
      <c r="A147">
        <f t="shared" si="43"/>
        <v>4896</v>
      </c>
      <c r="B147">
        <v>216</v>
      </c>
      <c r="C147">
        <f t="shared" si="44"/>
        <v>6.2055111823493186E-2</v>
      </c>
      <c r="D147">
        <f t="shared" si="39"/>
        <v>6.2055111823493186E-2</v>
      </c>
      <c r="E147" t="s">
        <v>35</v>
      </c>
      <c r="F147" t="s">
        <v>21</v>
      </c>
      <c r="G147">
        <v>1</v>
      </c>
      <c r="H147">
        <f t="shared" si="45"/>
        <v>115</v>
      </c>
      <c r="J147">
        <v>2150</v>
      </c>
      <c r="K147" t="s">
        <v>28</v>
      </c>
      <c r="L147">
        <f t="shared" si="46"/>
        <v>117.5</v>
      </c>
      <c r="M147" cm="1">
        <f t="array" ref="M147">STOWA2024_JAARROND_T(B147*60,L147,J147,K147,"")</f>
        <v>5.4951726120976225</v>
      </c>
      <c r="N147">
        <f t="shared" si="47"/>
        <v>0.18197790507954201</v>
      </c>
    </row>
    <row r="148" spans="1:14" x14ac:dyDescent="0.3">
      <c r="A148">
        <f t="shared" si="43"/>
        <v>4897</v>
      </c>
      <c r="B148">
        <v>216</v>
      </c>
      <c r="C148">
        <f t="shared" si="44"/>
        <v>4.6453217283172921E-2</v>
      </c>
      <c r="D148">
        <f t="shared" si="39"/>
        <v>4.6453217283172921E-2</v>
      </c>
      <c r="E148" t="s">
        <v>35</v>
      </c>
      <c r="F148" t="s">
        <v>21</v>
      </c>
      <c r="G148">
        <v>1</v>
      </c>
      <c r="H148">
        <f t="shared" si="45"/>
        <v>120</v>
      </c>
      <c r="J148">
        <v>2150</v>
      </c>
      <c r="K148" t="s">
        <v>28</v>
      </c>
      <c r="L148">
        <f t="shared" si="46"/>
        <v>122.5</v>
      </c>
      <c r="M148" cm="1">
        <f t="array" ref="M148">STOWA2024_JAARROND_T(B148*60,L148,J148,K148,"")</f>
        <v>7.3787294127733931</v>
      </c>
      <c r="N148">
        <f t="shared" si="47"/>
        <v>0.13552468779636909</v>
      </c>
    </row>
    <row r="149" spans="1:14" x14ac:dyDescent="0.3">
      <c r="A149">
        <f t="shared" si="43"/>
        <v>4898</v>
      </c>
      <c r="B149">
        <v>216</v>
      </c>
      <c r="C149">
        <f t="shared" si="44"/>
        <v>3.4728797312564383E-2</v>
      </c>
      <c r="D149">
        <f t="shared" si="39"/>
        <v>3.4728797312564383E-2</v>
      </c>
      <c r="E149" t="s">
        <v>35</v>
      </c>
      <c r="F149" t="s">
        <v>21</v>
      </c>
      <c r="G149">
        <v>1</v>
      </c>
      <c r="H149">
        <f t="shared" si="45"/>
        <v>125</v>
      </c>
      <c r="J149">
        <v>2150</v>
      </c>
      <c r="K149" t="s">
        <v>28</v>
      </c>
      <c r="L149">
        <f t="shared" si="46"/>
        <v>127.5</v>
      </c>
      <c r="M149" cm="1">
        <f t="array" ref="M149">STOWA2024_JAARROND_T(B149*60,L149,J149,K149,"")</f>
        <v>9.9210393915878363</v>
      </c>
      <c r="N149">
        <f t="shared" si="47"/>
        <v>0.1007958904838047</v>
      </c>
    </row>
    <row r="150" spans="1:14" x14ac:dyDescent="0.3">
      <c r="A150">
        <f t="shared" si="43"/>
        <v>4899</v>
      </c>
      <c r="B150">
        <v>216</v>
      </c>
      <c r="C150">
        <f t="shared" si="44"/>
        <v>2.5929523041032465E-2</v>
      </c>
      <c r="D150">
        <f t="shared" si="39"/>
        <v>2.5929523041032465E-2</v>
      </c>
      <c r="E150" t="s">
        <v>35</v>
      </c>
      <c r="F150" t="s">
        <v>21</v>
      </c>
      <c r="G150">
        <v>1</v>
      </c>
      <c r="H150">
        <f t="shared" si="45"/>
        <v>130</v>
      </c>
      <c r="J150">
        <v>2150</v>
      </c>
      <c r="K150" t="s">
        <v>28</v>
      </c>
      <c r="L150">
        <f t="shared" si="46"/>
        <v>132.5</v>
      </c>
      <c r="M150" cm="1">
        <f t="array" ref="M150">STOWA2024_JAARROND_T(B150*60,L150,J150,K150,"")</f>
        <v>13.357132637220563</v>
      </c>
      <c r="N150">
        <f t="shared" si="47"/>
        <v>7.4866367442772239E-2</v>
      </c>
    </row>
    <row r="151" spans="1:14" x14ac:dyDescent="0.3">
      <c r="A151">
        <f t="shared" si="43"/>
        <v>4900</v>
      </c>
      <c r="B151">
        <v>216</v>
      </c>
      <c r="C151">
        <f t="shared" si="44"/>
        <v>1.9334529954112799E-2</v>
      </c>
      <c r="D151">
        <f t="shared" si="39"/>
        <v>1.9334529954112799E-2</v>
      </c>
      <c r="E151" t="s">
        <v>35</v>
      </c>
      <c r="F151" t="s">
        <v>21</v>
      </c>
      <c r="G151">
        <v>1</v>
      </c>
      <c r="H151">
        <f t="shared" si="45"/>
        <v>135</v>
      </c>
      <c r="J151">
        <v>2150</v>
      </c>
      <c r="K151" t="s">
        <v>28</v>
      </c>
      <c r="L151">
        <f t="shared" si="46"/>
        <v>137.5</v>
      </c>
      <c r="M151" cm="1">
        <f t="array" ref="M151">STOWA2024_JAARROND_T(B151*60,L151,J151,K151,"")</f>
        <v>18.007687935847922</v>
      </c>
      <c r="N151">
        <f t="shared" si="47"/>
        <v>5.553183748865944E-2</v>
      </c>
    </row>
    <row r="152" spans="1:14" x14ac:dyDescent="0.3">
      <c r="A152">
        <f t="shared" si="43"/>
        <v>4901</v>
      </c>
      <c r="B152">
        <v>216</v>
      </c>
      <c r="C152">
        <f t="shared" si="44"/>
        <v>1.4397046838360399E-2</v>
      </c>
      <c r="D152">
        <f t="shared" si="39"/>
        <v>1.4397046838360399E-2</v>
      </c>
      <c r="E152" t="s">
        <v>35</v>
      </c>
      <c r="F152" t="s">
        <v>21</v>
      </c>
      <c r="G152">
        <v>1</v>
      </c>
      <c r="H152">
        <f t="shared" si="45"/>
        <v>140</v>
      </c>
      <c r="J152">
        <v>2150</v>
      </c>
      <c r="K152" t="s">
        <v>28</v>
      </c>
      <c r="L152">
        <f t="shared" si="46"/>
        <v>142.5</v>
      </c>
      <c r="M152" cm="1">
        <f t="array" ref="M152">STOWA2024_JAARROND_T(B152*60,L152,J152,K152,"")</f>
        <v>24.310321851430892</v>
      </c>
      <c r="N152">
        <f t="shared" si="47"/>
        <v>4.1134790650299041E-2</v>
      </c>
    </row>
    <row r="153" spans="1:14" x14ac:dyDescent="0.3">
      <c r="A153">
        <f t="shared" si="43"/>
        <v>4902</v>
      </c>
      <c r="B153">
        <v>216</v>
      </c>
      <c r="C153">
        <f t="shared" si="44"/>
        <v>1.0706319178048904E-2</v>
      </c>
      <c r="D153">
        <f t="shared" si="39"/>
        <v>1.0706319178048904E-2</v>
      </c>
      <c r="E153" t="s">
        <v>35</v>
      </c>
      <c r="F153" t="s">
        <v>21</v>
      </c>
      <c r="G153">
        <v>1</v>
      </c>
      <c r="H153">
        <f t="shared" si="45"/>
        <v>145</v>
      </c>
      <c r="J153">
        <v>2150</v>
      </c>
      <c r="K153" t="s">
        <v>28</v>
      </c>
      <c r="L153">
        <f t="shared" si="46"/>
        <v>147.5</v>
      </c>
      <c r="M153" cm="1">
        <f t="array" ref="M153">STOWA2024_JAARROND_T(B153*60,L153,J153,K153,"")</f>
        <v>32.863957721700558</v>
      </c>
      <c r="N153">
        <f t="shared" si="47"/>
        <v>3.0428471472250137E-2</v>
      </c>
    </row>
    <row r="154" spans="1:14" x14ac:dyDescent="0.3">
      <c r="A154">
        <f t="shared" si="43"/>
        <v>4903</v>
      </c>
      <c r="B154">
        <v>216</v>
      </c>
      <c r="C154">
        <f t="shared" si="44"/>
        <v>7.9509143748542656E-3</v>
      </c>
      <c r="D154">
        <f t="shared" si="39"/>
        <v>7.9509143748542656E-3</v>
      </c>
      <c r="E154" t="s">
        <v>35</v>
      </c>
      <c r="F154" t="s">
        <v>21</v>
      </c>
      <c r="G154">
        <v>1</v>
      </c>
      <c r="H154">
        <f t="shared" si="45"/>
        <v>150</v>
      </c>
      <c r="J154">
        <v>2150</v>
      </c>
      <c r="K154" t="s">
        <v>28</v>
      </c>
      <c r="L154">
        <f t="shared" si="46"/>
        <v>152.5</v>
      </c>
      <c r="M154" cm="1">
        <f t="array" ref="M154">STOWA2024_JAARROND_T(B154*60,L154,J154,K154,"")</f>
        <v>44.488820367221074</v>
      </c>
      <c r="N154">
        <f t="shared" si="47"/>
        <v>2.2477557097395871E-2</v>
      </c>
    </row>
    <row r="155" spans="1:14" x14ac:dyDescent="0.3">
      <c r="A155">
        <f t="shared" si="43"/>
        <v>4904</v>
      </c>
      <c r="B155">
        <v>216</v>
      </c>
      <c r="C155">
        <f t="shared" si="44"/>
        <v>5.8966591464175849E-3</v>
      </c>
      <c r="D155">
        <f t="shared" si="39"/>
        <v>5.8966591464175849E-3</v>
      </c>
      <c r="E155" t="s">
        <v>35</v>
      </c>
      <c r="F155" t="s">
        <v>21</v>
      </c>
      <c r="G155">
        <v>1</v>
      </c>
      <c r="H155">
        <f t="shared" si="45"/>
        <v>155</v>
      </c>
      <c r="J155">
        <v>2150</v>
      </c>
      <c r="K155" t="s">
        <v>28</v>
      </c>
      <c r="L155">
        <f t="shared" si="46"/>
        <v>157.5</v>
      </c>
      <c r="M155" cm="1">
        <f t="array" ref="M155">STOWA2024_JAARROND_T(B155*60,L155,J155,K155,"")</f>
        <v>60.310364550612242</v>
      </c>
      <c r="N155">
        <f t="shared" si="47"/>
        <v>1.6580897950978286E-2</v>
      </c>
    </row>
    <row r="156" spans="1:14" x14ac:dyDescent="0.3">
      <c r="A156">
        <f t="shared" si="43"/>
        <v>4905</v>
      </c>
      <c r="B156">
        <v>216</v>
      </c>
      <c r="C156" s="1">
        <f>N155</f>
        <v>1.6580897950978286E-2</v>
      </c>
      <c r="D156">
        <f t="shared" si="39"/>
        <v>1.6580897950978286E-2</v>
      </c>
      <c r="E156" t="s">
        <v>35</v>
      </c>
      <c r="F156" t="s">
        <v>21</v>
      </c>
      <c r="G156">
        <v>1</v>
      </c>
      <c r="H156">
        <f t="shared" si="45"/>
        <v>160</v>
      </c>
      <c r="J156">
        <v>2150</v>
      </c>
      <c r="K156" t="s">
        <v>28</v>
      </c>
      <c r="L156">
        <f>AVERAGE(H156:H157)</f>
        <v>160</v>
      </c>
      <c r="M156" cm="1">
        <f t="array" ref="M156">STOWA2024_JAARROND_T(B156*60,L156,J156,K156,"")</f>
        <v>70.257181778292122</v>
      </c>
      <c r="N156">
        <f>1/M156</f>
        <v>1.4233420337804916E-2</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E730E-4CB8-4535-A453-2567C6E2AA18}">
  <sheetPr codeName="Blad15">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JAAR'!A156+1</f>
        <v>4906</v>
      </c>
      <c r="B2">
        <v>24</v>
      </c>
      <c r="C2" s="1">
        <f>365.25*24/B2 - N2</f>
        <v>356.22246006424353</v>
      </c>
      <c r="D2">
        <f>C2</f>
        <v>356.22246006424353</v>
      </c>
      <c r="E2" t="s">
        <v>35</v>
      </c>
      <c r="F2" t="s">
        <v>19</v>
      </c>
      <c r="G2">
        <v>1</v>
      </c>
      <c r="H2">
        <v>10</v>
      </c>
      <c r="J2">
        <v>2150</v>
      </c>
      <c r="K2" t="s">
        <v>28</v>
      </c>
      <c r="L2">
        <f>AVERAGE(H2:H4)</f>
        <v>15</v>
      </c>
      <c r="M2" cm="1">
        <f t="array" ref="M2">STOWA2024_NDJF_T(B2*60,L2,J2,K2,"")</f>
        <v>0.11077214912549778</v>
      </c>
      <c r="N2">
        <f>1/M2</f>
        <v>9.0275399357564492</v>
      </c>
    </row>
    <row r="3" spans="1:14" x14ac:dyDescent="0.3">
      <c r="A3">
        <f>A2+1</f>
        <v>4907</v>
      </c>
      <c r="B3">
        <v>24</v>
      </c>
      <c r="C3">
        <f t="shared" ref="C3:C7" si="0">N2-N3</f>
        <v>3.1648009834062467</v>
      </c>
      <c r="D3">
        <f t="shared" ref="D3:D32" si="1">C3</f>
        <v>3.1648009834062467</v>
      </c>
      <c r="E3" t="s">
        <v>35</v>
      </c>
      <c r="F3" t="s">
        <v>19</v>
      </c>
      <c r="G3">
        <v>1</v>
      </c>
      <c r="H3">
        <f t="shared" ref="H3:H7" si="2">H2+5</f>
        <v>15</v>
      </c>
      <c r="J3">
        <v>2150</v>
      </c>
      <c r="K3" t="s">
        <v>28</v>
      </c>
      <c r="L3">
        <f t="shared" ref="L3:L7" si="3">AVERAGE(H3:H4)</f>
        <v>17.5</v>
      </c>
      <c r="M3" cm="1">
        <f t="array" ref="M3">STOWA2024_NDJF_T(B3*60,L3,J3,K3,"")</f>
        <v>0.17056874067352579</v>
      </c>
      <c r="N3">
        <f t="shared" ref="N3:N7" si="4">1/M3</f>
        <v>5.8627389523502025</v>
      </c>
    </row>
    <row r="4" spans="1:14" x14ac:dyDescent="0.3">
      <c r="A4">
        <f t="shared" ref="A4:A67" si="5">A3+1</f>
        <v>4908</v>
      </c>
      <c r="B4">
        <v>24</v>
      </c>
      <c r="C4">
        <f t="shared" si="0"/>
        <v>3.2923936624834562</v>
      </c>
      <c r="D4">
        <f t="shared" si="1"/>
        <v>3.2923936624834562</v>
      </c>
      <c r="E4" t="s">
        <v>35</v>
      </c>
      <c r="F4" t="s">
        <v>19</v>
      </c>
      <c r="G4">
        <v>1</v>
      </c>
      <c r="H4">
        <f t="shared" si="2"/>
        <v>20</v>
      </c>
      <c r="J4">
        <v>2150</v>
      </c>
      <c r="K4" t="s">
        <v>28</v>
      </c>
      <c r="L4">
        <f t="shared" si="3"/>
        <v>22.5</v>
      </c>
      <c r="M4" cm="1">
        <f t="array" ref="M4">STOWA2024_NDJF_T(B4*60,L4,J4,K4,"")</f>
        <v>0.38905278755440781</v>
      </c>
      <c r="N4">
        <f t="shared" si="4"/>
        <v>2.5703452898667463</v>
      </c>
    </row>
    <row r="5" spans="1:14" x14ac:dyDescent="0.3">
      <c r="A5">
        <f t="shared" si="5"/>
        <v>4909</v>
      </c>
      <c r="B5">
        <v>24</v>
      </c>
      <c r="C5">
        <f t="shared" si="0"/>
        <v>1.3893859207229295</v>
      </c>
      <c r="D5">
        <f t="shared" si="1"/>
        <v>1.3893859207229295</v>
      </c>
      <c r="E5" t="s">
        <v>35</v>
      </c>
      <c r="F5" t="s">
        <v>19</v>
      </c>
      <c r="G5">
        <v>1</v>
      </c>
      <c r="H5">
        <f t="shared" si="2"/>
        <v>25</v>
      </c>
      <c r="J5">
        <v>2150</v>
      </c>
      <c r="K5" t="s">
        <v>28</v>
      </c>
      <c r="L5">
        <f t="shared" si="3"/>
        <v>27.5</v>
      </c>
      <c r="M5" cm="1">
        <f t="array" ref="M5">STOWA2024_NDJF_T(B5*60,L5,J5,K5,"")</f>
        <v>0.84676918285934732</v>
      </c>
      <c r="N5">
        <f t="shared" si="4"/>
        <v>1.1809593691438167</v>
      </c>
    </row>
    <row r="6" spans="1:14" x14ac:dyDescent="0.3">
      <c r="A6">
        <f t="shared" si="5"/>
        <v>4910</v>
      </c>
      <c r="B6">
        <v>24</v>
      </c>
      <c r="C6">
        <f t="shared" si="0"/>
        <v>0.61511523783509903</v>
      </c>
      <c r="D6">
        <f t="shared" si="1"/>
        <v>0.61511523783509903</v>
      </c>
      <c r="E6" t="s">
        <v>35</v>
      </c>
      <c r="F6" t="s">
        <v>19</v>
      </c>
      <c r="G6">
        <v>1</v>
      </c>
      <c r="H6">
        <f t="shared" si="2"/>
        <v>30</v>
      </c>
      <c r="J6">
        <v>2150</v>
      </c>
      <c r="K6" t="s">
        <v>28</v>
      </c>
      <c r="L6">
        <f t="shared" si="3"/>
        <v>32.5</v>
      </c>
      <c r="M6" cm="1">
        <f t="array" ref="M6">STOWA2024_NDJF_T(B6*60,L6,J6,K6,"")</f>
        <v>1.7672711346977144</v>
      </c>
      <c r="N6">
        <f t="shared" si="4"/>
        <v>0.56584413130871769</v>
      </c>
    </row>
    <row r="7" spans="1:14" x14ac:dyDescent="0.3">
      <c r="A7">
        <f t="shared" si="5"/>
        <v>4911</v>
      </c>
      <c r="B7">
        <v>24</v>
      </c>
      <c r="C7">
        <f t="shared" si="0"/>
        <v>0.28440256018897353</v>
      </c>
      <c r="D7">
        <f t="shared" si="1"/>
        <v>0.28440256018897353</v>
      </c>
      <c r="E7" t="s">
        <v>35</v>
      </c>
      <c r="F7" t="s">
        <v>19</v>
      </c>
      <c r="G7">
        <v>1</v>
      </c>
      <c r="H7">
        <f t="shared" si="2"/>
        <v>35</v>
      </c>
      <c r="J7">
        <v>2150</v>
      </c>
      <c r="K7" t="s">
        <v>28</v>
      </c>
      <c r="L7">
        <f t="shared" si="3"/>
        <v>37.5</v>
      </c>
      <c r="M7" cm="1">
        <f t="array" ref="M7">STOWA2024_NDJF_T(B7*60,L7,J7,K7,"")</f>
        <v>3.5531353666816079</v>
      </c>
      <c r="N7">
        <f t="shared" si="4"/>
        <v>0.28144157111974416</v>
      </c>
    </row>
    <row r="8" spans="1:14" x14ac:dyDescent="0.3">
      <c r="A8">
        <f t="shared" si="5"/>
        <v>4912</v>
      </c>
      <c r="B8">
        <v>24</v>
      </c>
      <c r="C8">
        <f>N7-N8</f>
        <v>0.13663412158827029</v>
      </c>
      <c r="D8">
        <f t="shared" si="1"/>
        <v>0.13663412158827029</v>
      </c>
      <c r="E8" t="s">
        <v>35</v>
      </c>
      <c r="F8" t="s">
        <v>19</v>
      </c>
      <c r="G8">
        <v>1</v>
      </c>
      <c r="H8">
        <f>H7+5</f>
        <v>40</v>
      </c>
      <c r="J8">
        <v>2150</v>
      </c>
      <c r="K8" t="s">
        <v>28</v>
      </c>
      <c r="L8">
        <f>AVERAGE(H8:H9)</f>
        <v>42.5</v>
      </c>
      <c r="M8" cm="1">
        <f t="array" ref="M8">STOWA2024_NDJF_T(B8*60,L8,J8,K8,"")</f>
        <v>6.9057220691028762</v>
      </c>
      <c r="N8">
        <f>1/M8</f>
        <v>0.14480744953147387</v>
      </c>
    </row>
    <row r="9" spans="1:14" x14ac:dyDescent="0.3">
      <c r="A9">
        <f t="shared" si="5"/>
        <v>4913</v>
      </c>
      <c r="B9">
        <v>24</v>
      </c>
      <c r="C9">
        <f t="shared" ref="C9:C31" si="6">N8-N9</f>
        <v>6.7974044448581475E-2</v>
      </c>
      <c r="D9">
        <f t="shared" si="1"/>
        <v>6.7974044448581475E-2</v>
      </c>
      <c r="E9" t="s">
        <v>35</v>
      </c>
      <c r="F9" t="s">
        <v>19</v>
      </c>
      <c r="G9">
        <v>1</v>
      </c>
      <c r="H9">
        <f t="shared" ref="H9:H32" si="7">H8+5</f>
        <v>45</v>
      </c>
      <c r="J9">
        <v>2150</v>
      </c>
      <c r="K9" t="s">
        <v>28</v>
      </c>
      <c r="L9">
        <f t="shared" ref="L9:L31" si="8">AVERAGE(H9:H10)</f>
        <v>47.5</v>
      </c>
      <c r="M9" cm="1">
        <f t="array" ref="M9">STOWA2024_NDJF_T(B9*60,L9,J9,K9,"")</f>
        <v>13.015172227771778</v>
      </c>
      <c r="N9">
        <f t="shared" ref="N9:N31" si="9">1/M9</f>
        <v>7.6833405082892395E-2</v>
      </c>
    </row>
    <row r="10" spans="1:14" x14ac:dyDescent="0.3">
      <c r="A10">
        <f t="shared" si="5"/>
        <v>4914</v>
      </c>
      <c r="B10">
        <v>24</v>
      </c>
      <c r="C10">
        <f t="shared" si="6"/>
        <v>3.4907870090437311E-2</v>
      </c>
      <c r="D10">
        <f t="shared" si="1"/>
        <v>3.4907870090437311E-2</v>
      </c>
      <c r="E10" t="s">
        <v>35</v>
      </c>
      <c r="F10" t="s">
        <v>19</v>
      </c>
      <c r="G10">
        <v>1</v>
      </c>
      <c r="H10">
        <f t="shared" si="7"/>
        <v>50</v>
      </c>
      <c r="J10">
        <v>2150</v>
      </c>
      <c r="K10" t="s">
        <v>28</v>
      </c>
      <c r="L10">
        <f t="shared" si="8"/>
        <v>52.5</v>
      </c>
      <c r="M10" cm="1">
        <f t="array" ref="M10">STOWA2024_NDJF_T(B10*60,L10,J10,K10,"")</f>
        <v>23.851812509487594</v>
      </c>
      <c r="N10">
        <f t="shared" si="9"/>
        <v>4.1925534992455084E-2</v>
      </c>
    </row>
    <row r="11" spans="1:14" x14ac:dyDescent="0.3">
      <c r="A11">
        <f t="shared" si="5"/>
        <v>4915</v>
      </c>
      <c r="B11">
        <v>24</v>
      </c>
      <c r="C11">
        <f t="shared" si="6"/>
        <v>1.8453380810707382E-2</v>
      </c>
      <c r="D11">
        <f t="shared" si="1"/>
        <v>1.8453380810707382E-2</v>
      </c>
      <c r="E11" t="s">
        <v>35</v>
      </c>
      <c r="F11" t="s">
        <v>19</v>
      </c>
      <c r="G11">
        <v>1</v>
      </c>
      <c r="H11">
        <f t="shared" si="7"/>
        <v>55</v>
      </c>
      <c r="J11">
        <v>2150</v>
      </c>
      <c r="K11" t="s">
        <v>28</v>
      </c>
      <c r="L11">
        <f t="shared" si="8"/>
        <v>57.5</v>
      </c>
      <c r="M11" cm="1">
        <f t="array" ref="M11">STOWA2024_NDJF_T(B11*60,L11,J11,K11,"")</f>
        <v>42.603673793929616</v>
      </c>
      <c r="N11">
        <f t="shared" si="9"/>
        <v>2.3472154181747702E-2</v>
      </c>
    </row>
    <row r="12" spans="1:14" x14ac:dyDescent="0.3">
      <c r="A12">
        <f t="shared" si="5"/>
        <v>4916</v>
      </c>
      <c r="B12">
        <v>24</v>
      </c>
      <c r="C12">
        <f t="shared" si="6"/>
        <v>1.0017848115697003E-2</v>
      </c>
      <c r="D12">
        <f t="shared" si="1"/>
        <v>1.0017848115697003E-2</v>
      </c>
      <c r="E12" t="s">
        <v>35</v>
      </c>
      <c r="F12" t="s">
        <v>19</v>
      </c>
      <c r="G12">
        <v>1</v>
      </c>
      <c r="H12">
        <f t="shared" si="7"/>
        <v>60</v>
      </c>
      <c r="J12">
        <v>2150</v>
      </c>
      <c r="K12" t="s">
        <v>28</v>
      </c>
      <c r="L12">
        <f t="shared" si="8"/>
        <v>62.5</v>
      </c>
      <c r="M12" cm="1">
        <f t="array" ref="M12">STOWA2024_NDJF_T(B12*60,L12,J12,K12,"")</f>
        <v>74.325646755078935</v>
      </c>
      <c r="N12">
        <f t="shared" si="9"/>
        <v>1.3454306066050699E-2</v>
      </c>
    </row>
    <row r="13" spans="1:14" x14ac:dyDescent="0.3">
      <c r="A13">
        <f t="shared" si="5"/>
        <v>4917</v>
      </c>
      <c r="B13">
        <v>24</v>
      </c>
      <c r="C13">
        <f t="shared" si="6"/>
        <v>5.5728778904503631E-3</v>
      </c>
      <c r="D13">
        <f t="shared" si="1"/>
        <v>5.5728778904503631E-3</v>
      </c>
      <c r="E13" t="s">
        <v>35</v>
      </c>
      <c r="F13" t="s">
        <v>19</v>
      </c>
      <c r="G13">
        <v>1</v>
      </c>
      <c r="H13">
        <f t="shared" si="7"/>
        <v>65</v>
      </c>
      <c r="J13">
        <v>2150</v>
      </c>
      <c r="K13" t="s">
        <v>28</v>
      </c>
      <c r="L13">
        <f t="shared" si="8"/>
        <v>67.5</v>
      </c>
      <c r="M13" cm="1">
        <f t="array" ref="M13">STOWA2024_NDJF_T(B13*60,L13,J13,K13,"")</f>
        <v>126.88055739641743</v>
      </c>
      <c r="N13">
        <f t="shared" si="9"/>
        <v>7.8814281756003357E-3</v>
      </c>
    </row>
    <row r="14" spans="1:14" x14ac:dyDescent="0.3">
      <c r="A14">
        <f t="shared" si="5"/>
        <v>4918</v>
      </c>
      <c r="B14">
        <v>24</v>
      </c>
      <c r="C14">
        <f t="shared" si="6"/>
        <v>3.1707875425144522E-3</v>
      </c>
      <c r="D14">
        <f t="shared" si="1"/>
        <v>3.1707875425144522E-3</v>
      </c>
      <c r="E14" t="s">
        <v>35</v>
      </c>
      <c r="F14" t="s">
        <v>19</v>
      </c>
      <c r="G14">
        <v>1</v>
      </c>
      <c r="H14">
        <f t="shared" si="7"/>
        <v>70</v>
      </c>
      <c r="J14">
        <v>2150</v>
      </c>
      <c r="K14" t="s">
        <v>28</v>
      </c>
      <c r="L14">
        <f t="shared" si="8"/>
        <v>72.5</v>
      </c>
      <c r="M14" cm="1">
        <f t="array" ref="M14">STOWA2024_NDJF_T(B14*60,L14,J14,K14,"")</f>
        <v>212.28535095128072</v>
      </c>
      <c r="N14">
        <f t="shared" si="9"/>
        <v>4.7106406330858835E-3</v>
      </c>
    </row>
    <row r="15" spans="1:14" x14ac:dyDescent="0.3">
      <c r="A15">
        <f t="shared" si="5"/>
        <v>4919</v>
      </c>
      <c r="B15">
        <v>24</v>
      </c>
      <c r="C15">
        <f t="shared" si="6"/>
        <v>1.8422107428555864E-3</v>
      </c>
      <c r="D15">
        <f t="shared" si="1"/>
        <v>1.8422107428555864E-3</v>
      </c>
      <c r="E15" t="s">
        <v>35</v>
      </c>
      <c r="F15" t="s">
        <v>19</v>
      </c>
      <c r="G15">
        <v>1</v>
      </c>
      <c r="H15">
        <f t="shared" si="7"/>
        <v>75</v>
      </c>
      <c r="J15">
        <v>2150</v>
      </c>
      <c r="K15" t="s">
        <v>28</v>
      </c>
      <c r="L15">
        <f t="shared" si="8"/>
        <v>77.5</v>
      </c>
      <c r="M15" cm="1">
        <f t="array" ref="M15">STOWA2024_NDJF_T(B15*60,L15,J15,K15,"")</f>
        <v>348.62277910502223</v>
      </c>
      <c r="N15">
        <f t="shared" si="9"/>
        <v>2.8684298902302971E-3</v>
      </c>
    </row>
    <row r="16" spans="1:14" x14ac:dyDescent="0.3">
      <c r="A16">
        <f t="shared" si="5"/>
        <v>4920</v>
      </c>
      <c r="B16">
        <v>24</v>
      </c>
      <c r="C16">
        <f t="shared" si="6"/>
        <v>1.0912076409000787E-3</v>
      </c>
      <c r="D16">
        <f t="shared" si="1"/>
        <v>1.0912076409000787E-3</v>
      </c>
      <c r="E16" t="s">
        <v>35</v>
      </c>
      <c r="F16" t="s">
        <v>19</v>
      </c>
      <c r="G16">
        <v>1</v>
      </c>
      <c r="H16">
        <f t="shared" si="7"/>
        <v>80</v>
      </c>
      <c r="J16">
        <v>2150</v>
      </c>
      <c r="K16" t="s">
        <v>28</v>
      </c>
      <c r="L16">
        <f t="shared" si="8"/>
        <v>82.5</v>
      </c>
      <c r="M16" cm="1">
        <f t="array" ref="M16">STOWA2024_NDJF_T(B16*60,L16,J16,K16,"")</f>
        <v>562.67582761630968</v>
      </c>
      <c r="N16">
        <f t="shared" si="9"/>
        <v>1.7772222493302183E-3</v>
      </c>
    </row>
    <row r="17" spans="1:14" x14ac:dyDescent="0.3">
      <c r="A17">
        <f t="shared" si="5"/>
        <v>4921</v>
      </c>
      <c r="B17">
        <v>24</v>
      </c>
      <c r="C17">
        <f t="shared" si="6"/>
        <v>6.5813623719184053E-4</v>
      </c>
      <c r="D17">
        <f t="shared" si="1"/>
        <v>6.5813623719184053E-4</v>
      </c>
      <c r="E17" t="s">
        <v>35</v>
      </c>
      <c r="F17" t="s">
        <v>19</v>
      </c>
      <c r="G17">
        <v>1</v>
      </c>
      <c r="H17">
        <f t="shared" si="7"/>
        <v>85</v>
      </c>
      <c r="J17">
        <v>2150</v>
      </c>
      <c r="K17" t="s">
        <v>28</v>
      </c>
      <c r="L17">
        <f t="shared" si="8"/>
        <v>87.5</v>
      </c>
      <c r="M17" cm="1">
        <f t="array" ref="M17">STOWA2024_NDJF_T(B17*60,L17,J17,K17,"")</f>
        <v>893.58636347279048</v>
      </c>
      <c r="N17">
        <f t="shared" si="9"/>
        <v>1.1190860121383778E-3</v>
      </c>
    </row>
    <row r="18" spans="1:14" x14ac:dyDescent="0.3">
      <c r="A18">
        <f t="shared" si="5"/>
        <v>4922</v>
      </c>
      <c r="B18">
        <v>24</v>
      </c>
      <c r="C18">
        <f t="shared" si="6"/>
        <v>4.036972831014744E-4</v>
      </c>
      <c r="D18">
        <f t="shared" si="1"/>
        <v>4.036972831014744E-4</v>
      </c>
      <c r="E18" t="s">
        <v>35</v>
      </c>
      <c r="F18" t="s">
        <v>19</v>
      </c>
      <c r="G18">
        <v>1</v>
      </c>
      <c r="H18">
        <f t="shared" si="7"/>
        <v>90</v>
      </c>
      <c r="J18">
        <v>2150</v>
      </c>
      <c r="K18" t="s">
        <v>28</v>
      </c>
      <c r="L18">
        <f t="shared" si="8"/>
        <v>92.5</v>
      </c>
      <c r="M18" cm="1">
        <f t="array" ref="M18">STOWA2024_NDJF_T(B18*60,L18,J18,K18,"")</f>
        <v>1397.8414244046819</v>
      </c>
      <c r="N18">
        <f t="shared" si="9"/>
        <v>7.153887290369034E-4</v>
      </c>
    </row>
    <row r="19" spans="1:14" x14ac:dyDescent="0.3">
      <c r="A19">
        <f t="shared" si="5"/>
        <v>4923</v>
      </c>
      <c r="B19">
        <v>24</v>
      </c>
      <c r="C19">
        <f t="shared" si="6"/>
        <v>2.5154983682728211E-4</v>
      </c>
      <c r="D19">
        <f t="shared" si="1"/>
        <v>2.5154983682728211E-4</v>
      </c>
      <c r="E19" t="s">
        <v>35</v>
      </c>
      <c r="F19" t="s">
        <v>19</v>
      </c>
      <c r="G19">
        <v>1</v>
      </c>
      <c r="H19">
        <f t="shared" si="7"/>
        <v>95</v>
      </c>
      <c r="J19">
        <v>2150</v>
      </c>
      <c r="K19" t="s">
        <v>28</v>
      </c>
      <c r="L19">
        <f t="shared" si="8"/>
        <v>97.5</v>
      </c>
      <c r="M19" cm="1">
        <f t="array" ref="M19">STOWA2024_NDJF_T(B19*60,L19,J19,K19,"")</f>
        <v>2155.9209820380329</v>
      </c>
      <c r="N19">
        <f t="shared" si="9"/>
        <v>4.6383889220962129E-4</v>
      </c>
    </row>
    <row r="20" spans="1:14" x14ac:dyDescent="0.3">
      <c r="A20">
        <f t="shared" si="5"/>
        <v>4924</v>
      </c>
      <c r="B20">
        <v>24</v>
      </c>
      <c r="C20">
        <f t="shared" si="6"/>
        <v>1.5907366883897588E-4</v>
      </c>
      <c r="D20">
        <f t="shared" si="1"/>
        <v>1.5907366883897588E-4</v>
      </c>
      <c r="E20" t="s">
        <v>35</v>
      </c>
      <c r="F20" t="s">
        <v>19</v>
      </c>
      <c r="G20">
        <v>1</v>
      </c>
      <c r="H20">
        <f t="shared" si="7"/>
        <v>100</v>
      </c>
      <c r="J20">
        <v>2150</v>
      </c>
      <c r="K20" t="s">
        <v>28</v>
      </c>
      <c r="L20">
        <f t="shared" si="8"/>
        <v>102.5</v>
      </c>
      <c r="M20" cm="1">
        <f t="array" ref="M20">STOWA2024_NDJF_T(B20*60,L20,J20,K20,"")</f>
        <v>3281.2142702510155</v>
      </c>
      <c r="N20">
        <f t="shared" si="9"/>
        <v>3.0476522337064541E-4</v>
      </c>
    </row>
    <row r="21" spans="1:14" x14ac:dyDescent="0.3">
      <c r="A21">
        <f t="shared" si="5"/>
        <v>4925</v>
      </c>
      <c r="B21">
        <v>24</v>
      </c>
      <c r="C21">
        <f t="shared" si="6"/>
        <v>1.0200343973388565E-4</v>
      </c>
      <c r="D21">
        <f t="shared" si="1"/>
        <v>1.0200343973388565E-4</v>
      </c>
      <c r="E21" t="s">
        <v>35</v>
      </c>
      <c r="F21" t="s">
        <v>19</v>
      </c>
      <c r="G21">
        <v>1</v>
      </c>
      <c r="H21">
        <f t="shared" si="7"/>
        <v>105</v>
      </c>
      <c r="J21">
        <v>2150</v>
      </c>
      <c r="K21" t="s">
        <v>28</v>
      </c>
      <c r="L21">
        <f t="shared" si="8"/>
        <v>107.5</v>
      </c>
      <c r="M21" cm="1">
        <f t="array" ref="M21">STOWA2024_NDJF_T(B21*60,L21,J21,K21,"")</f>
        <v>4931.8958536657137</v>
      </c>
      <c r="N21">
        <f t="shared" si="9"/>
        <v>2.0276178363675976E-4</v>
      </c>
    </row>
    <row r="22" spans="1:14" x14ac:dyDescent="0.3">
      <c r="A22">
        <f t="shared" si="5"/>
        <v>4926</v>
      </c>
      <c r="B22">
        <v>24</v>
      </c>
      <c r="C22">
        <f t="shared" si="6"/>
        <v>6.6264855977306737E-5</v>
      </c>
      <c r="D22">
        <f t="shared" si="1"/>
        <v>6.6264855977306737E-5</v>
      </c>
      <c r="E22" t="s">
        <v>35</v>
      </c>
      <c r="F22" t="s">
        <v>19</v>
      </c>
      <c r="G22">
        <v>1</v>
      </c>
      <c r="H22">
        <f t="shared" si="7"/>
        <v>110</v>
      </c>
      <c r="J22">
        <v>2150</v>
      </c>
      <c r="K22" t="s">
        <v>28</v>
      </c>
      <c r="L22">
        <f t="shared" si="8"/>
        <v>112.5</v>
      </c>
      <c r="M22" cm="1">
        <f t="array" ref="M22">STOWA2024_NDJF_T(B22*60,L22,J22,K22,"")</f>
        <v>7326.1722234137442</v>
      </c>
      <c r="N22">
        <f t="shared" si="9"/>
        <v>1.3649692765945303E-4</v>
      </c>
    </row>
    <row r="23" spans="1:14" x14ac:dyDescent="0.3">
      <c r="A23">
        <f t="shared" si="5"/>
        <v>4927</v>
      </c>
      <c r="B23">
        <v>24</v>
      </c>
      <c r="C23">
        <f t="shared" si="6"/>
        <v>4.3582091878549762E-5</v>
      </c>
      <c r="D23">
        <f t="shared" si="1"/>
        <v>4.3582091878549762E-5</v>
      </c>
      <c r="E23" t="s">
        <v>35</v>
      </c>
      <c r="F23" t="s">
        <v>19</v>
      </c>
      <c r="G23">
        <v>1</v>
      </c>
      <c r="H23">
        <f t="shared" si="7"/>
        <v>115</v>
      </c>
      <c r="J23">
        <v>2150</v>
      </c>
      <c r="K23" t="s">
        <v>28</v>
      </c>
      <c r="L23">
        <f t="shared" si="8"/>
        <v>117.5</v>
      </c>
      <c r="M23" cm="1">
        <f t="array" ref="M23">STOWA2024_NDJF_T(B23*60,L23,J23,K23,"")</f>
        <v>10762.543910189308</v>
      </c>
      <c r="N23">
        <f t="shared" si="9"/>
        <v>9.2914835780903265E-5</v>
      </c>
    </row>
    <row r="24" spans="1:14" x14ac:dyDescent="0.3">
      <c r="A24">
        <f t="shared" si="5"/>
        <v>4928</v>
      </c>
      <c r="B24">
        <v>24</v>
      </c>
      <c r="C24">
        <f t="shared" si="6"/>
        <v>2.8998908413679575E-5</v>
      </c>
      <c r="D24">
        <f t="shared" si="1"/>
        <v>2.8998908413679575E-5</v>
      </c>
      <c r="E24" t="s">
        <v>35</v>
      </c>
      <c r="F24" t="s">
        <v>19</v>
      </c>
      <c r="G24">
        <v>1</v>
      </c>
      <c r="H24">
        <f t="shared" si="7"/>
        <v>120</v>
      </c>
      <c r="J24">
        <v>2150</v>
      </c>
      <c r="K24" t="s">
        <v>28</v>
      </c>
      <c r="L24">
        <f t="shared" si="8"/>
        <v>122.5</v>
      </c>
      <c r="M24" cm="1">
        <f t="array" ref="M24">STOWA2024_NDJF_T(B24*60,L24,J24,K24,"")</f>
        <v>15645.552543649761</v>
      </c>
      <c r="N24">
        <f t="shared" si="9"/>
        <v>6.391592736722369E-5</v>
      </c>
    </row>
    <row r="25" spans="1:14" x14ac:dyDescent="0.3">
      <c r="A25">
        <f t="shared" si="5"/>
        <v>4929</v>
      </c>
      <c r="B25">
        <v>24</v>
      </c>
      <c r="C25">
        <f t="shared" si="6"/>
        <v>1.9508825849555493E-5</v>
      </c>
      <c r="D25">
        <f t="shared" si="1"/>
        <v>1.9508825849555493E-5</v>
      </c>
      <c r="E25" t="s">
        <v>35</v>
      </c>
      <c r="F25" t="s">
        <v>19</v>
      </c>
      <c r="G25">
        <v>1</v>
      </c>
      <c r="H25">
        <f t="shared" si="7"/>
        <v>125</v>
      </c>
      <c r="J25">
        <v>2150</v>
      </c>
      <c r="K25" t="s">
        <v>28</v>
      </c>
      <c r="L25">
        <f t="shared" si="8"/>
        <v>127.5</v>
      </c>
      <c r="M25" cm="1">
        <f t="array" ref="M25">STOWA2024_NDJF_T(B25*60,L25,J25,K25,"")</f>
        <v>22518.920754198094</v>
      </c>
      <c r="N25">
        <f t="shared" si="9"/>
        <v>4.4407101517668197E-5</v>
      </c>
    </row>
    <row r="26" spans="1:14" x14ac:dyDescent="0.3">
      <c r="A26">
        <f t="shared" si="5"/>
        <v>4930</v>
      </c>
      <c r="B26">
        <v>24</v>
      </c>
      <c r="C26">
        <f t="shared" si="6"/>
        <v>1.3261883961641387E-5</v>
      </c>
      <c r="D26">
        <f t="shared" si="1"/>
        <v>1.3261883961641387E-5</v>
      </c>
      <c r="E26" t="s">
        <v>35</v>
      </c>
      <c r="F26" t="s">
        <v>19</v>
      </c>
      <c r="G26">
        <v>1</v>
      </c>
      <c r="H26">
        <f t="shared" si="7"/>
        <v>130</v>
      </c>
      <c r="J26">
        <v>2150</v>
      </c>
      <c r="K26" t="s">
        <v>28</v>
      </c>
      <c r="L26">
        <f t="shared" si="8"/>
        <v>132.5</v>
      </c>
      <c r="M26" cm="1">
        <f t="array" ref="M26">STOWA2024_NDJF_T(B26*60,L26,J26,K26,"")</f>
        <v>32107.658204702224</v>
      </c>
      <c r="N26">
        <f t="shared" si="9"/>
        <v>3.114521755602681E-5</v>
      </c>
    </row>
    <row r="27" spans="1:14" x14ac:dyDescent="0.3">
      <c r="A27">
        <f t="shared" si="5"/>
        <v>4931</v>
      </c>
      <c r="B27">
        <v>24</v>
      </c>
      <c r="C27">
        <f t="shared" si="6"/>
        <v>9.1048329628069848E-6</v>
      </c>
      <c r="D27">
        <f t="shared" si="1"/>
        <v>9.1048329628069848E-6</v>
      </c>
      <c r="E27" t="s">
        <v>35</v>
      </c>
      <c r="F27" t="s">
        <v>19</v>
      </c>
      <c r="G27">
        <v>1</v>
      </c>
      <c r="H27">
        <f t="shared" si="7"/>
        <v>135</v>
      </c>
      <c r="J27">
        <v>2150</v>
      </c>
      <c r="K27" t="s">
        <v>28</v>
      </c>
      <c r="L27">
        <f t="shared" si="8"/>
        <v>137.5</v>
      </c>
      <c r="M27" cm="1">
        <f t="array" ref="M27">STOWA2024_NDJF_T(B27*60,L27,J27,K27,"")</f>
        <v>45371.259098066061</v>
      </c>
      <c r="N27">
        <f t="shared" si="9"/>
        <v>2.2040384593219826E-5</v>
      </c>
    </row>
    <row r="28" spans="1:14" x14ac:dyDescent="0.3">
      <c r="A28">
        <f t="shared" si="5"/>
        <v>4932</v>
      </c>
      <c r="B28">
        <v>24</v>
      </c>
      <c r="C28">
        <f t="shared" si="6"/>
        <v>6.3097226250334029E-6</v>
      </c>
      <c r="D28">
        <f t="shared" si="1"/>
        <v>6.3097226250334029E-6</v>
      </c>
      <c r="E28" t="s">
        <v>35</v>
      </c>
      <c r="F28" t="s">
        <v>19</v>
      </c>
      <c r="G28">
        <v>1</v>
      </c>
      <c r="H28">
        <f t="shared" si="7"/>
        <v>140</v>
      </c>
      <c r="J28">
        <v>2150</v>
      </c>
      <c r="K28" t="s">
        <v>28</v>
      </c>
      <c r="L28">
        <f t="shared" si="8"/>
        <v>142.5</v>
      </c>
      <c r="M28" cm="1">
        <f t="array" ref="M28">STOWA2024_NDJF_T(B28*60,L28,J28,K28,"")</f>
        <v>63570.115613849739</v>
      </c>
      <c r="N28">
        <f t="shared" si="9"/>
        <v>1.5730661968186423E-5</v>
      </c>
    </row>
    <row r="29" spans="1:14" x14ac:dyDescent="0.3">
      <c r="A29">
        <f t="shared" si="5"/>
        <v>4933</v>
      </c>
      <c r="B29">
        <v>24</v>
      </c>
      <c r="C29">
        <f t="shared" si="6"/>
        <v>4.4120882280393724E-6</v>
      </c>
      <c r="D29">
        <f t="shared" si="1"/>
        <v>4.4120882280393724E-6</v>
      </c>
      <c r="E29" t="s">
        <v>35</v>
      </c>
      <c r="F29" t="s">
        <v>19</v>
      </c>
      <c r="G29">
        <v>1</v>
      </c>
      <c r="H29">
        <f t="shared" si="7"/>
        <v>145</v>
      </c>
      <c r="J29">
        <v>2150</v>
      </c>
      <c r="K29" t="s">
        <v>28</v>
      </c>
      <c r="L29">
        <f t="shared" si="8"/>
        <v>147.5</v>
      </c>
      <c r="M29" cm="1">
        <f t="array" ref="M29">STOWA2024_NDJF_T(B29*60,L29,J29,K29,"")</f>
        <v>88350.35429004574</v>
      </c>
      <c r="N29">
        <f t="shared" si="9"/>
        <v>1.131857374014705E-5</v>
      </c>
    </row>
    <row r="30" spans="1:14" x14ac:dyDescent="0.3">
      <c r="A30">
        <f t="shared" si="5"/>
        <v>4934</v>
      </c>
      <c r="B30">
        <v>24</v>
      </c>
      <c r="C30">
        <f t="shared" si="6"/>
        <v>3.1114506126633341E-6</v>
      </c>
      <c r="D30">
        <f t="shared" si="1"/>
        <v>3.1114506126633341E-6</v>
      </c>
      <c r="E30" t="s">
        <v>35</v>
      </c>
      <c r="F30" t="s">
        <v>19</v>
      </c>
      <c r="G30">
        <v>1</v>
      </c>
      <c r="H30">
        <f t="shared" si="7"/>
        <v>150</v>
      </c>
      <c r="J30">
        <v>2150</v>
      </c>
      <c r="K30" t="s">
        <v>28</v>
      </c>
      <c r="L30">
        <f t="shared" si="8"/>
        <v>152.5</v>
      </c>
      <c r="M30" cm="1">
        <f t="array" ref="M30">STOWA2024_NDJF_T(B30*60,L30,J30,K30,"")</f>
        <v>121845.37559223843</v>
      </c>
      <c r="N30">
        <f t="shared" si="9"/>
        <v>8.2071231274837163E-6</v>
      </c>
    </row>
    <row r="31" spans="1:14" x14ac:dyDescent="0.3">
      <c r="A31">
        <f t="shared" si="5"/>
        <v>4935</v>
      </c>
      <c r="B31">
        <v>24</v>
      </c>
      <c r="C31">
        <f t="shared" si="6"/>
        <v>2.2120665767768938E-6</v>
      </c>
      <c r="D31">
        <f t="shared" si="1"/>
        <v>2.2120665767768938E-6</v>
      </c>
      <c r="E31" t="s">
        <v>35</v>
      </c>
      <c r="F31" t="s">
        <v>19</v>
      </c>
      <c r="G31">
        <v>1</v>
      </c>
      <c r="H31">
        <f t="shared" si="7"/>
        <v>155</v>
      </c>
      <c r="J31">
        <v>2150</v>
      </c>
      <c r="K31" t="s">
        <v>28</v>
      </c>
      <c r="L31">
        <f t="shared" si="8"/>
        <v>157.5</v>
      </c>
      <c r="M31" cm="1">
        <f t="array" ref="M31">STOWA2024_NDJF_T(B31*60,L31,J31,K31,"")</f>
        <v>166804.09793333794</v>
      </c>
      <c r="N31">
        <f t="shared" si="9"/>
        <v>5.9950565507068225E-6</v>
      </c>
    </row>
    <row r="32" spans="1:14" x14ac:dyDescent="0.3">
      <c r="A32">
        <f t="shared" si="5"/>
        <v>4936</v>
      </c>
      <c r="B32">
        <v>24</v>
      </c>
      <c r="C32" s="1">
        <f>N31</f>
        <v>5.9950565507068225E-6</v>
      </c>
      <c r="D32">
        <f t="shared" si="1"/>
        <v>5.9950565507068225E-6</v>
      </c>
      <c r="E32" t="s">
        <v>35</v>
      </c>
      <c r="F32" t="s">
        <v>19</v>
      </c>
      <c r="G32">
        <v>1</v>
      </c>
      <c r="H32">
        <f t="shared" si="7"/>
        <v>160</v>
      </c>
      <c r="J32">
        <v>2150</v>
      </c>
      <c r="K32" t="s">
        <v>28</v>
      </c>
      <c r="L32">
        <f>AVERAGE(H32:H33)</f>
        <v>85</v>
      </c>
      <c r="M32" cm="1">
        <f t="array" ref="M32">STOWA2024_NDJF_T(B32*60,L32,J32,K32,"")</f>
        <v>710.46901804414972</v>
      </c>
      <c r="N32">
        <f>1/M32</f>
        <v>1.4075209116829615E-3</v>
      </c>
    </row>
    <row r="33" spans="1:14" x14ac:dyDescent="0.3">
      <c r="A33">
        <f t="shared" si="5"/>
        <v>4937</v>
      </c>
      <c r="B33">
        <v>48</v>
      </c>
      <c r="C33" s="1">
        <f>365.25*24/B33 - N33</f>
        <v>166.29501849932873</v>
      </c>
      <c r="D33">
        <f>C33</f>
        <v>166.29501849932873</v>
      </c>
      <c r="E33" t="s">
        <v>35</v>
      </c>
      <c r="F33" t="s">
        <v>19</v>
      </c>
      <c r="G33">
        <v>1</v>
      </c>
      <c r="H33">
        <v>10</v>
      </c>
      <c r="J33">
        <v>2150</v>
      </c>
      <c r="K33" t="s">
        <v>28</v>
      </c>
      <c r="L33">
        <f>AVERAGE(H33:H35)</f>
        <v>15</v>
      </c>
      <c r="M33" cm="1">
        <f t="array" ref="M33">STOWA2024_NDJF_T(B33*60,L33,J33,K33,"")</f>
        <v>6.1237056512213062E-2</v>
      </c>
      <c r="N33">
        <f>1/M33</f>
        <v>16.329981500671263</v>
      </c>
    </row>
    <row r="34" spans="1:14" x14ac:dyDescent="0.3">
      <c r="A34">
        <f t="shared" si="5"/>
        <v>4938</v>
      </c>
      <c r="B34">
        <v>48</v>
      </c>
      <c r="C34">
        <f t="shared" ref="C34:C38" si="10">N33-N34</f>
        <v>4.5426964099633835</v>
      </c>
      <c r="D34">
        <f t="shared" ref="D34:D63" si="11">C34</f>
        <v>4.5426964099633835</v>
      </c>
      <c r="E34" t="s">
        <v>35</v>
      </c>
      <c r="F34" t="s">
        <v>19</v>
      </c>
      <c r="G34">
        <v>1</v>
      </c>
      <c r="H34">
        <f t="shared" ref="H34:H38" si="12">H33+5</f>
        <v>15</v>
      </c>
      <c r="J34">
        <v>2150</v>
      </c>
      <c r="K34" t="s">
        <v>28</v>
      </c>
      <c r="L34">
        <f t="shared" ref="L34:L38" si="13">AVERAGE(H34:H35)</f>
        <v>17.5</v>
      </c>
      <c r="M34" cm="1">
        <f t="array" ref="M34">STOWA2024_NDJF_T(B34*60,L34,J34,K34,"")</f>
        <v>8.4837177713493778E-2</v>
      </c>
      <c r="N34">
        <f t="shared" ref="N34:N38" si="14">1/M34</f>
        <v>11.787285090707879</v>
      </c>
    </row>
    <row r="35" spans="1:14" x14ac:dyDescent="0.3">
      <c r="A35">
        <f t="shared" si="5"/>
        <v>4939</v>
      </c>
      <c r="B35">
        <v>48</v>
      </c>
      <c r="C35">
        <f t="shared" si="10"/>
        <v>5.5382807256101785</v>
      </c>
      <c r="D35">
        <f t="shared" si="11"/>
        <v>5.5382807256101785</v>
      </c>
      <c r="E35" t="s">
        <v>35</v>
      </c>
      <c r="F35" t="s">
        <v>19</v>
      </c>
      <c r="G35">
        <v>1</v>
      </c>
      <c r="H35">
        <f t="shared" si="12"/>
        <v>20</v>
      </c>
      <c r="J35">
        <v>2150</v>
      </c>
      <c r="K35" t="s">
        <v>28</v>
      </c>
      <c r="L35">
        <f t="shared" si="13"/>
        <v>22.5</v>
      </c>
      <c r="M35" cm="1">
        <f t="array" ref="M35">STOWA2024_NDJF_T(B35*60,L35,J35,K35,"")</f>
        <v>0.16002549231446495</v>
      </c>
      <c r="N35">
        <f t="shared" si="14"/>
        <v>6.2490043650977007</v>
      </c>
    </row>
    <row r="36" spans="1:14" x14ac:dyDescent="0.3">
      <c r="A36">
        <f t="shared" si="5"/>
        <v>4940</v>
      </c>
      <c r="B36">
        <v>48</v>
      </c>
      <c r="C36">
        <f t="shared" si="10"/>
        <v>2.8632232337860577</v>
      </c>
      <c r="D36">
        <f t="shared" si="11"/>
        <v>2.8632232337860577</v>
      </c>
      <c r="E36" t="s">
        <v>35</v>
      </c>
      <c r="F36" t="s">
        <v>19</v>
      </c>
      <c r="G36">
        <v>1</v>
      </c>
      <c r="H36">
        <f t="shared" si="12"/>
        <v>25</v>
      </c>
      <c r="J36">
        <v>2150</v>
      </c>
      <c r="K36" t="s">
        <v>28</v>
      </c>
      <c r="L36">
        <f t="shared" si="13"/>
        <v>27.5</v>
      </c>
      <c r="M36" cm="1">
        <f t="array" ref="M36">STOWA2024_NDJF_T(B36*60,L36,J36,K36,"")</f>
        <v>0.29535281851269651</v>
      </c>
      <c r="N36">
        <f t="shared" si="14"/>
        <v>3.385781131311643</v>
      </c>
    </row>
    <row r="37" spans="1:14" x14ac:dyDescent="0.3">
      <c r="A37">
        <f t="shared" si="5"/>
        <v>4941</v>
      </c>
      <c r="B37">
        <v>48</v>
      </c>
      <c r="C37">
        <f t="shared" si="10"/>
        <v>1.5136152971472527</v>
      </c>
      <c r="D37">
        <f t="shared" si="11"/>
        <v>1.5136152971472527</v>
      </c>
      <c r="E37" t="s">
        <v>35</v>
      </c>
      <c r="F37" t="s">
        <v>19</v>
      </c>
      <c r="G37">
        <v>1</v>
      </c>
      <c r="H37">
        <f t="shared" si="12"/>
        <v>30</v>
      </c>
      <c r="J37">
        <v>2150</v>
      </c>
      <c r="K37" t="s">
        <v>28</v>
      </c>
      <c r="L37">
        <f t="shared" si="13"/>
        <v>32.5</v>
      </c>
      <c r="M37" cm="1">
        <f t="array" ref="M37">STOWA2024_NDJF_T(B37*60,L37,J37,K37,"")</f>
        <v>0.53414071646400552</v>
      </c>
      <c r="N37">
        <f t="shared" si="14"/>
        <v>1.8721658341643903</v>
      </c>
    </row>
    <row r="38" spans="1:14" x14ac:dyDescent="0.3">
      <c r="A38">
        <f t="shared" si="5"/>
        <v>4942</v>
      </c>
      <c r="B38">
        <v>48</v>
      </c>
      <c r="C38">
        <f t="shared" si="10"/>
        <v>0.817054294585561</v>
      </c>
      <c r="D38">
        <f t="shared" si="11"/>
        <v>0.817054294585561</v>
      </c>
      <c r="E38" t="s">
        <v>35</v>
      </c>
      <c r="F38" t="s">
        <v>19</v>
      </c>
      <c r="G38">
        <v>1</v>
      </c>
      <c r="H38">
        <f t="shared" si="12"/>
        <v>35</v>
      </c>
      <c r="J38">
        <v>2150</v>
      </c>
      <c r="K38" t="s">
        <v>28</v>
      </c>
      <c r="L38">
        <f t="shared" si="13"/>
        <v>37.5</v>
      </c>
      <c r="M38" cm="1">
        <f t="array" ref="M38">STOWA2024_NDJF_T(B38*60,L38,J38,K38,"")</f>
        <v>0.94776709616802379</v>
      </c>
      <c r="N38">
        <f t="shared" si="14"/>
        <v>1.0551115395788293</v>
      </c>
    </row>
    <row r="39" spans="1:14" x14ac:dyDescent="0.3">
      <c r="A39">
        <f t="shared" si="5"/>
        <v>4943</v>
      </c>
      <c r="B39">
        <v>48</v>
      </c>
      <c r="C39">
        <f>N38-N39</f>
        <v>0.44969525103328656</v>
      </c>
      <c r="D39">
        <f t="shared" si="11"/>
        <v>0.44969525103328656</v>
      </c>
      <c r="E39" t="s">
        <v>35</v>
      </c>
      <c r="F39" t="s">
        <v>19</v>
      </c>
      <c r="G39">
        <v>1</v>
      </c>
      <c r="H39">
        <f>H38+5</f>
        <v>40</v>
      </c>
      <c r="J39">
        <v>2150</v>
      </c>
      <c r="K39" t="s">
        <v>28</v>
      </c>
      <c r="L39">
        <f>AVERAGE(H39:H40)</f>
        <v>42.5</v>
      </c>
      <c r="M39" cm="1">
        <f t="array" ref="M39">STOWA2024_NDJF_T(B39*60,L39,J39,K39,"")</f>
        <v>1.6517560213029758</v>
      </c>
      <c r="N39">
        <f>1/M39</f>
        <v>0.60541628854554275</v>
      </c>
    </row>
    <row r="40" spans="1:14" x14ac:dyDescent="0.3">
      <c r="A40">
        <f t="shared" si="5"/>
        <v>4944</v>
      </c>
      <c r="B40">
        <v>48</v>
      </c>
      <c r="C40">
        <f t="shared" ref="C40:C62" si="15">N39-N40</f>
        <v>0.25219958059640052</v>
      </c>
      <c r="D40">
        <f t="shared" si="11"/>
        <v>0.25219958059640052</v>
      </c>
      <c r="E40" t="s">
        <v>35</v>
      </c>
      <c r="F40" t="s">
        <v>19</v>
      </c>
      <c r="G40">
        <v>1</v>
      </c>
      <c r="H40">
        <f t="shared" ref="H40:H63" si="16">H39+5</f>
        <v>45</v>
      </c>
      <c r="J40">
        <v>2150</v>
      </c>
      <c r="K40" t="s">
        <v>28</v>
      </c>
      <c r="L40">
        <f t="shared" ref="L40:L62" si="17">AVERAGE(H40:H41)</f>
        <v>47.5</v>
      </c>
      <c r="M40" cm="1">
        <f t="array" ref="M40">STOWA2024_NDJF_T(B40*60,L40,J40,K40,"")</f>
        <v>2.8311231532795573</v>
      </c>
      <c r="N40">
        <f t="shared" ref="N40:N62" si="18">1/M40</f>
        <v>0.35321670794914223</v>
      </c>
    </row>
    <row r="41" spans="1:14" x14ac:dyDescent="0.3">
      <c r="A41">
        <f t="shared" si="5"/>
        <v>4945</v>
      </c>
      <c r="B41">
        <v>48</v>
      </c>
      <c r="C41">
        <f t="shared" si="15"/>
        <v>0.14386535839395428</v>
      </c>
      <c r="D41">
        <f t="shared" si="11"/>
        <v>0.14386535839395428</v>
      </c>
      <c r="E41" t="s">
        <v>35</v>
      </c>
      <c r="F41" t="s">
        <v>19</v>
      </c>
      <c r="G41">
        <v>1</v>
      </c>
      <c r="H41">
        <f t="shared" si="16"/>
        <v>50</v>
      </c>
      <c r="J41">
        <v>2150</v>
      </c>
      <c r="K41" t="s">
        <v>28</v>
      </c>
      <c r="L41">
        <f t="shared" si="17"/>
        <v>52.5</v>
      </c>
      <c r="M41" cm="1">
        <f t="array" ref="M41">STOWA2024_NDJF_T(B41*60,L41,J41,K41,"")</f>
        <v>4.7766589617153912</v>
      </c>
      <c r="N41">
        <f t="shared" si="18"/>
        <v>0.20935134955518794</v>
      </c>
    </row>
    <row r="42" spans="1:14" x14ac:dyDescent="0.3">
      <c r="A42">
        <f t="shared" si="5"/>
        <v>4946</v>
      </c>
      <c r="B42">
        <v>48</v>
      </c>
      <c r="C42">
        <f t="shared" si="15"/>
        <v>8.3405552381644238E-2</v>
      </c>
      <c r="D42">
        <f t="shared" si="11"/>
        <v>8.3405552381644238E-2</v>
      </c>
      <c r="E42" t="s">
        <v>35</v>
      </c>
      <c r="F42" t="s">
        <v>19</v>
      </c>
      <c r="G42">
        <v>1</v>
      </c>
      <c r="H42">
        <f t="shared" si="16"/>
        <v>55</v>
      </c>
      <c r="J42">
        <v>2150</v>
      </c>
      <c r="K42" t="s">
        <v>28</v>
      </c>
      <c r="L42">
        <f t="shared" si="17"/>
        <v>57.5</v>
      </c>
      <c r="M42" cm="1">
        <f t="array" ref="M42">STOWA2024_NDJF_T(B42*60,L42,J42,K42,"")</f>
        <v>7.9399235420462357</v>
      </c>
      <c r="N42">
        <f t="shared" si="18"/>
        <v>0.12594579717354371</v>
      </c>
    </row>
    <row r="43" spans="1:14" x14ac:dyDescent="0.3">
      <c r="A43">
        <f t="shared" si="5"/>
        <v>4947</v>
      </c>
      <c r="B43">
        <v>48</v>
      </c>
      <c r="C43">
        <f t="shared" si="15"/>
        <v>4.9105166757241039E-2</v>
      </c>
      <c r="D43">
        <f t="shared" si="11"/>
        <v>4.9105166757241039E-2</v>
      </c>
      <c r="E43" t="s">
        <v>35</v>
      </c>
      <c r="F43" t="s">
        <v>19</v>
      </c>
      <c r="G43">
        <v>1</v>
      </c>
      <c r="H43">
        <f t="shared" si="16"/>
        <v>60</v>
      </c>
      <c r="J43">
        <v>2150</v>
      </c>
      <c r="K43" t="s">
        <v>28</v>
      </c>
      <c r="L43">
        <f t="shared" si="17"/>
        <v>62.5</v>
      </c>
      <c r="M43" cm="1">
        <f t="array" ref="M43">STOWA2024_NDJF_T(B43*60,L43,J43,K43,"")</f>
        <v>13.013948409614271</v>
      </c>
      <c r="N43">
        <f t="shared" si="18"/>
        <v>7.6840630416302666E-2</v>
      </c>
    </row>
    <row r="44" spans="1:14" x14ac:dyDescent="0.3">
      <c r="A44">
        <f t="shared" si="5"/>
        <v>4948</v>
      </c>
      <c r="B44">
        <v>48</v>
      </c>
      <c r="C44">
        <f t="shared" si="15"/>
        <v>2.9331146106586416E-2</v>
      </c>
      <c r="D44">
        <f t="shared" si="11"/>
        <v>2.9331146106586416E-2</v>
      </c>
      <c r="E44" t="s">
        <v>35</v>
      </c>
      <c r="F44" t="s">
        <v>19</v>
      </c>
      <c r="G44">
        <v>1</v>
      </c>
      <c r="H44">
        <f t="shared" si="16"/>
        <v>65</v>
      </c>
      <c r="J44">
        <v>2150</v>
      </c>
      <c r="K44" t="s">
        <v>28</v>
      </c>
      <c r="L44">
        <f t="shared" si="17"/>
        <v>67.5</v>
      </c>
      <c r="M44" cm="1">
        <f t="array" ref="M44">STOWA2024_NDJF_T(B44*60,L44,J44,K44,"")</f>
        <v>21.04842884593231</v>
      </c>
      <c r="N44">
        <f t="shared" si="18"/>
        <v>4.750948430971625E-2</v>
      </c>
    </row>
    <row r="45" spans="1:14" x14ac:dyDescent="0.3">
      <c r="A45">
        <f t="shared" si="5"/>
        <v>4949</v>
      </c>
      <c r="B45">
        <v>48</v>
      </c>
      <c r="C45">
        <f t="shared" si="15"/>
        <v>1.7762447744279253E-2</v>
      </c>
      <c r="D45">
        <f t="shared" si="11"/>
        <v>1.7762447744279253E-2</v>
      </c>
      <c r="E45" t="s">
        <v>35</v>
      </c>
      <c r="F45" t="s">
        <v>19</v>
      </c>
      <c r="G45">
        <v>1</v>
      </c>
      <c r="H45">
        <f t="shared" si="16"/>
        <v>70</v>
      </c>
      <c r="J45">
        <v>2150</v>
      </c>
      <c r="K45" t="s">
        <v>28</v>
      </c>
      <c r="L45">
        <f t="shared" si="17"/>
        <v>72.5</v>
      </c>
      <c r="M45" cm="1">
        <f t="array" ref="M45">STOWA2024_NDJF_T(B45*60,L45,J45,K45,"")</f>
        <v>33.616793988880808</v>
      </c>
      <c r="N45">
        <f t="shared" si="18"/>
        <v>2.9747036565436997E-2</v>
      </c>
    </row>
    <row r="46" spans="1:14" x14ac:dyDescent="0.3">
      <c r="A46">
        <f t="shared" si="5"/>
        <v>4950</v>
      </c>
      <c r="B46">
        <v>48</v>
      </c>
      <c r="C46">
        <f t="shared" si="15"/>
        <v>1.0897459218537849E-2</v>
      </c>
      <c r="D46">
        <f t="shared" si="11"/>
        <v>1.0897459218537849E-2</v>
      </c>
      <c r="E46" t="s">
        <v>35</v>
      </c>
      <c r="F46" t="s">
        <v>19</v>
      </c>
      <c r="G46">
        <v>1</v>
      </c>
      <c r="H46">
        <f t="shared" si="16"/>
        <v>75</v>
      </c>
      <c r="J46">
        <v>2150</v>
      </c>
      <c r="K46" t="s">
        <v>28</v>
      </c>
      <c r="L46">
        <f t="shared" si="17"/>
        <v>77.5</v>
      </c>
      <c r="M46" cm="1">
        <f t="array" ref="M46">STOWA2024_NDJF_T(B46*60,L46,J46,K46,"")</f>
        <v>53.051587396176032</v>
      </c>
      <c r="N46">
        <f t="shared" si="18"/>
        <v>1.8849577346899148E-2</v>
      </c>
    </row>
    <row r="47" spans="1:14" x14ac:dyDescent="0.3">
      <c r="A47">
        <f t="shared" si="5"/>
        <v>4951</v>
      </c>
      <c r="B47">
        <v>48</v>
      </c>
      <c r="C47">
        <f t="shared" si="15"/>
        <v>6.7686694763073353E-3</v>
      </c>
      <c r="D47">
        <f t="shared" si="11"/>
        <v>6.7686694763073353E-3</v>
      </c>
      <c r="E47" t="s">
        <v>35</v>
      </c>
      <c r="F47" t="s">
        <v>19</v>
      </c>
      <c r="G47">
        <v>1</v>
      </c>
      <c r="H47">
        <f t="shared" si="16"/>
        <v>80</v>
      </c>
      <c r="J47">
        <v>2150</v>
      </c>
      <c r="K47" t="s">
        <v>28</v>
      </c>
      <c r="L47">
        <f t="shared" si="17"/>
        <v>82.5</v>
      </c>
      <c r="M47" cm="1">
        <f t="array" ref="M47">STOWA2024_NDJF_T(B47*60,L47,J47,K47,"")</f>
        <v>82.775235993171478</v>
      </c>
      <c r="N47">
        <f t="shared" si="18"/>
        <v>1.2080907870591812E-2</v>
      </c>
    </row>
    <row r="48" spans="1:14" x14ac:dyDescent="0.3">
      <c r="A48">
        <f t="shared" si="5"/>
        <v>4952</v>
      </c>
      <c r="B48">
        <v>48</v>
      </c>
      <c r="C48">
        <f t="shared" si="15"/>
        <v>4.2540211391764206E-3</v>
      </c>
      <c r="D48">
        <f t="shared" si="11"/>
        <v>4.2540211391764206E-3</v>
      </c>
      <c r="E48" t="s">
        <v>35</v>
      </c>
      <c r="F48" t="s">
        <v>19</v>
      </c>
      <c r="G48">
        <v>1</v>
      </c>
      <c r="H48">
        <f t="shared" si="16"/>
        <v>85</v>
      </c>
      <c r="J48">
        <v>2150</v>
      </c>
      <c r="K48" t="s">
        <v>28</v>
      </c>
      <c r="L48">
        <f t="shared" si="17"/>
        <v>87.5</v>
      </c>
      <c r="M48" cm="1">
        <f t="array" ref="M48">STOWA2024_NDJF_T(B48*60,L48,J48,K48,"")</f>
        <v>127.76472105904143</v>
      </c>
      <c r="N48">
        <f t="shared" si="18"/>
        <v>7.8268867314153917E-3</v>
      </c>
    </row>
    <row r="49" spans="1:14" x14ac:dyDescent="0.3">
      <c r="A49">
        <f t="shared" si="5"/>
        <v>4953</v>
      </c>
      <c r="B49">
        <v>48</v>
      </c>
      <c r="C49">
        <f t="shared" si="15"/>
        <v>2.7035183067423011E-3</v>
      </c>
      <c r="D49">
        <f t="shared" si="11"/>
        <v>2.7035183067423011E-3</v>
      </c>
      <c r="E49" t="s">
        <v>35</v>
      </c>
      <c r="F49" t="s">
        <v>19</v>
      </c>
      <c r="G49">
        <v>1</v>
      </c>
      <c r="H49">
        <f t="shared" si="16"/>
        <v>90</v>
      </c>
      <c r="J49">
        <v>2150</v>
      </c>
      <c r="K49" t="s">
        <v>28</v>
      </c>
      <c r="L49">
        <f t="shared" si="17"/>
        <v>92.5</v>
      </c>
      <c r="M49" cm="1">
        <f t="array" ref="M49">STOWA2024_NDJF_T(B49*60,L49,J49,K49,"")</f>
        <v>195.18408927693062</v>
      </c>
      <c r="N49">
        <f t="shared" si="18"/>
        <v>5.1233684246730906E-3</v>
      </c>
    </row>
    <row r="50" spans="1:14" x14ac:dyDescent="0.3">
      <c r="A50">
        <f t="shared" si="5"/>
        <v>4954</v>
      </c>
      <c r="B50">
        <v>48</v>
      </c>
      <c r="C50">
        <f t="shared" si="15"/>
        <v>1.7365828842262499E-3</v>
      </c>
      <c r="D50">
        <f t="shared" si="11"/>
        <v>1.7365828842262499E-3</v>
      </c>
      <c r="E50" t="s">
        <v>35</v>
      </c>
      <c r="F50" t="s">
        <v>19</v>
      </c>
      <c r="G50">
        <v>1</v>
      </c>
      <c r="H50">
        <f t="shared" si="16"/>
        <v>95</v>
      </c>
      <c r="J50">
        <v>2150</v>
      </c>
      <c r="K50" t="s">
        <v>28</v>
      </c>
      <c r="L50">
        <f t="shared" si="17"/>
        <v>97.5</v>
      </c>
      <c r="M50" cm="1">
        <f t="array" ref="M50">STOWA2024_NDJF_T(B50*60,L50,J50,K50,"")</f>
        <v>295.26522658652414</v>
      </c>
      <c r="N50">
        <f t="shared" si="18"/>
        <v>3.3867855404468407E-3</v>
      </c>
    </row>
    <row r="51" spans="1:14" x14ac:dyDescent="0.3">
      <c r="A51">
        <f t="shared" si="5"/>
        <v>4955</v>
      </c>
      <c r="B51">
        <v>48</v>
      </c>
      <c r="C51">
        <f t="shared" si="15"/>
        <v>1.1268703858254049E-3</v>
      </c>
      <c r="D51">
        <f t="shared" si="11"/>
        <v>1.1268703858254049E-3</v>
      </c>
      <c r="E51" t="s">
        <v>35</v>
      </c>
      <c r="F51" t="s">
        <v>19</v>
      </c>
      <c r="G51">
        <v>1</v>
      </c>
      <c r="H51">
        <f t="shared" si="16"/>
        <v>100</v>
      </c>
      <c r="J51">
        <v>2150</v>
      </c>
      <c r="K51" t="s">
        <v>28</v>
      </c>
      <c r="L51">
        <f t="shared" si="17"/>
        <v>102.5</v>
      </c>
      <c r="M51" cm="1">
        <f t="array" ref="M51">STOWA2024_NDJF_T(B51*60,L51,J51,K51,"")</f>
        <v>442.49448832405949</v>
      </c>
      <c r="N51">
        <f t="shared" si="18"/>
        <v>2.2599151546214358E-3</v>
      </c>
    </row>
    <row r="52" spans="1:14" x14ac:dyDescent="0.3">
      <c r="A52">
        <f t="shared" si="5"/>
        <v>4956</v>
      </c>
      <c r="B52">
        <v>48</v>
      </c>
      <c r="C52">
        <f t="shared" si="15"/>
        <v>7.383571443387877E-4</v>
      </c>
      <c r="D52">
        <f t="shared" si="11"/>
        <v>7.383571443387877E-4</v>
      </c>
      <c r="E52" t="s">
        <v>35</v>
      </c>
      <c r="F52" t="s">
        <v>19</v>
      </c>
      <c r="G52">
        <v>1</v>
      </c>
      <c r="H52">
        <f t="shared" si="16"/>
        <v>105</v>
      </c>
      <c r="J52">
        <v>2150</v>
      </c>
      <c r="K52" t="s">
        <v>28</v>
      </c>
      <c r="L52">
        <f t="shared" si="17"/>
        <v>107.5</v>
      </c>
      <c r="M52" cm="1">
        <f t="array" ref="M52">STOWA2024_NDJF_T(B52*60,L52,J52,K52,"")</f>
        <v>657.22108078826238</v>
      </c>
      <c r="N52">
        <f t="shared" si="18"/>
        <v>1.5215580102826481E-3</v>
      </c>
    </row>
    <row r="53" spans="1:14" x14ac:dyDescent="0.3">
      <c r="A53">
        <f t="shared" si="5"/>
        <v>4957</v>
      </c>
      <c r="B53">
        <v>48</v>
      </c>
      <c r="C53">
        <f t="shared" si="15"/>
        <v>4.8830140883012363E-4</v>
      </c>
      <c r="D53">
        <f t="shared" si="11"/>
        <v>4.8830140883012363E-4</v>
      </c>
      <c r="E53" t="s">
        <v>35</v>
      </c>
      <c r="F53" t="s">
        <v>19</v>
      </c>
      <c r="G53">
        <v>1</v>
      </c>
      <c r="H53">
        <f t="shared" si="16"/>
        <v>110</v>
      </c>
      <c r="J53">
        <v>2150</v>
      </c>
      <c r="K53" t="s">
        <v>28</v>
      </c>
      <c r="L53">
        <f t="shared" si="17"/>
        <v>112.5</v>
      </c>
      <c r="M53" cm="1">
        <f t="array" ref="M53">STOWA2024_NDJF_T(B53*60,L53,J53,K53,"")</f>
        <v>967.8138021032014</v>
      </c>
      <c r="N53">
        <f t="shared" si="18"/>
        <v>1.0332566014525245E-3</v>
      </c>
    </row>
    <row r="54" spans="1:14" x14ac:dyDescent="0.3">
      <c r="A54">
        <f t="shared" si="5"/>
        <v>4958</v>
      </c>
      <c r="B54">
        <v>48</v>
      </c>
      <c r="C54">
        <f t="shared" si="15"/>
        <v>3.2581068766692021E-4</v>
      </c>
      <c r="D54">
        <f t="shared" si="11"/>
        <v>3.2581068766692021E-4</v>
      </c>
      <c r="E54" t="s">
        <v>35</v>
      </c>
      <c r="F54" t="s">
        <v>19</v>
      </c>
      <c r="G54">
        <v>1</v>
      </c>
      <c r="H54">
        <f t="shared" si="16"/>
        <v>115</v>
      </c>
      <c r="J54">
        <v>2150</v>
      </c>
      <c r="K54" t="s">
        <v>28</v>
      </c>
      <c r="L54">
        <f t="shared" si="17"/>
        <v>117.5</v>
      </c>
      <c r="M54" cm="1">
        <f t="array" ref="M54">STOWA2024_NDJF_T(B54*60,L54,J54,K54,"")</f>
        <v>1413.5356223190456</v>
      </c>
      <c r="N54">
        <f t="shared" si="18"/>
        <v>7.0744591378560427E-4</v>
      </c>
    </row>
    <row r="55" spans="1:14" x14ac:dyDescent="0.3">
      <c r="A55">
        <f t="shared" si="5"/>
        <v>4959</v>
      </c>
      <c r="B55">
        <v>48</v>
      </c>
      <c r="C55">
        <f t="shared" si="15"/>
        <v>2.1924495040040416E-4</v>
      </c>
      <c r="D55">
        <f t="shared" si="11"/>
        <v>2.1924495040040416E-4</v>
      </c>
      <c r="E55" t="s">
        <v>35</v>
      </c>
      <c r="F55" t="s">
        <v>19</v>
      </c>
      <c r="G55">
        <v>1</v>
      </c>
      <c r="H55">
        <f t="shared" si="16"/>
        <v>120</v>
      </c>
      <c r="J55">
        <v>2150</v>
      </c>
      <c r="K55" t="s">
        <v>28</v>
      </c>
      <c r="L55">
        <f t="shared" si="17"/>
        <v>122.5</v>
      </c>
      <c r="M55" cm="1">
        <f t="array" ref="M55">STOWA2024_NDJF_T(B55*60,L55,J55,K55,"")</f>
        <v>2048.336801848915</v>
      </c>
      <c r="N55">
        <f t="shared" si="18"/>
        <v>4.8820096338520011E-4</v>
      </c>
    </row>
    <row r="56" spans="1:14" x14ac:dyDescent="0.3">
      <c r="A56">
        <f t="shared" si="5"/>
        <v>4960</v>
      </c>
      <c r="B56">
        <v>48</v>
      </c>
      <c r="C56">
        <f t="shared" si="15"/>
        <v>1.4874846461515736E-4</v>
      </c>
      <c r="D56">
        <f t="shared" si="11"/>
        <v>1.4874846461515736E-4</v>
      </c>
      <c r="E56" t="s">
        <v>35</v>
      </c>
      <c r="F56" t="s">
        <v>19</v>
      </c>
      <c r="G56">
        <v>1</v>
      </c>
      <c r="H56">
        <f t="shared" si="16"/>
        <v>125</v>
      </c>
      <c r="J56">
        <v>2150</v>
      </c>
      <c r="K56" t="s">
        <v>28</v>
      </c>
      <c r="L56">
        <f t="shared" si="17"/>
        <v>127.5</v>
      </c>
      <c r="M56" cm="1">
        <f t="array" ref="M56">STOWA2024_NDJF_T(B56*60,L56,J56,K56,"")</f>
        <v>2945.9202793420463</v>
      </c>
      <c r="N56">
        <f t="shared" si="18"/>
        <v>3.3945249877004275E-4</v>
      </c>
    </row>
    <row r="57" spans="1:14" x14ac:dyDescent="0.3">
      <c r="A57">
        <f t="shared" si="5"/>
        <v>4961</v>
      </c>
      <c r="B57">
        <v>48</v>
      </c>
      <c r="C57">
        <f t="shared" si="15"/>
        <v>1.017083835955434E-4</v>
      </c>
      <c r="D57">
        <f t="shared" si="11"/>
        <v>1.017083835955434E-4</v>
      </c>
      <c r="E57" t="s">
        <v>35</v>
      </c>
      <c r="F57" t="s">
        <v>19</v>
      </c>
      <c r="G57">
        <v>1</v>
      </c>
      <c r="H57">
        <f t="shared" si="16"/>
        <v>130</v>
      </c>
      <c r="J57">
        <v>2150</v>
      </c>
      <c r="K57" t="s">
        <v>28</v>
      </c>
      <c r="L57">
        <f t="shared" si="17"/>
        <v>132.5</v>
      </c>
      <c r="M57" cm="1">
        <f t="array" ref="M57">STOWA2024_NDJF_T(B57*60,L57,J57,K57,"")</f>
        <v>4206.2029559218336</v>
      </c>
      <c r="N57">
        <f t="shared" si="18"/>
        <v>2.3774411517449935E-4</v>
      </c>
    </row>
    <row r="58" spans="1:14" x14ac:dyDescent="0.3">
      <c r="A58">
        <f t="shared" si="5"/>
        <v>4962</v>
      </c>
      <c r="B58">
        <v>48</v>
      </c>
      <c r="C58">
        <f t="shared" si="15"/>
        <v>7.0071581985304648E-5</v>
      </c>
      <c r="D58">
        <f t="shared" si="11"/>
        <v>7.0071581985304648E-5</v>
      </c>
      <c r="E58" t="s">
        <v>35</v>
      </c>
      <c r="F58" t="s">
        <v>19</v>
      </c>
      <c r="G58">
        <v>1</v>
      </c>
      <c r="H58">
        <f t="shared" si="16"/>
        <v>135</v>
      </c>
      <c r="J58">
        <v>2150</v>
      </c>
      <c r="K58" t="s">
        <v>28</v>
      </c>
      <c r="L58">
        <f t="shared" si="17"/>
        <v>137.5</v>
      </c>
      <c r="M58" cm="1">
        <f t="array" ref="M58">STOWA2024_NDJF_T(B58*60,L58,J58,K58,"")</f>
        <v>5964.0060359298186</v>
      </c>
      <c r="N58">
        <f t="shared" si="18"/>
        <v>1.676725331891947E-4</v>
      </c>
    </row>
    <row r="59" spans="1:14" x14ac:dyDescent="0.3">
      <c r="A59">
        <f t="shared" si="5"/>
        <v>4963</v>
      </c>
      <c r="B59">
        <v>48</v>
      </c>
      <c r="C59">
        <f t="shared" si="15"/>
        <v>4.8623689761409541E-5</v>
      </c>
      <c r="D59">
        <f t="shared" si="11"/>
        <v>4.8623689761409541E-5</v>
      </c>
      <c r="E59" t="s">
        <v>35</v>
      </c>
      <c r="F59" t="s">
        <v>19</v>
      </c>
      <c r="G59">
        <v>1</v>
      </c>
      <c r="H59">
        <f t="shared" si="16"/>
        <v>140</v>
      </c>
      <c r="J59">
        <v>2150</v>
      </c>
      <c r="K59" t="s">
        <v>28</v>
      </c>
      <c r="L59">
        <f t="shared" si="17"/>
        <v>142.5</v>
      </c>
      <c r="M59" cm="1">
        <f t="array" ref="M59">STOWA2024_NDJF_T(B59*60,L59,J59,K59,"")</f>
        <v>8399.913608623996</v>
      </c>
      <c r="N59">
        <f t="shared" si="18"/>
        <v>1.1904884342778516E-4</v>
      </c>
    </row>
    <row r="60" spans="1:14" x14ac:dyDescent="0.3">
      <c r="A60">
        <f t="shared" si="5"/>
        <v>4964</v>
      </c>
      <c r="B60">
        <v>48</v>
      </c>
      <c r="C60">
        <f t="shared" si="15"/>
        <v>3.397672615322059E-5</v>
      </c>
      <c r="D60">
        <f t="shared" si="11"/>
        <v>3.397672615322059E-5</v>
      </c>
      <c r="E60" t="s">
        <v>35</v>
      </c>
      <c r="F60" t="s">
        <v>19</v>
      </c>
      <c r="G60">
        <v>1</v>
      </c>
      <c r="H60">
        <f t="shared" si="16"/>
        <v>145</v>
      </c>
      <c r="J60">
        <v>2150</v>
      </c>
      <c r="K60" t="s">
        <v>28</v>
      </c>
      <c r="L60">
        <f t="shared" si="17"/>
        <v>147.5</v>
      </c>
      <c r="M60" cm="1">
        <f t="array" ref="M60">STOWA2024_NDJF_T(B60*60,L60,J60,K60,"")</f>
        <v>11754.732714275429</v>
      </c>
      <c r="N60">
        <f t="shared" si="18"/>
        <v>8.5072117274564573E-5</v>
      </c>
    </row>
    <row r="61" spans="1:14" x14ac:dyDescent="0.3">
      <c r="A61">
        <f t="shared" si="5"/>
        <v>4965</v>
      </c>
      <c r="B61">
        <v>48</v>
      </c>
      <c r="C61">
        <f t="shared" si="15"/>
        <v>2.3901596787255031E-5</v>
      </c>
      <c r="D61">
        <f t="shared" si="11"/>
        <v>2.3901596787255031E-5</v>
      </c>
      <c r="E61" t="s">
        <v>35</v>
      </c>
      <c r="F61" t="s">
        <v>19</v>
      </c>
      <c r="G61">
        <v>1</v>
      </c>
      <c r="H61">
        <f t="shared" si="16"/>
        <v>150</v>
      </c>
      <c r="J61">
        <v>2150</v>
      </c>
      <c r="K61" t="s">
        <v>28</v>
      </c>
      <c r="L61">
        <f t="shared" si="17"/>
        <v>152.5</v>
      </c>
      <c r="M61" cm="1">
        <f t="array" ref="M61">STOWA2024_NDJF_T(B61*60,L61,J61,K61,"")</f>
        <v>16347.743848402602</v>
      </c>
      <c r="N61">
        <f t="shared" si="18"/>
        <v>6.1170520487309542E-5</v>
      </c>
    </row>
    <row r="62" spans="1:14" x14ac:dyDescent="0.3">
      <c r="A62">
        <f t="shared" si="5"/>
        <v>4966</v>
      </c>
      <c r="B62">
        <v>48</v>
      </c>
      <c r="C62">
        <f t="shared" si="15"/>
        <v>1.6922142888452174E-5</v>
      </c>
      <c r="D62">
        <f t="shared" si="11"/>
        <v>1.6922142888452174E-5</v>
      </c>
      <c r="E62" t="s">
        <v>35</v>
      </c>
      <c r="F62" t="s">
        <v>19</v>
      </c>
      <c r="G62">
        <v>1</v>
      </c>
      <c r="H62">
        <f t="shared" si="16"/>
        <v>155</v>
      </c>
      <c r="J62">
        <v>2150</v>
      </c>
      <c r="K62" t="s">
        <v>28</v>
      </c>
      <c r="L62">
        <f t="shared" si="17"/>
        <v>157.5</v>
      </c>
      <c r="M62" cm="1">
        <f t="array" ref="M62">STOWA2024_NDJF_T(B62*60,L62,J62,K62,"")</f>
        <v>22599.698661625578</v>
      </c>
      <c r="N62">
        <f t="shared" si="18"/>
        <v>4.4248377598857368E-5</v>
      </c>
    </row>
    <row r="63" spans="1:14" x14ac:dyDescent="0.3">
      <c r="A63">
        <f t="shared" si="5"/>
        <v>4967</v>
      </c>
      <c r="B63">
        <v>48</v>
      </c>
      <c r="C63" s="1">
        <f>N62</f>
        <v>4.4248377598857368E-5</v>
      </c>
      <c r="D63">
        <f t="shared" si="11"/>
        <v>4.4248377598857368E-5</v>
      </c>
      <c r="E63" t="s">
        <v>35</v>
      </c>
      <c r="F63" t="s">
        <v>19</v>
      </c>
      <c r="G63">
        <v>1</v>
      </c>
      <c r="H63">
        <f t="shared" si="16"/>
        <v>160</v>
      </c>
      <c r="J63">
        <v>2150</v>
      </c>
      <c r="K63" t="s">
        <v>28</v>
      </c>
      <c r="L63">
        <f>AVERAGE(H63:H64)</f>
        <v>85</v>
      </c>
      <c r="M63" cm="1">
        <f t="array" ref="M63">STOWA2024_NDJF_T(B63*60,L63,J63,K63,"")</f>
        <v>102.97419537361591</v>
      </c>
      <c r="N63">
        <f>1/M63</f>
        <v>9.7111708071303884E-3</v>
      </c>
    </row>
    <row r="64" spans="1:14" x14ac:dyDescent="0.3">
      <c r="A64">
        <f t="shared" si="5"/>
        <v>4968</v>
      </c>
      <c r="B64">
        <v>96</v>
      </c>
      <c r="C64" s="1">
        <f>365.25*24/B64 - N64</f>
        <v>68.523929229458801</v>
      </c>
      <c r="D64">
        <f>C64</f>
        <v>68.523929229458801</v>
      </c>
      <c r="E64" t="s">
        <v>35</v>
      </c>
      <c r="F64" t="s">
        <v>19</v>
      </c>
      <c r="G64">
        <v>1</v>
      </c>
      <c r="H64">
        <v>10</v>
      </c>
      <c r="J64">
        <v>2150</v>
      </c>
      <c r="K64" t="s">
        <v>28</v>
      </c>
      <c r="L64">
        <f>AVERAGE(H64:H66)</f>
        <v>15</v>
      </c>
      <c r="M64" cm="1">
        <f t="array" ref="M64">STOWA2024_NDJF_T(B64*60,L64,J64,K64,"")</f>
        <v>4.3881646201906641E-2</v>
      </c>
      <c r="N64">
        <f>1/M64</f>
        <v>22.788570770541202</v>
      </c>
    </row>
    <row r="65" spans="1:14" x14ac:dyDescent="0.3">
      <c r="A65">
        <f t="shared" si="5"/>
        <v>4969</v>
      </c>
      <c r="B65">
        <v>96</v>
      </c>
      <c r="C65">
        <f t="shared" ref="C65:C69" si="19">N64-N65</f>
        <v>4.5558279957847283</v>
      </c>
      <c r="D65">
        <f t="shared" ref="D65:D94" si="20">C65</f>
        <v>4.5558279957847283</v>
      </c>
      <c r="E65" t="s">
        <v>35</v>
      </c>
      <c r="F65" t="s">
        <v>19</v>
      </c>
      <c r="G65">
        <v>1</v>
      </c>
      <c r="H65">
        <f t="shared" ref="H65:H69" si="21">H64+5</f>
        <v>15</v>
      </c>
      <c r="J65">
        <v>2150</v>
      </c>
      <c r="K65" t="s">
        <v>28</v>
      </c>
      <c r="L65">
        <f t="shared" ref="L65:L69" si="22">AVERAGE(H65:H66)</f>
        <v>17.5</v>
      </c>
      <c r="M65" cm="1">
        <f t="array" ref="M65">STOWA2024_NDJF_T(B65*60,L65,J65,K65,"")</f>
        <v>5.4846383363918026E-2</v>
      </c>
      <c r="N65">
        <f t="shared" ref="N65:N69" si="23">1/M65</f>
        <v>18.232742774756474</v>
      </c>
    </row>
    <row r="66" spans="1:14" x14ac:dyDescent="0.3">
      <c r="A66">
        <f t="shared" si="5"/>
        <v>4970</v>
      </c>
      <c r="B66">
        <v>96</v>
      </c>
      <c r="C66">
        <f t="shared" si="19"/>
        <v>6.5232908446854996</v>
      </c>
      <c r="D66">
        <f t="shared" si="20"/>
        <v>6.5232908446854996</v>
      </c>
      <c r="E66" t="s">
        <v>35</v>
      </c>
      <c r="F66" t="s">
        <v>19</v>
      </c>
      <c r="G66">
        <v>1</v>
      </c>
      <c r="H66">
        <f t="shared" si="21"/>
        <v>20</v>
      </c>
      <c r="J66">
        <v>2150</v>
      </c>
      <c r="K66" t="s">
        <v>28</v>
      </c>
      <c r="L66">
        <f t="shared" si="22"/>
        <v>22.5</v>
      </c>
      <c r="M66" cm="1">
        <f t="array" ref="M66">STOWA2024_NDJF_T(B66*60,L66,J66,K66,"")</f>
        <v>8.5401093575686995E-2</v>
      </c>
      <c r="N66">
        <f t="shared" si="23"/>
        <v>11.709451930070975</v>
      </c>
    </row>
    <row r="67" spans="1:14" x14ac:dyDescent="0.3">
      <c r="A67">
        <f t="shared" si="5"/>
        <v>4971</v>
      </c>
      <c r="B67">
        <v>96</v>
      </c>
      <c r="C67">
        <f t="shared" si="19"/>
        <v>4.1571469761984634</v>
      </c>
      <c r="D67">
        <f t="shared" si="20"/>
        <v>4.1571469761984634</v>
      </c>
      <c r="E67" t="s">
        <v>35</v>
      </c>
      <c r="F67" t="s">
        <v>19</v>
      </c>
      <c r="G67">
        <v>1</v>
      </c>
      <c r="H67">
        <f t="shared" si="21"/>
        <v>25</v>
      </c>
      <c r="J67">
        <v>2150</v>
      </c>
      <c r="K67" t="s">
        <v>28</v>
      </c>
      <c r="L67">
        <f t="shared" si="22"/>
        <v>27.5</v>
      </c>
      <c r="M67" cm="1">
        <f t="array" ref="M67">STOWA2024_NDJF_T(B67*60,L67,J67,K67,"")</f>
        <v>0.13240990745312015</v>
      </c>
      <c r="N67">
        <f t="shared" si="23"/>
        <v>7.5523049538725111</v>
      </c>
    </row>
    <row r="68" spans="1:14" x14ac:dyDescent="0.3">
      <c r="A68">
        <f t="shared" ref="A68:A131" si="24">A67+1</f>
        <v>4972</v>
      </c>
      <c r="B68">
        <v>96</v>
      </c>
      <c r="C68">
        <f t="shared" si="19"/>
        <v>2.6608393379669009</v>
      </c>
      <c r="D68">
        <f t="shared" si="20"/>
        <v>2.6608393379669009</v>
      </c>
      <c r="E68" t="s">
        <v>35</v>
      </c>
      <c r="F68" t="s">
        <v>19</v>
      </c>
      <c r="G68">
        <v>1</v>
      </c>
      <c r="H68">
        <f t="shared" si="21"/>
        <v>30</v>
      </c>
      <c r="J68">
        <v>2150</v>
      </c>
      <c r="K68" t="s">
        <v>28</v>
      </c>
      <c r="L68">
        <f t="shared" si="22"/>
        <v>32.5</v>
      </c>
      <c r="M68" cm="1">
        <f t="array" ref="M68">STOWA2024_NDJF_T(B68*60,L68,J68,K68,"")</f>
        <v>0.2044377040591461</v>
      </c>
      <c r="N68">
        <f t="shared" si="23"/>
        <v>4.8914656159056102</v>
      </c>
    </row>
    <row r="69" spans="1:14" x14ac:dyDescent="0.3">
      <c r="A69">
        <f t="shared" si="24"/>
        <v>4973</v>
      </c>
      <c r="B69">
        <v>96</v>
      </c>
      <c r="C69">
        <f t="shared" si="19"/>
        <v>1.7102880358404233</v>
      </c>
      <c r="D69">
        <f t="shared" si="20"/>
        <v>1.7102880358404233</v>
      </c>
      <c r="E69" t="s">
        <v>35</v>
      </c>
      <c r="F69" t="s">
        <v>19</v>
      </c>
      <c r="G69">
        <v>1</v>
      </c>
      <c r="H69">
        <f t="shared" si="21"/>
        <v>35</v>
      </c>
      <c r="J69">
        <v>2150</v>
      </c>
      <c r="K69" t="s">
        <v>28</v>
      </c>
      <c r="L69">
        <f t="shared" si="22"/>
        <v>37.5</v>
      </c>
      <c r="M69" cm="1">
        <f t="array" ref="M69">STOWA2024_NDJF_T(B69*60,L69,J69,K69,"")</f>
        <v>0.31434900279270439</v>
      </c>
      <c r="N69">
        <f t="shared" si="23"/>
        <v>3.1811775800651869</v>
      </c>
    </row>
    <row r="70" spans="1:14" x14ac:dyDescent="0.3">
      <c r="A70">
        <f t="shared" si="24"/>
        <v>4974</v>
      </c>
      <c r="B70">
        <v>96</v>
      </c>
      <c r="C70">
        <f>N69-N70</f>
        <v>1.1039048435053189</v>
      </c>
      <c r="D70">
        <f t="shared" si="20"/>
        <v>1.1039048435053189</v>
      </c>
      <c r="E70" t="s">
        <v>35</v>
      </c>
      <c r="F70" t="s">
        <v>19</v>
      </c>
      <c r="G70">
        <v>1</v>
      </c>
      <c r="H70">
        <f>H69+5</f>
        <v>40</v>
      </c>
      <c r="J70">
        <v>2150</v>
      </c>
      <c r="K70" t="s">
        <v>28</v>
      </c>
      <c r="L70">
        <f>AVERAGE(H70:H71)</f>
        <v>42.5</v>
      </c>
      <c r="M70" cm="1">
        <f t="array" ref="M70">STOWA2024_NDJF_T(B70*60,L70,J70,K70,"")</f>
        <v>0.48140043548450023</v>
      </c>
      <c r="N70">
        <f>1/M70</f>
        <v>2.077272736559868</v>
      </c>
    </row>
    <row r="71" spans="1:14" x14ac:dyDescent="0.3">
      <c r="A71">
        <f t="shared" si="24"/>
        <v>4975</v>
      </c>
      <c r="B71">
        <v>96</v>
      </c>
      <c r="C71">
        <f t="shared" ref="C71:C93" si="25">N70-N71</f>
        <v>0.7154762538859214</v>
      </c>
      <c r="D71">
        <f t="shared" si="20"/>
        <v>0.7154762538859214</v>
      </c>
      <c r="E71" t="s">
        <v>35</v>
      </c>
      <c r="F71" t="s">
        <v>19</v>
      </c>
      <c r="G71">
        <v>1</v>
      </c>
      <c r="H71">
        <f t="shared" ref="H71:H94" si="26">H70+5</f>
        <v>45</v>
      </c>
      <c r="J71">
        <v>2150</v>
      </c>
      <c r="K71" t="s">
        <v>28</v>
      </c>
      <c r="L71">
        <f t="shared" ref="L71:L93" si="27">AVERAGE(H71:H72)</f>
        <v>47.5</v>
      </c>
      <c r="M71" cm="1">
        <f t="array" ref="M71">STOWA2024_NDJF_T(B71*60,L71,J71,K71,"")</f>
        <v>0.73432411723993918</v>
      </c>
      <c r="N71">
        <f t="shared" ref="N71:N93" si="28">1/M71</f>
        <v>1.3617964826739466</v>
      </c>
    </row>
    <row r="72" spans="1:14" x14ac:dyDescent="0.3">
      <c r="A72">
        <f t="shared" si="24"/>
        <v>4976</v>
      </c>
      <c r="B72">
        <v>96</v>
      </c>
      <c r="C72">
        <f t="shared" si="25"/>
        <v>0.46548332279470139</v>
      </c>
      <c r="D72">
        <f t="shared" si="20"/>
        <v>0.46548332279470139</v>
      </c>
      <c r="E72" t="s">
        <v>35</v>
      </c>
      <c r="F72" t="s">
        <v>19</v>
      </c>
      <c r="G72">
        <v>1</v>
      </c>
      <c r="H72">
        <f t="shared" si="26"/>
        <v>50</v>
      </c>
      <c r="J72">
        <v>2150</v>
      </c>
      <c r="K72" t="s">
        <v>28</v>
      </c>
      <c r="L72">
        <f t="shared" si="27"/>
        <v>52.5</v>
      </c>
      <c r="M72" cm="1">
        <f t="array" ref="M72">STOWA2024_NDJF_T(B72*60,L72,J72,K72,"")</f>
        <v>1.1156814880802641</v>
      </c>
      <c r="N72">
        <f t="shared" si="28"/>
        <v>0.8963131598792452</v>
      </c>
    </row>
    <row r="73" spans="1:14" x14ac:dyDescent="0.3">
      <c r="A73">
        <f t="shared" si="24"/>
        <v>4977</v>
      </c>
      <c r="B73">
        <v>96</v>
      </c>
      <c r="C73">
        <f t="shared" si="25"/>
        <v>0.30416816620222697</v>
      </c>
      <c r="D73">
        <f t="shared" si="20"/>
        <v>0.30416816620222697</v>
      </c>
      <c r="E73" t="s">
        <v>35</v>
      </c>
      <c r="F73" t="s">
        <v>19</v>
      </c>
      <c r="G73">
        <v>1</v>
      </c>
      <c r="H73">
        <f t="shared" si="26"/>
        <v>55</v>
      </c>
      <c r="J73">
        <v>2150</v>
      </c>
      <c r="K73" t="s">
        <v>28</v>
      </c>
      <c r="L73">
        <f t="shared" si="27"/>
        <v>57.5</v>
      </c>
      <c r="M73" cm="1">
        <f t="array" ref="M73">STOWA2024_NDJF_T(B73*60,L73,J73,K73,"")</f>
        <v>1.6887755713180002</v>
      </c>
      <c r="N73">
        <f t="shared" si="28"/>
        <v>0.59214499367701823</v>
      </c>
    </row>
    <row r="74" spans="1:14" x14ac:dyDescent="0.3">
      <c r="A74">
        <f t="shared" si="24"/>
        <v>4978</v>
      </c>
      <c r="B74">
        <v>96</v>
      </c>
      <c r="C74">
        <f t="shared" si="25"/>
        <v>0.19948084057867149</v>
      </c>
      <c r="D74">
        <f t="shared" si="20"/>
        <v>0.19948084057867149</v>
      </c>
      <c r="E74" t="s">
        <v>35</v>
      </c>
      <c r="F74" t="s">
        <v>19</v>
      </c>
      <c r="G74">
        <v>1</v>
      </c>
      <c r="H74">
        <f t="shared" si="26"/>
        <v>60</v>
      </c>
      <c r="J74">
        <v>2150</v>
      </c>
      <c r="K74" t="s">
        <v>28</v>
      </c>
      <c r="L74">
        <f t="shared" si="27"/>
        <v>62.5</v>
      </c>
      <c r="M74" cm="1">
        <f t="array" ref="M74">STOWA2024_NDJF_T(B74*60,L74,J74,K74,"")</f>
        <v>2.5467056060743589</v>
      </c>
      <c r="N74">
        <f t="shared" si="28"/>
        <v>0.39266415309834674</v>
      </c>
    </row>
    <row r="75" spans="1:14" x14ac:dyDescent="0.3">
      <c r="A75">
        <f t="shared" si="24"/>
        <v>4979</v>
      </c>
      <c r="B75">
        <v>96</v>
      </c>
      <c r="C75">
        <f t="shared" si="25"/>
        <v>0.13131949069121174</v>
      </c>
      <c r="D75">
        <f t="shared" si="20"/>
        <v>0.13131949069121174</v>
      </c>
      <c r="E75" t="s">
        <v>35</v>
      </c>
      <c r="F75" t="s">
        <v>19</v>
      </c>
      <c r="G75">
        <v>1</v>
      </c>
      <c r="H75">
        <f t="shared" si="26"/>
        <v>65</v>
      </c>
      <c r="J75">
        <v>2150</v>
      </c>
      <c r="K75" t="s">
        <v>28</v>
      </c>
      <c r="L75">
        <f t="shared" si="27"/>
        <v>67.5</v>
      </c>
      <c r="M75" cm="1">
        <f t="array" ref="M75">STOWA2024_NDJF_T(B75*60,L75,J75,K75,"")</f>
        <v>3.8263647353246992</v>
      </c>
      <c r="N75">
        <f t="shared" si="28"/>
        <v>0.261344662407135</v>
      </c>
    </row>
    <row r="76" spans="1:14" x14ac:dyDescent="0.3">
      <c r="A76">
        <f t="shared" si="24"/>
        <v>4980</v>
      </c>
      <c r="B76">
        <v>96</v>
      </c>
      <c r="C76">
        <f t="shared" si="25"/>
        <v>8.6771123975859954E-2</v>
      </c>
      <c r="D76">
        <f t="shared" si="20"/>
        <v>8.6771123975859954E-2</v>
      </c>
      <c r="E76" t="s">
        <v>35</v>
      </c>
      <c r="F76" t="s">
        <v>19</v>
      </c>
      <c r="G76">
        <v>1</v>
      </c>
      <c r="H76">
        <f t="shared" si="26"/>
        <v>70</v>
      </c>
      <c r="J76">
        <v>2150</v>
      </c>
      <c r="K76" t="s">
        <v>28</v>
      </c>
      <c r="L76">
        <f t="shared" si="27"/>
        <v>72.5</v>
      </c>
      <c r="M76" cm="1">
        <f t="array" ref="M76">STOWA2024_NDJF_T(B76*60,L76,J76,K76,"")</f>
        <v>5.7282450077259179</v>
      </c>
      <c r="N76">
        <f t="shared" si="28"/>
        <v>0.17457353843127504</v>
      </c>
    </row>
    <row r="77" spans="1:14" x14ac:dyDescent="0.3">
      <c r="A77">
        <f t="shared" si="24"/>
        <v>4981</v>
      </c>
      <c r="B77">
        <v>96</v>
      </c>
      <c r="C77">
        <f t="shared" si="25"/>
        <v>5.75482303564544E-2</v>
      </c>
      <c r="D77">
        <f t="shared" si="20"/>
        <v>5.75482303564544E-2</v>
      </c>
      <c r="E77" t="s">
        <v>35</v>
      </c>
      <c r="F77" t="s">
        <v>19</v>
      </c>
      <c r="G77">
        <v>1</v>
      </c>
      <c r="H77">
        <f t="shared" si="26"/>
        <v>75</v>
      </c>
      <c r="J77">
        <v>2150</v>
      </c>
      <c r="K77" t="s">
        <v>28</v>
      </c>
      <c r="L77">
        <f t="shared" si="27"/>
        <v>77.5</v>
      </c>
      <c r="M77" cm="1">
        <f t="array" ref="M77">STOWA2024_NDJF_T(B77*60,L77,J77,K77,"")</f>
        <v>8.5451601576698746</v>
      </c>
      <c r="N77">
        <f t="shared" si="28"/>
        <v>0.11702530807482064</v>
      </c>
    </row>
    <row r="78" spans="1:14" x14ac:dyDescent="0.3">
      <c r="A78">
        <f t="shared" si="24"/>
        <v>4982</v>
      </c>
      <c r="B78">
        <v>96</v>
      </c>
      <c r="C78">
        <f t="shared" si="25"/>
        <v>3.8302639710190337E-2</v>
      </c>
      <c r="D78">
        <f t="shared" si="20"/>
        <v>3.8302639710190337E-2</v>
      </c>
      <c r="E78" t="s">
        <v>35</v>
      </c>
      <c r="F78" t="s">
        <v>19</v>
      </c>
      <c r="G78">
        <v>1</v>
      </c>
      <c r="H78">
        <f t="shared" si="26"/>
        <v>80</v>
      </c>
      <c r="J78">
        <v>2150</v>
      </c>
      <c r="K78" t="s">
        <v>28</v>
      </c>
      <c r="L78">
        <f t="shared" si="27"/>
        <v>82.5</v>
      </c>
      <c r="M78" cm="1">
        <f t="array" ref="M78">STOWA2024_NDJF_T(B78*60,L78,J78,K78,"")</f>
        <v>12.702821446145173</v>
      </c>
      <c r="N78">
        <f t="shared" si="28"/>
        <v>7.8722668364630308E-2</v>
      </c>
    </row>
    <row r="79" spans="1:14" x14ac:dyDescent="0.3">
      <c r="A79">
        <f t="shared" si="24"/>
        <v>4983</v>
      </c>
      <c r="B79">
        <v>96</v>
      </c>
      <c r="C79">
        <f t="shared" si="25"/>
        <v>2.5584310768048624E-2</v>
      </c>
      <c r="D79">
        <f t="shared" si="20"/>
        <v>2.5584310768048624E-2</v>
      </c>
      <c r="E79" t="s">
        <v>35</v>
      </c>
      <c r="F79" t="s">
        <v>19</v>
      </c>
      <c r="G79">
        <v>1</v>
      </c>
      <c r="H79">
        <f t="shared" si="26"/>
        <v>85</v>
      </c>
      <c r="J79">
        <v>2150</v>
      </c>
      <c r="K79" t="s">
        <v>28</v>
      </c>
      <c r="L79">
        <f t="shared" si="27"/>
        <v>87.5</v>
      </c>
      <c r="M79" cm="1">
        <f t="array" ref="M79">STOWA2024_NDJF_T(B79*60,L79,J79,K79,"")</f>
        <v>18.818797667625478</v>
      </c>
      <c r="N79">
        <f t="shared" si="28"/>
        <v>5.3138357596581684E-2</v>
      </c>
    </row>
    <row r="80" spans="1:14" x14ac:dyDescent="0.3">
      <c r="A80">
        <f t="shared" si="24"/>
        <v>4984</v>
      </c>
      <c r="B80">
        <v>96</v>
      </c>
      <c r="C80">
        <f t="shared" si="25"/>
        <v>1.7148567727623062E-2</v>
      </c>
      <c r="D80">
        <f t="shared" si="20"/>
        <v>1.7148567727623062E-2</v>
      </c>
      <c r="E80" t="s">
        <v>35</v>
      </c>
      <c r="F80" t="s">
        <v>19</v>
      </c>
      <c r="G80">
        <v>1</v>
      </c>
      <c r="H80">
        <f t="shared" si="26"/>
        <v>90</v>
      </c>
      <c r="J80">
        <v>2150</v>
      </c>
      <c r="K80" t="s">
        <v>28</v>
      </c>
      <c r="L80">
        <f t="shared" si="27"/>
        <v>92.5</v>
      </c>
      <c r="M80" cm="1">
        <f t="array" ref="M80">STOWA2024_NDJF_T(B80*60,L80,J80,K80,"")</f>
        <v>27.785658200313783</v>
      </c>
      <c r="N80">
        <f t="shared" si="28"/>
        <v>3.5989789868958622E-2</v>
      </c>
    </row>
    <row r="81" spans="1:14" x14ac:dyDescent="0.3">
      <c r="A81">
        <f t="shared" si="24"/>
        <v>4985</v>
      </c>
      <c r="B81">
        <v>96</v>
      </c>
      <c r="C81">
        <f t="shared" si="25"/>
        <v>1.1533613761771169E-2</v>
      </c>
      <c r="D81">
        <f t="shared" si="20"/>
        <v>1.1533613761771169E-2</v>
      </c>
      <c r="E81" t="s">
        <v>35</v>
      </c>
      <c r="F81" t="s">
        <v>19</v>
      </c>
      <c r="G81">
        <v>1</v>
      </c>
      <c r="H81">
        <f t="shared" si="26"/>
        <v>95</v>
      </c>
      <c r="J81">
        <v>2150</v>
      </c>
      <c r="K81" t="s">
        <v>28</v>
      </c>
      <c r="L81">
        <f t="shared" si="27"/>
        <v>97.5</v>
      </c>
      <c r="M81" cm="1">
        <f t="array" ref="M81">STOWA2024_NDJF_T(B81*60,L81,J81,K81,"")</f>
        <v>40.889466759527828</v>
      </c>
      <c r="N81">
        <f t="shared" si="28"/>
        <v>2.4456176107187453E-2</v>
      </c>
    </row>
    <row r="82" spans="1:14" x14ac:dyDescent="0.3">
      <c r="A82">
        <f t="shared" si="24"/>
        <v>4986</v>
      </c>
      <c r="B82">
        <v>96</v>
      </c>
      <c r="C82">
        <f t="shared" si="25"/>
        <v>7.7833910572389121E-3</v>
      </c>
      <c r="D82">
        <f t="shared" si="20"/>
        <v>7.7833910572389121E-3</v>
      </c>
      <c r="E82" t="s">
        <v>35</v>
      </c>
      <c r="F82" t="s">
        <v>19</v>
      </c>
      <c r="G82">
        <v>1</v>
      </c>
      <c r="H82">
        <f t="shared" si="26"/>
        <v>100</v>
      </c>
      <c r="J82">
        <v>2150</v>
      </c>
      <c r="K82" t="s">
        <v>28</v>
      </c>
      <c r="L82">
        <f t="shared" si="27"/>
        <v>102.5</v>
      </c>
      <c r="M82" cm="1">
        <f t="array" ref="M82">STOWA2024_NDJF_T(B82*60,L82,J82,K82,"")</f>
        <v>59.977981903094609</v>
      </c>
      <c r="N82">
        <f t="shared" si="28"/>
        <v>1.6672785049948541E-2</v>
      </c>
    </row>
    <row r="83" spans="1:14" x14ac:dyDescent="0.3">
      <c r="A83">
        <f t="shared" si="24"/>
        <v>4987</v>
      </c>
      <c r="B83">
        <v>96</v>
      </c>
      <c r="C83">
        <f t="shared" si="25"/>
        <v>5.2696290220913336E-3</v>
      </c>
      <c r="D83">
        <f t="shared" si="20"/>
        <v>5.2696290220913336E-3</v>
      </c>
      <c r="E83" t="s">
        <v>35</v>
      </c>
      <c r="F83" t="s">
        <v>19</v>
      </c>
      <c r="G83">
        <v>1</v>
      </c>
      <c r="H83">
        <f t="shared" si="26"/>
        <v>105</v>
      </c>
      <c r="J83">
        <v>2150</v>
      </c>
      <c r="K83" t="s">
        <v>28</v>
      </c>
      <c r="L83">
        <f t="shared" si="27"/>
        <v>107.5</v>
      </c>
      <c r="M83" cm="1">
        <f t="array" ref="M83">STOWA2024_NDJF_T(B83*60,L83,J83,K83,"")</f>
        <v>87.695020357264397</v>
      </c>
      <c r="N83">
        <f t="shared" si="28"/>
        <v>1.1403156027857207E-2</v>
      </c>
    </row>
    <row r="84" spans="1:14" x14ac:dyDescent="0.3">
      <c r="A84">
        <f t="shared" si="24"/>
        <v>4988</v>
      </c>
      <c r="B84">
        <v>96</v>
      </c>
      <c r="C84">
        <f t="shared" si="25"/>
        <v>3.5795721077668628E-3</v>
      </c>
      <c r="D84">
        <f t="shared" si="20"/>
        <v>3.5795721077668628E-3</v>
      </c>
      <c r="E84" t="s">
        <v>35</v>
      </c>
      <c r="F84" t="s">
        <v>19</v>
      </c>
      <c r="G84">
        <v>1</v>
      </c>
      <c r="H84">
        <f t="shared" si="26"/>
        <v>110</v>
      </c>
      <c r="J84">
        <v>2150</v>
      </c>
      <c r="K84" t="s">
        <v>28</v>
      </c>
      <c r="L84">
        <f t="shared" si="27"/>
        <v>112.5</v>
      </c>
      <c r="M84" cm="1">
        <f t="array" ref="M84">STOWA2024_NDJF_T(B84*60,L84,J84,K84,"")</f>
        <v>127.81865833024162</v>
      </c>
      <c r="N84">
        <f t="shared" si="28"/>
        <v>7.8235839200903445E-3</v>
      </c>
    </row>
    <row r="85" spans="1:14" x14ac:dyDescent="0.3">
      <c r="A85">
        <f t="shared" si="24"/>
        <v>4989</v>
      </c>
      <c r="B85">
        <v>96</v>
      </c>
      <c r="C85">
        <f t="shared" si="25"/>
        <v>2.4392590086863885E-3</v>
      </c>
      <c r="D85">
        <f t="shared" si="20"/>
        <v>2.4392590086863885E-3</v>
      </c>
      <c r="E85" t="s">
        <v>35</v>
      </c>
      <c r="F85" t="s">
        <v>19</v>
      </c>
      <c r="G85">
        <v>1</v>
      </c>
      <c r="H85">
        <f t="shared" si="26"/>
        <v>115</v>
      </c>
      <c r="J85">
        <v>2150</v>
      </c>
      <c r="K85" t="s">
        <v>28</v>
      </c>
      <c r="L85">
        <f t="shared" si="27"/>
        <v>117.5</v>
      </c>
      <c r="M85" cm="1">
        <f t="array" ref="M85">STOWA2024_NDJF_T(B85*60,L85,J85,K85,"")</f>
        <v>185.72430461653758</v>
      </c>
      <c r="N85">
        <f t="shared" si="28"/>
        <v>5.384324911403956E-3</v>
      </c>
    </row>
    <row r="86" spans="1:14" x14ac:dyDescent="0.3">
      <c r="A86">
        <f t="shared" si="24"/>
        <v>4990</v>
      </c>
      <c r="B86">
        <v>96</v>
      </c>
      <c r="C86">
        <f t="shared" si="25"/>
        <v>1.6674349154618905E-3</v>
      </c>
      <c r="D86">
        <f t="shared" si="20"/>
        <v>1.6674349154618905E-3</v>
      </c>
      <c r="E86" t="s">
        <v>35</v>
      </c>
      <c r="F86" t="s">
        <v>19</v>
      </c>
      <c r="G86">
        <v>1</v>
      </c>
      <c r="H86">
        <f t="shared" si="26"/>
        <v>120</v>
      </c>
      <c r="J86">
        <v>2150</v>
      </c>
      <c r="K86" t="s">
        <v>28</v>
      </c>
      <c r="L86">
        <f t="shared" si="27"/>
        <v>122.5</v>
      </c>
      <c r="M86" cm="1">
        <f t="array" ref="M86">STOWA2024_NDJF_T(B86*60,L86,J86,K86,"")</f>
        <v>269.04212960075637</v>
      </c>
      <c r="N86">
        <f t="shared" si="28"/>
        <v>3.7168899959420655E-3</v>
      </c>
    </row>
    <row r="87" spans="1:14" x14ac:dyDescent="0.3">
      <c r="A87">
        <f t="shared" si="24"/>
        <v>4991</v>
      </c>
      <c r="B87">
        <v>96</v>
      </c>
      <c r="C87">
        <f t="shared" si="25"/>
        <v>1.1433571228427271E-3</v>
      </c>
      <c r="D87">
        <f t="shared" si="20"/>
        <v>1.1433571228427271E-3</v>
      </c>
      <c r="E87" t="s">
        <v>35</v>
      </c>
      <c r="F87" t="s">
        <v>19</v>
      </c>
      <c r="G87">
        <v>1</v>
      </c>
      <c r="H87">
        <f t="shared" si="26"/>
        <v>125</v>
      </c>
      <c r="J87">
        <v>2150</v>
      </c>
      <c r="K87" t="s">
        <v>28</v>
      </c>
      <c r="L87">
        <f t="shared" si="27"/>
        <v>127.5</v>
      </c>
      <c r="M87" cm="1">
        <f t="array" ref="M87">STOWA2024_NDJF_T(B87*60,L87,J87,K87,"")</f>
        <v>388.57090595298564</v>
      </c>
      <c r="N87">
        <f t="shared" si="28"/>
        <v>2.5735328730993384E-3</v>
      </c>
    </row>
    <row r="88" spans="1:14" x14ac:dyDescent="0.3">
      <c r="A88">
        <f t="shared" si="24"/>
        <v>4992</v>
      </c>
      <c r="B88">
        <v>96</v>
      </c>
      <c r="C88">
        <f t="shared" si="25"/>
        <v>7.8638522478529597E-4</v>
      </c>
      <c r="D88">
        <f t="shared" si="20"/>
        <v>7.8638522478529597E-4</v>
      </c>
      <c r="E88" t="s">
        <v>35</v>
      </c>
      <c r="F88" t="s">
        <v>19</v>
      </c>
      <c r="G88">
        <v>1</v>
      </c>
      <c r="H88">
        <f t="shared" si="26"/>
        <v>130</v>
      </c>
      <c r="J88">
        <v>2150</v>
      </c>
      <c r="K88" t="s">
        <v>28</v>
      </c>
      <c r="L88">
        <f t="shared" si="27"/>
        <v>132.5</v>
      </c>
      <c r="M88" cm="1">
        <f t="array" ref="M88">STOWA2024_NDJF_T(B88*60,L88,J88,K88,"")</f>
        <v>559.55085800738345</v>
      </c>
      <c r="N88">
        <f t="shared" si="28"/>
        <v>1.7871476483140424E-3</v>
      </c>
    </row>
    <row r="89" spans="1:14" x14ac:dyDescent="0.3">
      <c r="A89">
        <f t="shared" si="24"/>
        <v>4993</v>
      </c>
      <c r="B89">
        <v>96</v>
      </c>
      <c r="C89">
        <f t="shared" si="25"/>
        <v>5.4247781154247252E-4</v>
      </c>
      <c r="D89">
        <f t="shared" si="20"/>
        <v>5.4247781154247252E-4</v>
      </c>
      <c r="E89" t="s">
        <v>35</v>
      </c>
      <c r="F89" t="s">
        <v>19</v>
      </c>
      <c r="G89">
        <v>1</v>
      </c>
      <c r="H89">
        <f t="shared" si="26"/>
        <v>135</v>
      </c>
      <c r="J89">
        <v>2150</v>
      </c>
      <c r="K89" t="s">
        <v>28</v>
      </c>
      <c r="L89">
        <f t="shared" si="27"/>
        <v>137.5</v>
      </c>
      <c r="M89" cm="1">
        <f t="array" ref="M89">STOWA2024_NDJF_T(B89*60,L89,J89,K89,"")</f>
        <v>803.42591300662059</v>
      </c>
      <c r="N89">
        <f t="shared" si="28"/>
        <v>1.2446698367715699E-3</v>
      </c>
    </row>
    <row r="90" spans="1:14" x14ac:dyDescent="0.3">
      <c r="A90">
        <f t="shared" si="24"/>
        <v>4994</v>
      </c>
      <c r="B90">
        <v>96</v>
      </c>
      <c r="C90">
        <f t="shared" si="25"/>
        <v>3.7533819548914269E-4</v>
      </c>
      <c r="D90">
        <f t="shared" si="20"/>
        <v>3.7533819548914269E-4</v>
      </c>
      <c r="E90" t="s">
        <v>35</v>
      </c>
      <c r="F90" t="s">
        <v>19</v>
      </c>
      <c r="G90">
        <v>1</v>
      </c>
      <c r="H90">
        <f t="shared" si="26"/>
        <v>140</v>
      </c>
      <c r="J90">
        <v>2150</v>
      </c>
      <c r="K90" t="s">
        <v>28</v>
      </c>
      <c r="L90">
        <f t="shared" si="27"/>
        <v>142.5</v>
      </c>
      <c r="M90" cm="1">
        <f t="array" ref="M90">STOWA2024_NDJF_T(B90*60,L90,J90,K90,"")</f>
        <v>1150.3089874018763</v>
      </c>
      <c r="N90">
        <f t="shared" si="28"/>
        <v>8.6933164128242721E-4</v>
      </c>
    </row>
    <row r="91" spans="1:14" x14ac:dyDescent="0.3">
      <c r="A91">
        <f t="shared" si="24"/>
        <v>4995</v>
      </c>
      <c r="B91">
        <v>96</v>
      </c>
      <c r="C91">
        <f t="shared" si="25"/>
        <v>2.6043941673518033E-4</v>
      </c>
      <c r="D91">
        <f t="shared" si="20"/>
        <v>2.6043941673518033E-4</v>
      </c>
      <c r="E91" t="s">
        <v>35</v>
      </c>
      <c r="F91" t="s">
        <v>19</v>
      </c>
      <c r="G91">
        <v>1</v>
      </c>
      <c r="H91">
        <f t="shared" si="26"/>
        <v>145</v>
      </c>
      <c r="J91">
        <v>2150</v>
      </c>
      <c r="K91" t="s">
        <v>28</v>
      </c>
      <c r="L91">
        <f t="shared" si="27"/>
        <v>147.5</v>
      </c>
      <c r="M91" cm="1">
        <f t="array" ref="M91">STOWA2024_NDJF_T(B91*60,L91,J91,K91,"")</f>
        <v>1642.3267693122023</v>
      </c>
      <c r="N91">
        <f t="shared" si="28"/>
        <v>6.0889222454724688E-4</v>
      </c>
    </row>
    <row r="92" spans="1:14" x14ac:dyDescent="0.3">
      <c r="A92">
        <f t="shared" si="24"/>
        <v>4996</v>
      </c>
      <c r="B92">
        <v>96</v>
      </c>
      <c r="C92">
        <f t="shared" si="25"/>
        <v>1.8123612613397283E-4</v>
      </c>
      <c r="D92">
        <f t="shared" si="20"/>
        <v>1.8123612613397283E-4</v>
      </c>
      <c r="E92" t="s">
        <v>35</v>
      </c>
      <c r="F92" t="s">
        <v>19</v>
      </c>
      <c r="G92">
        <v>1</v>
      </c>
      <c r="H92">
        <f t="shared" si="26"/>
        <v>150</v>
      </c>
      <c r="J92">
        <v>2150</v>
      </c>
      <c r="K92" t="s">
        <v>28</v>
      </c>
      <c r="L92">
        <f t="shared" si="27"/>
        <v>152.5</v>
      </c>
      <c r="M92" cm="1">
        <f t="array" ref="M92">STOWA2024_NDJF_T(B92*60,L92,J92,K92,"")</f>
        <v>2338.3274638436933</v>
      </c>
      <c r="N92">
        <f t="shared" si="28"/>
        <v>4.2765609841327406E-4</v>
      </c>
    </row>
    <row r="93" spans="1:14" x14ac:dyDescent="0.3">
      <c r="A93">
        <f t="shared" si="24"/>
        <v>4997</v>
      </c>
      <c r="B93">
        <v>96</v>
      </c>
      <c r="C93">
        <f t="shared" si="25"/>
        <v>1.2647001246744922E-4</v>
      </c>
      <c r="D93">
        <f t="shared" si="20"/>
        <v>1.2647001246744922E-4</v>
      </c>
      <c r="E93" t="s">
        <v>35</v>
      </c>
      <c r="F93" t="s">
        <v>19</v>
      </c>
      <c r="G93">
        <v>1</v>
      </c>
      <c r="H93">
        <f t="shared" si="26"/>
        <v>155</v>
      </c>
      <c r="J93">
        <v>2150</v>
      </c>
      <c r="K93" t="s">
        <v>28</v>
      </c>
      <c r="L93">
        <f t="shared" si="27"/>
        <v>157.5</v>
      </c>
      <c r="M93" cm="1">
        <f t="array" ref="M93">STOWA2024_NDJF_T(B93*60,L93,J93,K93,"")</f>
        <v>3320.2064991138823</v>
      </c>
      <c r="N93">
        <f t="shared" si="28"/>
        <v>3.0118608594582484E-4</v>
      </c>
    </row>
    <row r="94" spans="1:14" x14ac:dyDescent="0.3">
      <c r="A94">
        <f t="shared" si="24"/>
        <v>4998</v>
      </c>
      <c r="B94">
        <v>96</v>
      </c>
      <c r="C94" s="1">
        <f>N93</f>
        <v>3.0118608594582484E-4</v>
      </c>
      <c r="D94">
        <f t="shared" si="20"/>
        <v>3.0118608594582484E-4</v>
      </c>
      <c r="E94" t="s">
        <v>35</v>
      </c>
      <c r="F94" t="s">
        <v>19</v>
      </c>
      <c r="G94">
        <v>1</v>
      </c>
      <c r="H94">
        <f t="shared" si="26"/>
        <v>160</v>
      </c>
      <c r="J94">
        <v>2150</v>
      </c>
      <c r="K94" t="s">
        <v>28</v>
      </c>
      <c r="L94">
        <f>AVERAGE(H94:H95)</f>
        <v>85</v>
      </c>
      <c r="M94" cm="1">
        <f t="array" ref="M94">STOWA2024_NDJF_T(B94*60,L94,J94,K94,"")</f>
        <v>15.467868319412938</v>
      </c>
      <c r="N94">
        <f>1/M94</f>
        <v>6.4650149545490421E-2</v>
      </c>
    </row>
    <row r="95" spans="1:14" x14ac:dyDescent="0.3">
      <c r="A95">
        <f t="shared" si="24"/>
        <v>4999</v>
      </c>
      <c r="B95">
        <v>192</v>
      </c>
      <c r="C95" s="1">
        <f>365.25*24/B95 - N95</f>
        <v>22.654470802100995</v>
      </c>
      <c r="D95">
        <f>C95</f>
        <v>22.654470802100995</v>
      </c>
      <c r="E95" t="s">
        <v>35</v>
      </c>
      <c r="F95" t="s">
        <v>19</v>
      </c>
      <c r="G95">
        <v>1</v>
      </c>
      <c r="H95">
        <v>10</v>
      </c>
      <c r="J95">
        <v>2150</v>
      </c>
      <c r="K95" t="s">
        <v>28</v>
      </c>
      <c r="L95">
        <f>AVERAGE(H95:H97)</f>
        <v>15</v>
      </c>
      <c r="M95" cm="1">
        <f t="array" ref="M95">STOWA2024_NDJF_T(B95*60,L95,J95,K95,"")</f>
        <v>4.3474897806659259E-2</v>
      </c>
      <c r="N95">
        <f>1/M95</f>
        <v>23.001779197899005</v>
      </c>
    </row>
    <row r="96" spans="1:14" x14ac:dyDescent="0.3">
      <c r="A96">
        <f t="shared" si="24"/>
        <v>5000</v>
      </c>
      <c r="B96">
        <v>192</v>
      </c>
      <c r="C96">
        <f t="shared" ref="C96:C100" si="29">N95-N96</f>
        <v>2.8103466672676305</v>
      </c>
      <c r="D96">
        <f t="shared" ref="D96:D125" si="30">C96</f>
        <v>2.8103466672676305</v>
      </c>
      <c r="E96" t="s">
        <v>35</v>
      </c>
      <c r="F96" t="s">
        <v>19</v>
      </c>
      <c r="G96">
        <v>1</v>
      </c>
      <c r="H96">
        <f t="shared" ref="H96:H100" si="31">H95+5</f>
        <v>15</v>
      </c>
      <c r="J96">
        <v>2150</v>
      </c>
      <c r="K96" t="s">
        <v>28</v>
      </c>
      <c r="L96">
        <f t="shared" ref="L96:L100" si="32">AVERAGE(H96:H97)</f>
        <v>17.5</v>
      </c>
      <c r="M96" cm="1">
        <f t="array" ref="M96">STOWA2024_NDJF_T(B96*60,L96,J96,K96,"")</f>
        <v>4.9525956045117246E-2</v>
      </c>
      <c r="N96">
        <f t="shared" ref="N96:N100" si="33">1/M96</f>
        <v>20.191432530631374</v>
      </c>
    </row>
    <row r="97" spans="1:14" x14ac:dyDescent="0.3">
      <c r="A97">
        <f t="shared" si="24"/>
        <v>5001</v>
      </c>
      <c r="B97">
        <v>192</v>
      </c>
      <c r="C97">
        <f t="shared" si="29"/>
        <v>4.6694902315860265</v>
      </c>
      <c r="D97">
        <f t="shared" si="30"/>
        <v>4.6694902315860265</v>
      </c>
      <c r="E97" t="s">
        <v>35</v>
      </c>
      <c r="F97" t="s">
        <v>19</v>
      </c>
      <c r="G97">
        <v>1</v>
      </c>
      <c r="H97">
        <f t="shared" si="31"/>
        <v>20</v>
      </c>
      <c r="J97">
        <v>2150</v>
      </c>
      <c r="K97" t="s">
        <v>28</v>
      </c>
      <c r="L97">
        <f t="shared" si="32"/>
        <v>22.5</v>
      </c>
      <c r="M97" cm="1">
        <f t="array" ref="M97">STOWA2024_NDJF_T(B97*60,L97,J97,K97,"")</f>
        <v>6.4424927031297069E-2</v>
      </c>
      <c r="N97">
        <f t="shared" si="33"/>
        <v>15.521942299045348</v>
      </c>
    </row>
    <row r="98" spans="1:14" x14ac:dyDescent="0.3">
      <c r="A98">
        <f t="shared" si="24"/>
        <v>5002</v>
      </c>
      <c r="B98">
        <v>192</v>
      </c>
      <c r="C98">
        <f t="shared" si="29"/>
        <v>3.6279797871829533</v>
      </c>
      <c r="D98">
        <f t="shared" si="30"/>
        <v>3.6279797871829533</v>
      </c>
      <c r="E98" t="s">
        <v>35</v>
      </c>
      <c r="F98" t="s">
        <v>19</v>
      </c>
      <c r="G98">
        <v>1</v>
      </c>
      <c r="H98">
        <f t="shared" si="31"/>
        <v>25</v>
      </c>
      <c r="J98">
        <v>2150</v>
      </c>
      <c r="K98" t="s">
        <v>28</v>
      </c>
      <c r="L98">
        <f t="shared" si="32"/>
        <v>27.5</v>
      </c>
      <c r="M98" cm="1">
        <f t="array" ref="M98">STOWA2024_NDJF_T(B98*60,L98,J98,K98,"")</f>
        <v>8.4076269704285195E-2</v>
      </c>
      <c r="N98">
        <f t="shared" si="33"/>
        <v>11.893962511862394</v>
      </c>
    </row>
    <row r="99" spans="1:14" x14ac:dyDescent="0.3">
      <c r="A99">
        <f t="shared" si="24"/>
        <v>5003</v>
      </c>
      <c r="B99">
        <v>192</v>
      </c>
      <c r="C99">
        <f t="shared" si="29"/>
        <v>2.8100548902593925</v>
      </c>
      <c r="D99">
        <f t="shared" si="30"/>
        <v>2.8100548902593925</v>
      </c>
      <c r="E99" t="s">
        <v>35</v>
      </c>
      <c r="F99" t="s">
        <v>19</v>
      </c>
      <c r="G99">
        <v>1</v>
      </c>
      <c r="H99">
        <f t="shared" si="31"/>
        <v>30</v>
      </c>
      <c r="J99">
        <v>2150</v>
      </c>
      <c r="K99" t="s">
        <v>28</v>
      </c>
      <c r="L99">
        <f t="shared" si="32"/>
        <v>32.5</v>
      </c>
      <c r="M99" cm="1">
        <f t="array" ref="M99">STOWA2024_NDJF_T(B99*60,L99,J99,K99,"")</f>
        <v>0.1100847830752746</v>
      </c>
      <c r="N99">
        <f t="shared" si="33"/>
        <v>9.0839076216030019</v>
      </c>
    </row>
    <row r="100" spans="1:14" x14ac:dyDescent="0.3">
      <c r="A100">
        <f t="shared" si="24"/>
        <v>5004</v>
      </c>
      <c r="B100">
        <v>192</v>
      </c>
      <c r="C100">
        <f t="shared" si="29"/>
        <v>2.169637973256485</v>
      </c>
      <c r="D100">
        <f t="shared" si="30"/>
        <v>2.169637973256485</v>
      </c>
      <c r="E100" t="s">
        <v>35</v>
      </c>
      <c r="F100" t="s">
        <v>19</v>
      </c>
      <c r="G100">
        <v>1</v>
      </c>
      <c r="H100">
        <f t="shared" si="31"/>
        <v>35</v>
      </c>
      <c r="J100">
        <v>2150</v>
      </c>
      <c r="K100" t="s">
        <v>28</v>
      </c>
      <c r="L100">
        <f t="shared" si="32"/>
        <v>37.5</v>
      </c>
      <c r="M100" cm="1">
        <f t="array" ref="M100">STOWA2024_NDJF_T(B100*60,L100,J100,K100,"")</f>
        <v>0.14462843523019683</v>
      </c>
      <c r="N100">
        <f t="shared" si="33"/>
        <v>6.9142696483465169</v>
      </c>
    </row>
    <row r="101" spans="1:14" x14ac:dyDescent="0.3">
      <c r="A101">
        <f t="shared" si="24"/>
        <v>5005</v>
      </c>
      <c r="B101">
        <v>192</v>
      </c>
      <c r="C101">
        <f>N100-N101</f>
        <v>1.6696193489153961</v>
      </c>
      <c r="D101">
        <f t="shared" si="30"/>
        <v>1.6696193489153961</v>
      </c>
      <c r="E101" t="s">
        <v>35</v>
      </c>
      <c r="F101" t="s">
        <v>19</v>
      </c>
      <c r="G101">
        <v>1</v>
      </c>
      <c r="H101">
        <f>H100+5</f>
        <v>40</v>
      </c>
      <c r="J101">
        <v>2150</v>
      </c>
      <c r="K101" t="s">
        <v>28</v>
      </c>
      <c r="L101">
        <f>AVERAGE(H101:H102)</f>
        <v>42.5</v>
      </c>
      <c r="M101" cm="1">
        <f t="array" ref="M101">STOWA2024_NDJF_T(B101*60,L101,J101,K101,"")</f>
        <v>0.19067048190199992</v>
      </c>
      <c r="N101">
        <f>1/M101</f>
        <v>5.2446502994311208</v>
      </c>
    </row>
    <row r="102" spans="1:14" x14ac:dyDescent="0.3">
      <c r="A102">
        <f t="shared" si="24"/>
        <v>5006</v>
      </c>
      <c r="B102">
        <v>192</v>
      </c>
      <c r="C102">
        <f t="shared" ref="C102:C124" si="34">N101-N102</f>
        <v>1.2805770486097949</v>
      </c>
      <c r="D102">
        <f t="shared" si="30"/>
        <v>1.2805770486097949</v>
      </c>
      <c r="E102" t="s">
        <v>35</v>
      </c>
      <c r="F102" t="s">
        <v>19</v>
      </c>
      <c r="G102">
        <v>1</v>
      </c>
      <c r="H102">
        <f t="shared" ref="H102:H125" si="35">H101+5</f>
        <v>45</v>
      </c>
      <c r="J102">
        <v>2150</v>
      </c>
      <c r="K102" t="s">
        <v>28</v>
      </c>
      <c r="L102">
        <f t="shared" ref="L102:L124" si="36">AVERAGE(H102:H103)</f>
        <v>47.5</v>
      </c>
      <c r="M102" cm="1">
        <f t="array" ref="M102">STOWA2024_NDJF_T(B102*60,L102,J102,K102,"")</f>
        <v>0.25226577228178304</v>
      </c>
      <c r="N102">
        <f t="shared" ref="N102:N124" si="37">1/M102</f>
        <v>3.9640732508213259</v>
      </c>
    </row>
    <row r="103" spans="1:14" x14ac:dyDescent="0.3">
      <c r="A103">
        <f t="shared" si="24"/>
        <v>5007</v>
      </c>
      <c r="B103">
        <v>192</v>
      </c>
      <c r="C103">
        <f t="shared" si="34"/>
        <v>0.97884391944407767</v>
      </c>
      <c r="D103">
        <f t="shared" si="30"/>
        <v>0.97884391944407767</v>
      </c>
      <c r="E103" t="s">
        <v>35</v>
      </c>
      <c r="F103" t="s">
        <v>19</v>
      </c>
      <c r="G103">
        <v>1</v>
      </c>
      <c r="H103">
        <f t="shared" si="35"/>
        <v>50</v>
      </c>
      <c r="J103">
        <v>2150</v>
      </c>
      <c r="K103" t="s">
        <v>28</v>
      </c>
      <c r="L103">
        <f t="shared" si="36"/>
        <v>52.5</v>
      </c>
      <c r="M103" cm="1">
        <f t="array" ref="M103">STOWA2024_NDJF_T(B103*60,L103,J103,K103,"")</f>
        <v>0.33498263918593008</v>
      </c>
      <c r="N103">
        <f t="shared" si="37"/>
        <v>2.9852293313772482</v>
      </c>
    </row>
    <row r="104" spans="1:14" x14ac:dyDescent="0.3">
      <c r="A104">
        <f t="shared" si="24"/>
        <v>5008</v>
      </c>
      <c r="B104">
        <v>192</v>
      </c>
      <c r="C104">
        <f t="shared" si="34"/>
        <v>0.74554374581478999</v>
      </c>
      <c r="D104">
        <f t="shared" si="30"/>
        <v>0.74554374581478999</v>
      </c>
      <c r="E104" t="s">
        <v>35</v>
      </c>
      <c r="F104" t="s">
        <v>19</v>
      </c>
      <c r="G104">
        <v>1</v>
      </c>
      <c r="H104">
        <f t="shared" si="35"/>
        <v>55</v>
      </c>
      <c r="J104">
        <v>2150</v>
      </c>
      <c r="K104" t="s">
        <v>28</v>
      </c>
      <c r="L104">
        <f t="shared" si="36"/>
        <v>57.5</v>
      </c>
      <c r="M104" cm="1">
        <f t="array" ref="M104">STOWA2024_NDJF_T(B104*60,L104,J104,K104,"")</f>
        <v>0.44649124254146921</v>
      </c>
      <c r="N104">
        <f t="shared" si="37"/>
        <v>2.2396855855624582</v>
      </c>
    </row>
    <row r="105" spans="1:14" x14ac:dyDescent="0.3">
      <c r="A105">
        <f t="shared" si="24"/>
        <v>5009</v>
      </c>
      <c r="B105">
        <v>192</v>
      </c>
      <c r="C105">
        <f t="shared" si="34"/>
        <v>0.56579271248806751</v>
      </c>
      <c r="D105">
        <f t="shared" si="30"/>
        <v>0.56579271248806751</v>
      </c>
      <c r="E105" t="s">
        <v>35</v>
      </c>
      <c r="F105" t="s">
        <v>19</v>
      </c>
      <c r="G105">
        <v>1</v>
      </c>
      <c r="H105">
        <f t="shared" si="35"/>
        <v>60</v>
      </c>
      <c r="J105">
        <v>2150</v>
      </c>
      <c r="K105" t="s">
        <v>28</v>
      </c>
      <c r="L105">
        <f t="shared" si="36"/>
        <v>62.5</v>
      </c>
      <c r="M105" cm="1">
        <f t="array" ref="M105">STOWA2024_NDJF_T(B105*60,L105,J105,K105,"")</f>
        <v>0.59740979610202227</v>
      </c>
      <c r="N105">
        <f t="shared" si="37"/>
        <v>1.6738928730743907</v>
      </c>
    </row>
    <row r="106" spans="1:14" x14ac:dyDescent="0.3">
      <c r="A106">
        <f t="shared" si="24"/>
        <v>5010</v>
      </c>
      <c r="B106">
        <v>192</v>
      </c>
      <c r="C106">
        <f t="shared" si="34"/>
        <v>0.4278015036152738</v>
      </c>
      <c r="D106">
        <f t="shared" si="30"/>
        <v>0.4278015036152738</v>
      </c>
      <c r="E106" t="s">
        <v>35</v>
      </c>
      <c r="F106" t="s">
        <v>19</v>
      </c>
      <c r="G106">
        <v>1</v>
      </c>
      <c r="H106">
        <f t="shared" si="35"/>
        <v>65</v>
      </c>
      <c r="J106">
        <v>2150</v>
      </c>
      <c r="K106" t="s">
        <v>28</v>
      </c>
      <c r="L106">
        <f t="shared" si="36"/>
        <v>67.5</v>
      </c>
      <c r="M106" cm="1">
        <f t="array" ref="M106">STOWA2024_NDJF_T(B106*60,L106,J106,K106,"")</f>
        <v>0.802509370106675</v>
      </c>
      <c r="N106">
        <f t="shared" si="37"/>
        <v>1.2460913694591169</v>
      </c>
    </row>
    <row r="107" spans="1:14" x14ac:dyDescent="0.3">
      <c r="A107">
        <f t="shared" si="24"/>
        <v>5011</v>
      </c>
      <c r="B107">
        <v>192</v>
      </c>
      <c r="C107">
        <f t="shared" si="34"/>
        <v>0.32216662955604003</v>
      </c>
      <c r="D107">
        <f t="shared" si="30"/>
        <v>0.32216662955604003</v>
      </c>
      <c r="E107" t="s">
        <v>35</v>
      </c>
      <c r="F107" t="s">
        <v>19</v>
      </c>
      <c r="G107">
        <v>1</v>
      </c>
      <c r="H107">
        <f t="shared" si="35"/>
        <v>70</v>
      </c>
      <c r="J107">
        <v>2150</v>
      </c>
      <c r="K107" t="s">
        <v>28</v>
      </c>
      <c r="L107">
        <f t="shared" si="36"/>
        <v>72.5</v>
      </c>
      <c r="M107" cm="1">
        <f t="array" ref="M107">STOWA2024_NDJF_T(B107*60,L107,J107,K107,"")</f>
        <v>1.082339239129914</v>
      </c>
      <c r="N107">
        <f t="shared" si="37"/>
        <v>0.92392473990307689</v>
      </c>
    </row>
    <row r="108" spans="1:14" x14ac:dyDescent="0.3">
      <c r="A108">
        <f t="shared" si="24"/>
        <v>5012</v>
      </c>
      <c r="B108">
        <v>192</v>
      </c>
      <c r="C108">
        <f t="shared" si="34"/>
        <v>0.24176935780246456</v>
      </c>
      <c r="D108">
        <f t="shared" si="30"/>
        <v>0.24176935780246456</v>
      </c>
      <c r="E108" t="s">
        <v>35</v>
      </c>
      <c r="F108" t="s">
        <v>19</v>
      </c>
      <c r="G108">
        <v>1</v>
      </c>
      <c r="H108">
        <f t="shared" si="35"/>
        <v>75</v>
      </c>
      <c r="J108">
        <v>2150</v>
      </c>
      <c r="K108" t="s">
        <v>28</v>
      </c>
      <c r="L108">
        <f t="shared" si="36"/>
        <v>77.5</v>
      </c>
      <c r="M108" cm="1">
        <f t="array" ref="M108">STOWA2024_NDJF_T(B108*60,L108,J108,K108,"")</f>
        <v>1.4659416699471386</v>
      </c>
      <c r="N108">
        <f t="shared" si="37"/>
        <v>0.68215538210061233</v>
      </c>
    </row>
    <row r="109" spans="1:14" x14ac:dyDescent="0.3">
      <c r="A109">
        <f t="shared" si="24"/>
        <v>5013</v>
      </c>
      <c r="B109">
        <v>192</v>
      </c>
      <c r="C109">
        <f t="shared" si="34"/>
        <v>0.1806588092241469</v>
      </c>
      <c r="D109">
        <f t="shared" si="30"/>
        <v>0.1806588092241469</v>
      </c>
      <c r="E109" t="s">
        <v>35</v>
      </c>
      <c r="F109" t="s">
        <v>19</v>
      </c>
      <c r="G109">
        <v>1</v>
      </c>
      <c r="H109">
        <f t="shared" si="35"/>
        <v>80</v>
      </c>
      <c r="J109">
        <v>2150</v>
      </c>
      <c r="K109" t="s">
        <v>28</v>
      </c>
      <c r="L109">
        <f t="shared" si="36"/>
        <v>82.5</v>
      </c>
      <c r="M109" cm="1">
        <f t="array" ref="M109">STOWA2024_NDJF_T(B109*60,L109,J109,K109,"")</f>
        <v>1.9940315728664646</v>
      </c>
      <c r="N109">
        <f t="shared" si="37"/>
        <v>0.50149657287646543</v>
      </c>
    </row>
    <row r="110" spans="1:14" x14ac:dyDescent="0.3">
      <c r="A110">
        <f t="shared" si="24"/>
        <v>5014</v>
      </c>
      <c r="B110">
        <v>192</v>
      </c>
      <c r="C110">
        <f t="shared" si="34"/>
        <v>0.13444378271463514</v>
      </c>
      <c r="D110">
        <f t="shared" si="30"/>
        <v>0.13444378271463514</v>
      </c>
      <c r="E110" t="s">
        <v>35</v>
      </c>
      <c r="F110" t="s">
        <v>19</v>
      </c>
      <c r="G110">
        <v>1</v>
      </c>
      <c r="H110">
        <f t="shared" si="35"/>
        <v>85</v>
      </c>
      <c r="J110">
        <v>2150</v>
      </c>
      <c r="K110" t="s">
        <v>28</v>
      </c>
      <c r="L110">
        <f t="shared" si="36"/>
        <v>87.5</v>
      </c>
      <c r="M110" cm="1">
        <f t="array" ref="M110">STOWA2024_NDJF_T(B110*60,L110,J110,K110,"")</f>
        <v>2.7244037555445608</v>
      </c>
      <c r="N110">
        <f t="shared" si="37"/>
        <v>0.36705279016183029</v>
      </c>
    </row>
    <row r="111" spans="1:14" x14ac:dyDescent="0.3">
      <c r="A111">
        <f t="shared" si="24"/>
        <v>5015</v>
      </c>
      <c r="B111">
        <v>192</v>
      </c>
      <c r="C111">
        <f t="shared" si="34"/>
        <v>9.9617896816173501E-2</v>
      </c>
      <c r="D111">
        <f t="shared" si="30"/>
        <v>9.9617896816173501E-2</v>
      </c>
      <c r="E111" t="s">
        <v>35</v>
      </c>
      <c r="F111" t="s">
        <v>19</v>
      </c>
      <c r="G111">
        <v>1</v>
      </c>
      <c r="H111">
        <f t="shared" si="35"/>
        <v>90</v>
      </c>
      <c r="J111">
        <v>2150</v>
      </c>
      <c r="K111" t="s">
        <v>28</v>
      </c>
      <c r="L111">
        <f t="shared" si="36"/>
        <v>92.5</v>
      </c>
      <c r="M111" cm="1">
        <f t="array" ref="M111">STOWA2024_NDJF_T(B111*60,L111,J111,K111,"")</f>
        <v>3.7392278452890984</v>
      </c>
      <c r="N111">
        <f t="shared" si="37"/>
        <v>0.26743489334565679</v>
      </c>
    </row>
    <row r="112" spans="1:14" x14ac:dyDescent="0.3">
      <c r="A112">
        <f t="shared" si="24"/>
        <v>5016</v>
      </c>
      <c r="B112">
        <v>192</v>
      </c>
      <c r="C112">
        <f t="shared" si="34"/>
        <v>7.3491476349851009E-2</v>
      </c>
      <c r="D112">
        <f t="shared" si="30"/>
        <v>7.3491476349851009E-2</v>
      </c>
      <c r="E112" t="s">
        <v>35</v>
      </c>
      <c r="F112" t="s">
        <v>19</v>
      </c>
      <c r="G112">
        <v>1</v>
      </c>
      <c r="H112">
        <f t="shared" si="35"/>
        <v>95</v>
      </c>
      <c r="J112">
        <v>2150</v>
      </c>
      <c r="K112" t="s">
        <v>28</v>
      </c>
      <c r="L112">
        <f t="shared" si="36"/>
        <v>97.5</v>
      </c>
      <c r="M112" cm="1">
        <f t="array" ref="M112">STOWA2024_NDJF_T(B112*60,L112,J112,K112,"")</f>
        <v>5.1561430415636433</v>
      </c>
      <c r="N112">
        <f t="shared" si="37"/>
        <v>0.19394341699580578</v>
      </c>
    </row>
    <row r="113" spans="1:14" x14ac:dyDescent="0.3">
      <c r="A113">
        <f t="shared" si="24"/>
        <v>5017</v>
      </c>
      <c r="B113">
        <v>192</v>
      </c>
      <c r="C113">
        <f t="shared" si="34"/>
        <v>5.3972220970154999E-2</v>
      </c>
      <c r="D113">
        <f t="shared" si="30"/>
        <v>5.3972220970154999E-2</v>
      </c>
      <c r="E113" t="s">
        <v>35</v>
      </c>
      <c r="F113" t="s">
        <v>19</v>
      </c>
      <c r="G113">
        <v>1</v>
      </c>
      <c r="H113">
        <f t="shared" si="35"/>
        <v>100</v>
      </c>
      <c r="J113">
        <v>2150</v>
      </c>
      <c r="K113" t="s">
        <v>28</v>
      </c>
      <c r="L113">
        <f t="shared" si="36"/>
        <v>102.5</v>
      </c>
      <c r="M113" cm="1">
        <f t="array" ref="M113">STOWA2024_NDJF_T(B113*60,L113,J113,K113,"")</f>
        <v>7.1443270358048698</v>
      </c>
      <c r="N113">
        <f t="shared" si="37"/>
        <v>0.13997119602565078</v>
      </c>
    </row>
    <row r="114" spans="1:14" x14ac:dyDescent="0.3">
      <c r="A114">
        <f t="shared" si="24"/>
        <v>5018</v>
      </c>
      <c r="B114">
        <v>192</v>
      </c>
      <c r="C114">
        <f t="shared" si="34"/>
        <v>3.945285654398388E-2</v>
      </c>
      <c r="D114">
        <f t="shared" si="30"/>
        <v>3.945285654398388E-2</v>
      </c>
      <c r="E114" t="s">
        <v>35</v>
      </c>
      <c r="F114" t="s">
        <v>19</v>
      </c>
      <c r="G114">
        <v>1</v>
      </c>
      <c r="H114">
        <f t="shared" si="35"/>
        <v>105</v>
      </c>
      <c r="J114">
        <v>2150</v>
      </c>
      <c r="K114" t="s">
        <v>28</v>
      </c>
      <c r="L114">
        <f t="shared" si="36"/>
        <v>107.5</v>
      </c>
      <c r="M114" cm="1">
        <f t="array" ref="M114">STOWA2024_NDJF_T(B114*60,L114,J114,K114,"")</f>
        <v>9.9484333421801665</v>
      </c>
      <c r="N114">
        <f t="shared" si="37"/>
        <v>0.1005183394816669</v>
      </c>
    </row>
    <row r="115" spans="1:14" x14ac:dyDescent="0.3">
      <c r="A115">
        <f t="shared" si="24"/>
        <v>5019</v>
      </c>
      <c r="B115">
        <v>192</v>
      </c>
      <c r="C115">
        <f t="shared" si="34"/>
        <v>2.8701169445494987E-2</v>
      </c>
      <c r="D115">
        <f t="shared" si="30"/>
        <v>2.8701169445494987E-2</v>
      </c>
      <c r="E115" t="s">
        <v>35</v>
      </c>
      <c r="F115" t="s">
        <v>19</v>
      </c>
      <c r="G115">
        <v>1</v>
      </c>
      <c r="H115">
        <f t="shared" si="35"/>
        <v>110</v>
      </c>
      <c r="J115">
        <v>2150</v>
      </c>
      <c r="K115" t="s">
        <v>28</v>
      </c>
      <c r="L115">
        <f t="shared" si="36"/>
        <v>112.5</v>
      </c>
      <c r="M115" cm="1">
        <f t="array" ref="M115">STOWA2024_NDJF_T(B115*60,L115,J115,K115,"")</f>
        <v>13.924246799147522</v>
      </c>
      <c r="N115">
        <f t="shared" si="37"/>
        <v>7.1817170036171912E-2</v>
      </c>
    </row>
    <row r="116" spans="1:14" x14ac:dyDescent="0.3">
      <c r="A116">
        <f t="shared" si="24"/>
        <v>5020</v>
      </c>
      <c r="B116">
        <v>192</v>
      </c>
      <c r="C116">
        <f t="shared" si="34"/>
        <v>2.0776329776230881E-2</v>
      </c>
      <c r="D116">
        <f t="shared" si="30"/>
        <v>2.0776329776230881E-2</v>
      </c>
      <c r="E116" t="s">
        <v>35</v>
      </c>
      <c r="F116" t="s">
        <v>19</v>
      </c>
      <c r="G116">
        <v>1</v>
      </c>
      <c r="H116">
        <f t="shared" si="35"/>
        <v>115</v>
      </c>
      <c r="J116">
        <v>2150</v>
      </c>
      <c r="K116" t="s">
        <v>28</v>
      </c>
      <c r="L116">
        <f t="shared" si="36"/>
        <v>117.5</v>
      </c>
      <c r="M116" cm="1">
        <f t="array" ref="M116">STOWA2024_NDJF_T(B116*60,L116,J116,K116,"")</f>
        <v>19.592153947842458</v>
      </c>
      <c r="N116">
        <f t="shared" si="37"/>
        <v>5.1040840259941031E-2</v>
      </c>
    </row>
    <row r="117" spans="1:14" x14ac:dyDescent="0.3">
      <c r="A117">
        <f t="shared" si="24"/>
        <v>5021</v>
      </c>
      <c r="B117">
        <v>192</v>
      </c>
      <c r="C117">
        <f t="shared" si="34"/>
        <v>1.4963249251786152E-2</v>
      </c>
      <c r="D117">
        <f t="shared" si="30"/>
        <v>1.4963249251786152E-2</v>
      </c>
      <c r="E117" t="s">
        <v>35</v>
      </c>
      <c r="F117" t="s">
        <v>19</v>
      </c>
      <c r="G117">
        <v>1</v>
      </c>
      <c r="H117">
        <f t="shared" si="35"/>
        <v>120</v>
      </c>
      <c r="J117">
        <v>2150</v>
      </c>
      <c r="K117" t="s">
        <v>28</v>
      </c>
      <c r="L117">
        <f t="shared" si="36"/>
        <v>122.5</v>
      </c>
      <c r="M117" cm="1">
        <f t="array" ref="M117">STOWA2024_NDJF_T(B117*60,L117,J117,K117,"")</f>
        <v>27.718036932509232</v>
      </c>
      <c r="N117">
        <f t="shared" si="37"/>
        <v>3.6077591008154879E-2</v>
      </c>
    </row>
    <row r="118" spans="1:14" x14ac:dyDescent="0.3">
      <c r="A118">
        <f t="shared" si="24"/>
        <v>5022</v>
      </c>
      <c r="B118">
        <v>192</v>
      </c>
      <c r="C118">
        <f t="shared" si="34"/>
        <v>1.0719651005521177E-2</v>
      </c>
      <c r="D118">
        <f t="shared" si="30"/>
        <v>1.0719651005521177E-2</v>
      </c>
      <c r="E118" t="s">
        <v>35</v>
      </c>
      <c r="F118" t="s">
        <v>19</v>
      </c>
      <c r="G118">
        <v>1</v>
      </c>
      <c r="H118">
        <f t="shared" si="35"/>
        <v>125</v>
      </c>
      <c r="J118">
        <v>2150</v>
      </c>
      <c r="K118" t="s">
        <v>28</v>
      </c>
      <c r="L118">
        <f t="shared" si="36"/>
        <v>127.5</v>
      </c>
      <c r="M118" cm="1">
        <f t="array" ref="M118">STOWA2024_NDJF_T(B118*60,L118,J118,K118,"")</f>
        <v>39.435379999169449</v>
      </c>
      <c r="N118">
        <f t="shared" si="37"/>
        <v>2.5357940002633701E-2</v>
      </c>
    </row>
    <row r="119" spans="1:14" x14ac:dyDescent="0.3">
      <c r="A119">
        <f t="shared" si="24"/>
        <v>5023</v>
      </c>
      <c r="B119">
        <v>192</v>
      </c>
      <c r="C119">
        <f t="shared" si="34"/>
        <v>7.6378270032046169E-3</v>
      </c>
      <c r="D119">
        <f t="shared" si="30"/>
        <v>7.6378270032046169E-3</v>
      </c>
      <c r="E119" t="s">
        <v>35</v>
      </c>
      <c r="F119" t="s">
        <v>19</v>
      </c>
      <c r="G119">
        <v>1</v>
      </c>
      <c r="H119">
        <f t="shared" si="35"/>
        <v>130</v>
      </c>
      <c r="J119">
        <v>2150</v>
      </c>
      <c r="K119" t="s">
        <v>28</v>
      </c>
      <c r="L119">
        <f t="shared" si="36"/>
        <v>132.5</v>
      </c>
      <c r="M119" cm="1">
        <f t="array" ref="M119">STOWA2024_NDJF_T(B119*60,L119,J119,K119,"")</f>
        <v>56.433048707545964</v>
      </c>
      <c r="N119">
        <f t="shared" si="37"/>
        <v>1.7720112999429084E-2</v>
      </c>
    </row>
    <row r="120" spans="1:14" x14ac:dyDescent="0.3">
      <c r="A120">
        <f t="shared" si="24"/>
        <v>5024</v>
      </c>
      <c r="B120">
        <v>192</v>
      </c>
      <c r="C120">
        <f t="shared" si="34"/>
        <v>5.4114629467908581E-3</v>
      </c>
      <c r="D120">
        <f t="shared" si="30"/>
        <v>5.4114629467908581E-3</v>
      </c>
      <c r="E120" t="s">
        <v>35</v>
      </c>
      <c r="F120" t="s">
        <v>19</v>
      </c>
      <c r="G120">
        <v>1</v>
      </c>
      <c r="H120">
        <f t="shared" si="35"/>
        <v>135</v>
      </c>
      <c r="J120">
        <v>2150</v>
      </c>
      <c r="K120" t="s">
        <v>28</v>
      </c>
      <c r="L120">
        <f t="shared" si="36"/>
        <v>137.5</v>
      </c>
      <c r="M120" cm="1">
        <f t="array" ref="M120">STOWA2024_NDJF_T(B120*60,L120,J120,K120,"")</f>
        <v>81.243677878847549</v>
      </c>
      <c r="N120">
        <f t="shared" si="37"/>
        <v>1.2308650052638226E-2</v>
      </c>
    </row>
    <row r="121" spans="1:14" x14ac:dyDescent="0.3">
      <c r="A121">
        <f t="shared" si="24"/>
        <v>5025</v>
      </c>
      <c r="B121">
        <v>192</v>
      </c>
      <c r="C121">
        <f t="shared" si="34"/>
        <v>3.8118220352185497E-3</v>
      </c>
      <c r="D121">
        <f t="shared" si="30"/>
        <v>3.8118220352185497E-3</v>
      </c>
      <c r="E121" t="s">
        <v>35</v>
      </c>
      <c r="F121" t="s">
        <v>19</v>
      </c>
      <c r="G121">
        <v>1</v>
      </c>
      <c r="H121">
        <f t="shared" si="35"/>
        <v>140</v>
      </c>
      <c r="J121">
        <v>2150</v>
      </c>
      <c r="K121" t="s">
        <v>28</v>
      </c>
      <c r="L121">
        <f t="shared" si="36"/>
        <v>142.5</v>
      </c>
      <c r="M121" cm="1">
        <f t="array" ref="M121">STOWA2024_NDJF_T(B121*60,L121,J121,K121,"")</f>
        <v>117.69097808615888</v>
      </c>
      <c r="N121">
        <f t="shared" si="37"/>
        <v>8.4968280174196765E-3</v>
      </c>
    </row>
    <row r="122" spans="1:14" x14ac:dyDescent="0.3">
      <c r="A122">
        <f t="shared" si="24"/>
        <v>5026</v>
      </c>
      <c r="B122">
        <v>192</v>
      </c>
      <c r="C122">
        <f t="shared" si="34"/>
        <v>2.6689273351312723E-3</v>
      </c>
      <c r="D122">
        <f t="shared" si="30"/>
        <v>2.6689273351312723E-3</v>
      </c>
      <c r="E122" t="s">
        <v>35</v>
      </c>
      <c r="F122" t="s">
        <v>19</v>
      </c>
      <c r="G122">
        <v>1</v>
      </c>
      <c r="H122">
        <f t="shared" si="35"/>
        <v>145</v>
      </c>
      <c r="J122">
        <v>2150</v>
      </c>
      <c r="K122" t="s">
        <v>28</v>
      </c>
      <c r="L122">
        <f t="shared" si="36"/>
        <v>147.5</v>
      </c>
      <c r="M122" cm="1">
        <f t="array" ref="M122">STOWA2024_NDJF_T(B122*60,L122,J122,K122,"")</f>
        <v>171.58837367271957</v>
      </c>
      <c r="N122">
        <f t="shared" si="37"/>
        <v>5.8279006822884042E-3</v>
      </c>
    </row>
    <row r="123" spans="1:14" x14ac:dyDescent="0.3">
      <c r="A123">
        <f t="shared" si="24"/>
        <v>5027</v>
      </c>
      <c r="B123">
        <v>192</v>
      </c>
      <c r="C123">
        <f t="shared" si="34"/>
        <v>1.8571270747051154E-3</v>
      </c>
      <c r="D123">
        <f t="shared" si="30"/>
        <v>1.8571270747051154E-3</v>
      </c>
      <c r="E123" t="s">
        <v>35</v>
      </c>
      <c r="F123" t="s">
        <v>19</v>
      </c>
      <c r="G123">
        <v>1</v>
      </c>
      <c r="H123">
        <f t="shared" si="35"/>
        <v>150</v>
      </c>
      <c r="J123">
        <v>2150</v>
      </c>
      <c r="K123" t="s">
        <v>28</v>
      </c>
      <c r="L123">
        <f t="shared" si="36"/>
        <v>152.5</v>
      </c>
      <c r="M123" cm="1">
        <f t="array" ref="M123">STOWA2024_NDJF_T(B123*60,L123,J123,K123,"")</f>
        <v>251.84009435597733</v>
      </c>
      <c r="N123">
        <f t="shared" si="37"/>
        <v>3.9707736075832887E-3</v>
      </c>
    </row>
    <row r="124" spans="1:14" x14ac:dyDescent="0.3">
      <c r="A124">
        <f t="shared" si="24"/>
        <v>5028</v>
      </c>
      <c r="B124">
        <v>192</v>
      </c>
      <c r="C124">
        <f t="shared" si="34"/>
        <v>1.2839156712253024E-3</v>
      </c>
      <c r="D124">
        <f t="shared" si="30"/>
        <v>1.2839156712253024E-3</v>
      </c>
      <c r="E124" t="s">
        <v>35</v>
      </c>
      <c r="F124" t="s">
        <v>19</v>
      </c>
      <c r="G124">
        <v>1</v>
      </c>
      <c r="H124">
        <f t="shared" si="35"/>
        <v>155</v>
      </c>
      <c r="J124">
        <v>2150</v>
      </c>
      <c r="K124" t="s">
        <v>28</v>
      </c>
      <c r="L124">
        <f t="shared" si="36"/>
        <v>157.5</v>
      </c>
      <c r="M124" cm="1">
        <f t="array" ref="M124">STOWA2024_NDJF_T(B124*60,L124,J124,K124,"")</f>
        <v>372.18194027611736</v>
      </c>
      <c r="N124">
        <f t="shared" si="37"/>
        <v>2.6868579363579863E-3</v>
      </c>
    </row>
    <row r="125" spans="1:14" x14ac:dyDescent="0.3">
      <c r="A125">
        <f t="shared" si="24"/>
        <v>5029</v>
      </c>
      <c r="B125">
        <v>192</v>
      </c>
      <c r="C125" s="1">
        <f>N124</f>
        <v>2.6868579363579863E-3</v>
      </c>
      <c r="D125">
        <f t="shared" si="30"/>
        <v>2.6868579363579863E-3</v>
      </c>
      <c r="E125" t="s">
        <v>35</v>
      </c>
      <c r="F125" t="s">
        <v>19</v>
      </c>
      <c r="G125">
        <v>1</v>
      </c>
      <c r="H125">
        <f t="shared" si="35"/>
        <v>160</v>
      </c>
      <c r="J125">
        <v>2150</v>
      </c>
      <c r="K125" t="s">
        <v>28</v>
      </c>
      <c r="L125">
        <f>AVERAGE(H125:H126)</f>
        <v>85</v>
      </c>
      <c r="M125" cm="1">
        <f t="array" ref="M125">STOWA2024_NDJF_T(B125*60,L125,J125,K125,"")</f>
        <v>2.3294773501375095</v>
      </c>
      <c r="N125">
        <f>1/M125</f>
        <v>0.42928084273537576</v>
      </c>
    </row>
    <row r="126" spans="1:14" x14ac:dyDescent="0.3">
      <c r="A126">
        <f t="shared" si="24"/>
        <v>5030</v>
      </c>
      <c r="B126">
        <v>216</v>
      </c>
      <c r="C126" s="1">
        <f>365.25*24/B126 - N126</f>
        <v>18.370349860416393</v>
      </c>
      <c r="D126">
        <f>C126</f>
        <v>18.370349860416393</v>
      </c>
      <c r="E126" t="s">
        <v>35</v>
      </c>
      <c r="F126" t="s">
        <v>19</v>
      </c>
      <c r="G126">
        <v>1</v>
      </c>
      <c r="H126">
        <v>10</v>
      </c>
      <c r="J126">
        <v>2150</v>
      </c>
      <c r="K126" t="s">
        <v>28</v>
      </c>
      <c r="L126">
        <f>AVERAGE(H126:H128)</f>
        <v>15</v>
      </c>
      <c r="M126" cm="1">
        <f t="array" ref="M126">STOWA2024_NDJF_T(B126*60,L126,J126,K126,"")</f>
        <v>4.5018716248505945E-2</v>
      </c>
      <c r="N126">
        <f>1/M126</f>
        <v>22.212983472916942</v>
      </c>
    </row>
    <row r="127" spans="1:14" x14ac:dyDescent="0.3">
      <c r="A127">
        <f t="shared" si="24"/>
        <v>5031</v>
      </c>
      <c r="B127">
        <v>216</v>
      </c>
      <c r="C127">
        <f t="shared" ref="C127:C131" si="38">N126-N127</f>
        <v>2.4496557528051497</v>
      </c>
      <c r="D127">
        <f t="shared" ref="D127:D156" si="39">C127</f>
        <v>2.4496557528051497</v>
      </c>
      <c r="E127" t="s">
        <v>35</v>
      </c>
      <c r="F127" t="s">
        <v>19</v>
      </c>
      <c r="G127">
        <v>1</v>
      </c>
      <c r="H127">
        <f t="shared" ref="H127:H131" si="40">H126+5</f>
        <v>15</v>
      </c>
      <c r="J127">
        <v>2150</v>
      </c>
      <c r="K127" t="s">
        <v>28</v>
      </c>
      <c r="L127">
        <f t="shared" ref="L127:L131" si="41">AVERAGE(H127:H128)</f>
        <v>17.5</v>
      </c>
      <c r="M127" cm="1">
        <f t="array" ref="M127">STOWA2024_NDJF_T(B127*60,L127,J127,K127,"")</f>
        <v>5.0598766268616195E-2</v>
      </c>
      <c r="N127">
        <f t="shared" ref="N127:N131" si="42">1/M127</f>
        <v>19.763327720111793</v>
      </c>
    </row>
    <row r="128" spans="1:14" x14ac:dyDescent="0.3">
      <c r="A128">
        <f t="shared" si="24"/>
        <v>5032</v>
      </c>
      <c r="B128">
        <v>216</v>
      </c>
      <c r="C128">
        <f t="shared" si="38"/>
        <v>4.1596782562740344</v>
      </c>
      <c r="D128">
        <f t="shared" si="39"/>
        <v>4.1596782562740344</v>
      </c>
      <c r="E128" t="s">
        <v>35</v>
      </c>
      <c r="F128" t="s">
        <v>19</v>
      </c>
      <c r="G128">
        <v>1</v>
      </c>
      <c r="H128">
        <f t="shared" si="40"/>
        <v>20</v>
      </c>
      <c r="J128">
        <v>2150</v>
      </c>
      <c r="K128" t="s">
        <v>28</v>
      </c>
      <c r="L128">
        <f t="shared" si="41"/>
        <v>22.5</v>
      </c>
      <c r="M128" cm="1">
        <f t="array" ref="M128">STOWA2024_NDJF_T(B128*60,L128,J128,K128,"")</f>
        <v>6.4087571456764025E-2</v>
      </c>
      <c r="N128">
        <f t="shared" si="42"/>
        <v>15.603649463837758</v>
      </c>
    </row>
    <row r="129" spans="1:14" x14ac:dyDescent="0.3">
      <c r="A129">
        <f t="shared" si="24"/>
        <v>5033</v>
      </c>
      <c r="B129">
        <v>216</v>
      </c>
      <c r="C129">
        <f t="shared" si="38"/>
        <v>3.3281072018979678</v>
      </c>
      <c r="D129">
        <f t="shared" si="39"/>
        <v>3.3281072018979678</v>
      </c>
      <c r="E129" t="s">
        <v>35</v>
      </c>
      <c r="F129" t="s">
        <v>19</v>
      </c>
      <c r="G129">
        <v>1</v>
      </c>
      <c r="H129">
        <f t="shared" si="40"/>
        <v>25</v>
      </c>
      <c r="J129">
        <v>2150</v>
      </c>
      <c r="K129" t="s">
        <v>28</v>
      </c>
      <c r="L129">
        <f t="shared" si="41"/>
        <v>27.5</v>
      </c>
      <c r="M129" cm="1">
        <f t="array" ref="M129">STOWA2024_NDJF_T(B129*60,L129,J129,K129,"")</f>
        <v>8.1462796401303675E-2</v>
      </c>
      <c r="N129">
        <f t="shared" si="42"/>
        <v>12.27554226193979</v>
      </c>
    </row>
    <row r="130" spans="1:14" x14ac:dyDescent="0.3">
      <c r="A130">
        <f t="shared" si="24"/>
        <v>5034</v>
      </c>
      <c r="B130">
        <v>216</v>
      </c>
      <c r="C130">
        <f t="shared" si="38"/>
        <v>2.6537464073984367</v>
      </c>
      <c r="D130">
        <f t="shared" si="39"/>
        <v>2.6537464073984367</v>
      </c>
      <c r="E130" t="s">
        <v>35</v>
      </c>
      <c r="F130" t="s">
        <v>19</v>
      </c>
      <c r="G130">
        <v>1</v>
      </c>
      <c r="H130">
        <f t="shared" si="40"/>
        <v>30</v>
      </c>
      <c r="J130">
        <v>2150</v>
      </c>
      <c r="K130" t="s">
        <v>28</v>
      </c>
      <c r="L130">
        <f t="shared" si="41"/>
        <v>32.5</v>
      </c>
      <c r="M130" cm="1">
        <f t="array" ref="M130">STOWA2024_NDJF_T(B130*60,L130,J130,K130,"")</f>
        <v>0.1039307022428681</v>
      </c>
      <c r="N130">
        <f t="shared" si="42"/>
        <v>9.6217958545413538</v>
      </c>
    </row>
    <row r="131" spans="1:14" x14ac:dyDescent="0.3">
      <c r="A131">
        <f t="shared" si="24"/>
        <v>5035</v>
      </c>
      <c r="B131">
        <v>216</v>
      </c>
      <c r="C131">
        <f t="shared" si="38"/>
        <v>2.1086267942186048</v>
      </c>
      <c r="D131">
        <f t="shared" si="39"/>
        <v>2.1086267942186048</v>
      </c>
      <c r="E131" t="s">
        <v>35</v>
      </c>
      <c r="F131" t="s">
        <v>19</v>
      </c>
      <c r="G131">
        <v>1</v>
      </c>
      <c r="H131">
        <f t="shared" si="40"/>
        <v>35</v>
      </c>
      <c r="J131">
        <v>2150</v>
      </c>
      <c r="K131" t="s">
        <v>28</v>
      </c>
      <c r="L131">
        <f t="shared" si="41"/>
        <v>37.5</v>
      </c>
      <c r="M131" cm="1">
        <f t="array" ref="M131">STOWA2024_NDJF_T(B131*60,L131,J131,K131,"")</f>
        <v>0.13309962706430065</v>
      </c>
      <c r="N131">
        <f t="shared" si="42"/>
        <v>7.513169060322749</v>
      </c>
    </row>
    <row r="132" spans="1:14" x14ac:dyDescent="0.3">
      <c r="A132">
        <f t="shared" ref="A132:A156" si="43">A131+1</f>
        <v>5036</v>
      </c>
      <c r="B132">
        <v>216</v>
      </c>
      <c r="C132">
        <f>N131-N132</f>
        <v>1.6694851503934922</v>
      </c>
      <c r="D132">
        <f t="shared" si="39"/>
        <v>1.6694851503934922</v>
      </c>
      <c r="E132" t="s">
        <v>35</v>
      </c>
      <c r="F132" t="s">
        <v>19</v>
      </c>
      <c r="G132">
        <v>1</v>
      </c>
      <c r="H132">
        <f>H131+5</f>
        <v>40</v>
      </c>
      <c r="J132">
        <v>2150</v>
      </c>
      <c r="K132" t="s">
        <v>28</v>
      </c>
      <c r="L132">
        <f>AVERAGE(H132:H133)</f>
        <v>42.5</v>
      </c>
      <c r="M132" cm="1">
        <f t="array" ref="M132">STOWA2024_NDJF_T(B132*60,L132,J132,K132,"")</f>
        <v>0.17112492999507667</v>
      </c>
      <c r="N132">
        <f>1/M132</f>
        <v>5.8436839099292568</v>
      </c>
    </row>
    <row r="133" spans="1:14" x14ac:dyDescent="0.3">
      <c r="A133">
        <f t="shared" si="43"/>
        <v>5037</v>
      </c>
      <c r="B133">
        <v>216</v>
      </c>
      <c r="C133">
        <f t="shared" ref="C133:C155" si="44">N132-N133</f>
        <v>1.3168131786969539</v>
      </c>
      <c r="D133">
        <f t="shared" si="39"/>
        <v>1.3168131786969539</v>
      </c>
      <c r="E133" t="s">
        <v>35</v>
      </c>
      <c r="F133" t="s">
        <v>19</v>
      </c>
      <c r="G133">
        <v>1</v>
      </c>
      <c r="H133">
        <f t="shared" ref="H133:H156" si="45">H132+5</f>
        <v>45</v>
      </c>
      <c r="J133">
        <v>2150</v>
      </c>
      <c r="K133" t="s">
        <v>28</v>
      </c>
      <c r="L133">
        <f t="shared" ref="L133:L155" si="46">AVERAGE(H133:H134)</f>
        <v>47.5</v>
      </c>
      <c r="M133" cm="1">
        <f t="array" ref="M133">STOWA2024_NDJF_T(B133*60,L133,J133,K133,"")</f>
        <v>0.22090314907838784</v>
      </c>
      <c r="N133">
        <f t="shared" ref="N133:N155" si="47">1/M133</f>
        <v>4.5268707312323029</v>
      </c>
    </row>
    <row r="134" spans="1:14" x14ac:dyDescent="0.3">
      <c r="A134">
        <f t="shared" si="43"/>
        <v>5038</v>
      </c>
      <c r="B134">
        <v>216</v>
      </c>
      <c r="C134">
        <f t="shared" si="44"/>
        <v>1.0347179582393089</v>
      </c>
      <c r="D134">
        <f t="shared" si="39"/>
        <v>1.0347179582393089</v>
      </c>
      <c r="E134" t="s">
        <v>35</v>
      </c>
      <c r="F134" t="s">
        <v>19</v>
      </c>
      <c r="G134">
        <v>1</v>
      </c>
      <c r="H134">
        <f t="shared" si="45"/>
        <v>50</v>
      </c>
      <c r="J134">
        <v>2150</v>
      </c>
      <c r="K134" t="s">
        <v>28</v>
      </c>
      <c r="L134">
        <f t="shared" si="46"/>
        <v>52.5</v>
      </c>
      <c r="M134" cm="1">
        <f t="array" ref="M134">STOWA2024_NDJF_T(B134*60,L134,J134,K134,"")</f>
        <v>0.28635631514566795</v>
      </c>
      <c r="N134">
        <f t="shared" si="47"/>
        <v>3.492152772992994</v>
      </c>
    </row>
    <row r="135" spans="1:14" x14ac:dyDescent="0.3">
      <c r="A135">
        <f t="shared" si="43"/>
        <v>5039</v>
      </c>
      <c r="B135">
        <v>216</v>
      </c>
      <c r="C135">
        <f t="shared" si="44"/>
        <v>0.80977582736719711</v>
      </c>
      <c r="D135">
        <f t="shared" si="39"/>
        <v>0.80977582736719711</v>
      </c>
      <c r="E135" t="s">
        <v>35</v>
      </c>
      <c r="F135" t="s">
        <v>19</v>
      </c>
      <c r="G135">
        <v>1</v>
      </c>
      <c r="H135">
        <f t="shared" si="45"/>
        <v>55</v>
      </c>
      <c r="J135">
        <v>2150</v>
      </c>
      <c r="K135" t="s">
        <v>28</v>
      </c>
      <c r="L135">
        <f t="shared" si="46"/>
        <v>57.5</v>
      </c>
      <c r="M135" cm="1">
        <f t="array" ref="M135">STOWA2024_NDJF_T(B135*60,L135,J135,K135,"")</f>
        <v>0.37280368131358982</v>
      </c>
      <c r="N135">
        <f t="shared" si="47"/>
        <v>2.6823769456257969</v>
      </c>
    </row>
    <row r="136" spans="1:14" x14ac:dyDescent="0.3">
      <c r="A136">
        <f t="shared" si="43"/>
        <v>5040</v>
      </c>
      <c r="B136">
        <v>216</v>
      </c>
      <c r="C136">
        <f t="shared" si="44"/>
        <v>0.63118049795975306</v>
      </c>
      <c r="D136">
        <f t="shared" si="39"/>
        <v>0.63118049795975306</v>
      </c>
      <c r="E136" t="s">
        <v>35</v>
      </c>
      <c r="F136" t="s">
        <v>19</v>
      </c>
      <c r="G136">
        <v>1</v>
      </c>
      <c r="H136">
        <f t="shared" si="45"/>
        <v>60</v>
      </c>
      <c r="J136">
        <v>2150</v>
      </c>
      <c r="K136" t="s">
        <v>28</v>
      </c>
      <c r="L136">
        <f t="shared" si="46"/>
        <v>62.5</v>
      </c>
      <c r="M136" cm="1">
        <f t="array" ref="M136">STOWA2024_NDJF_T(B136*60,L136,J136,K136,"")</f>
        <v>0.48752034508340297</v>
      </c>
      <c r="N136">
        <f t="shared" si="47"/>
        <v>2.0511964476660438</v>
      </c>
    </row>
    <row r="137" spans="1:14" x14ac:dyDescent="0.3">
      <c r="A137">
        <f t="shared" si="43"/>
        <v>5041</v>
      </c>
      <c r="B137">
        <v>216</v>
      </c>
      <c r="C137">
        <f t="shared" si="44"/>
        <v>0.48988234824829657</v>
      </c>
      <c r="D137">
        <f t="shared" si="39"/>
        <v>0.48988234824829657</v>
      </c>
      <c r="E137" t="s">
        <v>35</v>
      </c>
      <c r="F137" t="s">
        <v>19</v>
      </c>
      <c r="G137">
        <v>1</v>
      </c>
      <c r="H137">
        <f t="shared" si="45"/>
        <v>65</v>
      </c>
      <c r="J137">
        <v>2150</v>
      </c>
      <c r="K137" t="s">
        <v>28</v>
      </c>
      <c r="L137">
        <f t="shared" si="46"/>
        <v>67.5</v>
      </c>
      <c r="M137" cm="1">
        <f t="array" ref="M137">STOWA2024_NDJF_T(B137*60,L137,J137,K137,"")</f>
        <v>0.64048611382740017</v>
      </c>
      <c r="N137">
        <f t="shared" si="47"/>
        <v>1.5613140994177472</v>
      </c>
    </row>
    <row r="138" spans="1:14" x14ac:dyDescent="0.3">
      <c r="A138">
        <f t="shared" si="43"/>
        <v>5042</v>
      </c>
      <c r="B138">
        <v>216</v>
      </c>
      <c r="C138">
        <f t="shared" si="44"/>
        <v>0.37853424077729736</v>
      </c>
      <c r="D138">
        <f t="shared" si="39"/>
        <v>0.37853424077729736</v>
      </c>
      <c r="E138" t="s">
        <v>35</v>
      </c>
      <c r="F138" t="s">
        <v>19</v>
      </c>
      <c r="G138">
        <v>1</v>
      </c>
      <c r="H138">
        <f t="shared" si="45"/>
        <v>70</v>
      </c>
      <c r="J138">
        <v>2150</v>
      </c>
      <c r="K138" t="s">
        <v>28</v>
      </c>
      <c r="L138">
        <f t="shared" si="46"/>
        <v>72.5</v>
      </c>
      <c r="M138" cm="1">
        <f t="array" ref="M138">STOWA2024_NDJF_T(B138*60,L138,J138,K138,"")</f>
        <v>0.84546586813665658</v>
      </c>
      <c r="N138">
        <f t="shared" si="47"/>
        <v>1.1827798586404499</v>
      </c>
    </row>
    <row r="139" spans="1:14" x14ac:dyDescent="0.3">
      <c r="A139">
        <f t="shared" si="43"/>
        <v>5043</v>
      </c>
      <c r="B139">
        <v>216</v>
      </c>
      <c r="C139">
        <f t="shared" si="44"/>
        <v>0.29112950992267372</v>
      </c>
      <c r="D139">
        <f t="shared" si="39"/>
        <v>0.29112950992267372</v>
      </c>
      <c r="E139" t="s">
        <v>35</v>
      </c>
      <c r="F139" t="s">
        <v>19</v>
      </c>
      <c r="G139">
        <v>1</v>
      </c>
      <c r="H139">
        <f t="shared" si="45"/>
        <v>75</v>
      </c>
      <c r="J139">
        <v>2150</v>
      </c>
      <c r="K139" t="s">
        <v>28</v>
      </c>
      <c r="L139">
        <f t="shared" si="46"/>
        <v>77.5</v>
      </c>
      <c r="M139" cm="1">
        <f t="array" ref="M139">STOWA2024_NDJF_T(B139*60,L139,J139,K139,"")</f>
        <v>1.1215158514074877</v>
      </c>
      <c r="N139">
        <f t="shared" si="47"/>
        <v>0.89165034871777615</v>
      </c>
    </row>
    <row r="140" spans="1:14" x14ac:dyDescent="0.3">
      <c r="A140">
        <f t="shared" si="43"/>
        <v>5044</v>
      </c>
      <c r="B140">
        <v>216</v>
      </c>
      <c r="C140">
        <f t="shared" si="44"/>
        <v>0.22294316403590575</v>
      </c>
      <c r="D140">
        <f t="shared" si="39"/>
        <v>0.22294316403590575</v>
      </c>
      <c r="E140" t="s">
        <v>35</v>
      </c>
      <c r="F140" t="s">
        <v>19</v>
      </c>
      <c r="G140">
        <v>1</v>
      </c>
      <c r="H140">
        <f t="shared" si="45"/>
        <v>80</v>
      </c>
      <c r="J140">
        <v>2150</v>
      </c>
      <c r="K140" t="s">
        <v>28</v>
      </c>
      <c r="L140">
        <f t="shared" si="46"/>
        <v>82.5</v>
      </c>
      <c r="M140" cm="1">
        <f t="array" ref="M140">STOWA2024_NDJF_T(B140*60,L140,J140,K140,"")</f>
        <v>1.4954228441193409</v>
      </c>
      <c r="N140">
        <f t="shared" si="47"/>
        <v>0.6687071846818704</v>
      </c>
    </row>
    <row r="141" spans="1:14" x14ac:dyDescent="0.3">
      <c r="A141">
        <f t="shared" si="43"/>
        <v>5045</v>
      </c>
      <c r="B141">
        <v>216</v>
      </c>
      <c r="C141">
        <f t="shared" si="44"/>
        <v>0.16985379450040788</v>
      </c>
      <c r="D141">
        <f t="shared" si="39"/>
        <v>0.16985379450040788</v>
      </c>
      <c r="E141" t="s">
        <v>35</v>
      </c>
      <c r="F141" t="s">
        <v>19</v>
      </c>
      <c r="G141">
        <v>1</v>
      </c>
      <c r="H141">
        <f t="shared" si="45"/>
        <v>85</v>
      </c>
      <c r="J141">
        <v>2150</v>
      </c>
      <c r="K141" t="s">
        <v>28</v>
      </c>
      <c r="L141">
        <f t="shared" si="46"/>
        <v>87.5</v>
      </c>
      <c r="M141" cm="1">
        <f t="array" ref="M141">STOWA2024_NDJF_T(B141*60,L141,J141,K141,"")</f>
        <v>2.0045969811616211</v>
      </c>
      <c r="N141">
        <f t="shared" si="47"/>
        <v>0.49885339018146252</v>
      </c>
    </row>
    <row r="142" spans="1:14" x14ac:dyDescent="0.3">
      <c r="A142">
        <f t="shared" si="43"/>
        <v>5046</v>
      </c>
      <c r="B142">
        <v>216</v>
      </c>
      <c r="C142">
        <f t="shared" si="44"/>
        <v>0.12875723128154271</v>
      </c>
      <c r="D142">
        <f t="shared" si="39"/>
        <v>0.12875723128154271</v>
      </c>
      <c r="E142" t="s">
        <v>35</v>
      </c>
      <c r="F142" t="s">
        <v>19</v>
      </c>
      <c r="G142">
        <v>1</v>
      </c>
      <c r="H142">
        <f t="shared" si="45"/>
        <v>90</v>
      </c>
      <c r="J142">
        <v>2150</v>
      </c>
      <c r="K142" t="s">
        <v>28</v>
      </c>
      <c r="L142">
        <f t="shared" si="46"/>
        <v>92.5</v>
      </c>
      <c r="M142" cm="1">
        <f t="array" ref="M142">STOWA2024_NDJF_T(B142*60,L142,J142,K142,"")</f>
        <v>2.7020004827189159</v>
      </c>
      <c r="N142">
        <f t="shared" si="47"/>
        <v>0.37009615889991981</v>
      </c>
    </row>
    <row r="143" spans="1:14" x14ac:dyDescent="0.3">
      <c r="A143">
        <f t="shared" si="43"/>
        <v>5047</v>
      </c>
      <c r="B143">
        <v>216</v>
      </c>
      <c r="C143">
        <f t="shared" si="44"/>
        <v>9.7093487706384818E-2</v>
      </c>
      <c r="D143">
        <f t="shared" si="39"/>
        <v>9.7093487706384818E-2</v>
      </c>
      <c r="E143" t="s">
        <v>35</v>
      </c>
      <c r="F143" t="s">
        <v>19</v>
      </c>
      <c r="G143">
        <v>1</v>
      </c>
      <c r="H143">
        <f t="shared" si="45"/>
        <v>95</v>
      </c>
      <c r="J143">
        <v>2150</v>
      </c>
      <c r="K143" t="s">
        <v>28</v>
      </c>
      <c r="L143">
        <f t="shared" si="46"/>
        <v>97.5</v>
      </c>
      <c r="M143" cm="1">
        <f t="array" ref="M143">STOWA2024_NDJF_T(B143*60,L143,J143,K143,"")</f>
        <v>3.6629678223590991</v>
      </c>
      <c r="N143">
        <f t="shared" si="47"/>
        <v>0.273002671193535</v>
      </c>
    </row>
    <row r="144" spans="1:14" x14ac:dyDescent="0.3">
      <c r="A144">
        <f t="shared" si="43"/>
        <v>5048</v>
      </c>
      <c r="B144">
        <v>216</v>
      </c>
      <c r="C144">
        <f t="shared" si="44"/>
        <v>7.2813773408035298E-2</v>
      </c>
      <c r="D144">
        <f t="shared" si="39"/>
        <v>7.2813773408035298E-2</v>
      </c>
      <c r="E144" t="s">
        <v>35</v>
      </c>
      <c r="F144" t="s">
        <v>19</v>
      </c>
      <c r="G144">
        <v>1</v>
      </c>
      <c r="H144">
        <f t="shared" si="45"/>
        <v>100</v>
      </c>
      <c r="J144">
        <v>2150</v>
      </c>
      <c r="K144" t="s">
        <v>28</v>
      </c>
      <c r="L144">
        <f t="shared" si="46"/>
        <v>102.5</v>
      </c>
      <c r="M144" cm="1">
        <f t="array" ref="M144">STOWA2024_NDJF_T(B144*60,L144,J144,K144,"")</f>
        <v>4.9952820114504526</v>
      </c>
      <c r="N144">
        <f t="shared" si="47"/>
        <v>0.2001888977854997</v>
      </c>
    </row>
    <row r="145" spans="1:14" x14ac:dyDescent="0.3">
      <c r="A145">
        <f t="shared" si="43"/>
        <v>5049</v>
      </c>
      <c r="B145">
        <v>216</v>
      </c>
      <c r="C145">
        <f t="shared" si="44"/>
        <v>5.4298170478968732E-2</v>
      </c>
      <c r="D145">
        <f t="shared" si="39"/>
        <v>5.4298170478968732E-2</v>
      </c>
      <c r="E145" t="s">
        <v>35</v>
      </c>
      <c r="F145" t="s">
        <v>19</v>
      </c>
      <c r="G145">
        <v>1</v>
      </c>
      <c r="H145">
        <f t="shared" si="45"/>
        <v>105</v>
      </c>
      <c r="J145">
        <v>2150</v>
      </c>
      <c r="K145" t="s">
        <v>28</v>
      </c>
      <c r="L145">
        <f t="shared" si="46"/>
        <v>107.5</v>
      </c>
      <c r="M145" cm="1">
        <f t="array" ref="M145">STOWA2024_NDJF_T(B145*60,L145,J145,K145,"")</f>
        <v>6.8544452307712485</v>
      </c>
      <c r="N145">
        <f t="shared" si="47"/>
        <v>0.14589072730653097</v>
      </c>
    </row>
    <row r="146" spans="1:14" x14ac:dyDescent="0.3">
      <c r="A146">
        <f t="shared" si="43"/>
        <v>5050</v>
      </c>
      <c r="B146">
        <v>216</v>
      </c>
      <c r="C146">
        <f t="shared" si="44"/>
        <v>4.0252551274086071E-2</v>
      </c>
      <c r="D146">
        <f t="shared" si="39"/>
        <v>4.0252551274086071E-2</v>
      </c>
      <c r="E146" t="s">
        <v>35</v>
      </c>
      <c r="F146" t="s">
        <v>19</v>
      </c>
      <c r="G146">
        <v>1</v>
      </c>
      <c r="H146">
        <f t="shared" si="45"/>
        <v>110</v>
      </c>
      <c r="J146">
        <v>2150</v>
      </c>
      <c r="K146" t="s">
        <v>28</v>
      </c>
      <c r="L146">
        <f t="shared" si="46"/>
        <v>112.5</v>
      </c>
      <c r="M146" cm="1">
        <f t="array" ref="M146">STOWA2024_NDJF_T(B146*60,L146,J146,K146,"")</f>
        <v>9.4662747650325549</v>
      </c>
      <c r="N146">
        <f t="shared" si="47"/>
        <v>0.10563817603244489</v>
      </c>
    </row>
    <row r="147" spans="1:14" x14ac:dyDescent="0.3">
      <c r="A147">
        <f t="shared" si="43"/>
        <v>5051</v>
      </c>
      <c r="B147">
        <v>216</v>
      </c>
      <c r="C147">
        <f t="shared" si="44"/>
        <v>2.9657981314567691E-2</v>
      </c>
      <c r="D147">
        <f t="shared" si="39"/>
        <v>2.9657981314567691E-2</v>
      </c>
      <c r="E147" t="s">
        <v>35</v>
      </c>
      <c r="F147" t="s">
        <v>19</v>
      </c>
      <c r="G147">
        <v>1</v>
      </c>
      <c r="H147">
        <f t="shared" si="45"/>
        <v>115</v>
      </c>
      <c r="J147">
        <v>2150</v>
      </c>
      <c r="K147" t="s">
        <v>28</v>
      </c>
      <c r="L147">
        <f t="shared" si="46"/>
        <v>117.5</v>
      </c>
      <c r="M147" cm="1">
        <f t="array" ref="M147">STOWA2024_NDJF_T(B147*60,L147,J147,K147,"")</f>
        <v>13.161324522964303</v>
      </c>
      <c r="N147">
        <f t="shared" si="47"/>
        <v>7.5980194717877203E-2</v>
      </c>
    </row>
    <row r="148" spans="1:14" x14ac:dyDescent="0.3">
      <c r="A148">
        <f t="shared" si="43"/>
        <v>5052</v>
      </c>
      <c r="B148">
        <v>216</v>
      </c>
      <c r="C148">
        <f t="shared" si="44"/>
        <v>2.1711904956182776E-2</v>
      </c>
      <c r="D148">
        <f t="shared" si="39"/>
        <v>2.1711904956182776E-2</v>
      </c>
      <c r="E148" t="s">
        <v>35</v>
      </c>
      <c r="F148" t="s">
        <v>19</v>
      </c>
      <c r="G148">
        <v>1</v>
      </c>
      <c r="H148">
        <f t="shared" si="45"/>
        <v>120</v>
      </c>
      <c r="J148">
        <v>2150</v>
      </c>
      <c r="K148" t="s">
        <v>28</v>
      </c>
      <c r="L148">
        <f t="shared" si="46"/>
        <v>122.5</v>
      </c>
      <c r="M148" cm="1">
        <f t="array" ref="M148">STOWA2024_NDJF_T(B148*60,L148,J148,K148,"")</f>
        <v>18.426967284048363</v>
      </c>
      <c r="N148">
        <f t="shared" si="47"/>
        <v>5.4268289761694427E-2</v>
      </c>
    </row>
    <row r="149" spans="1:14" x14ac:dyDescent="0.3">
      <c r="A149">
        <f t="shared" si="43"/>
        <v>5053</v>
      </c>
      <c r="B149">
        <v>216</v>
      </c>
      <c r="C149">
        <f t="shared" si="44"/>
        <v>1.5789040445613592E-2</v>
      </c>
      <c r="D149">
        <f t="shared" si="39"/>
        <v>1.5789040445613592E-2</v>
      </c>
      <c r="E149" t="s">
        <v>35</v>
      </c>
      <c r="F149" t="s">
        <v>19</v>
      </c>
      <c r="G149">
        <v>1</v>
      </c>
      <c r="H149">
        <f t="shared" si="45"/>
        <v>125</v>
      </c>
      <c r="J149">
        <v>2150</v>
      </c>
      <c r="K149" t="s">
        <v>28</v>
      </c>
      <c r="L149">
        <f t="shared" si="46"/>
        <v>127.5</v>
      </c>
      <c r="M149" cm="1">
        <f t="array" ref="M149">STOWA2024_NDJF_T(B149*60,L149,J149,K149,"")</f>
        <v>25.988032972932523</v>
      </c>
      <c r="N149">
        <f t="shared" si="47"/>
        <v>3.8479249316080835E-2</v>
      </c>
    </row>
    <row r="150" spans="1:14" x14ac:dyDescent="0.3">
      <c r="A150">
        <f t="shared" si="43"/>
        <v>5054</v>
      </c>
      <c r="B150">
        <v>216</v>
      </c>
      <c r="C150">
        <f t="shared" si="44"/>
        <v>1.1402184109394999E-2</v>
      </c>
      <c r="D150">
        <f t="shared" si="39"/>
        <v>1.1402184109394999E-2</v>
      </c>
      <c r="E150" t="s">
        <v>35</v>
      </c>
      <c r="F150" t="s">
        <v>19</v>
      </c>
      <c r="G150">
        <v>1</v>
      </c>
      <c r="H150">
        <f t="shared" si="45"/>
        <v>130</v>
      </c>
      <c r="J150">
        <v>2150</v>
      </c>
      <c r="K150" t="s">
        <v>28</v>
      </c>
      <c r="L150">
        <f t="shared" si="46"/>
        <v>132.5</v>
      </c>
      <c r="M150" cm="1">
        <f t="array" ref="M150">STOWA2024_NDJF_T(B150*60,L150,J150,K150,"")</f>
        <v>36.931624323639078</v>
      </c>
      <c r="N150">
        <f t="shared" si="47"/>
        <v>2.7077065206685836E-2</v>
      </c>
    </row>
    <row r="151" spans="1:14" x14ac:dyDescent="0.3">
      <c r="A151">
        <f t="shared" si="43"/>
        <v>5055</v>
      </c>
      <c r="B151">
        <v>216</v>
      </c>
      <c r="C151">
        <f t="shared" si="44"/>
        <v>8.1745909306827971E-3</v>
      </c>
      <c r="D151">
        <f t="shared" si="39"/>
        <v>8.1745909306827971E-3</v>
      </c>
      <c r="E151" t="s">
        <v>35</v>
      </c>
      <c r="F151" t="s">
        <v>19</v>
      </c>
      <c r="G151">
        <v>1</v>
      </c>
      <c r="H151">
        <f t="shared" si="45"/>
        <v>135</v>
      </c>
      <c r="J151">
        <v>2150</v>
      </c>
      <c r="K151" t="s">
        <v>28</v>
      </c>
      <c r="L151">
        <f t="shared" si="46"/>
        <v>137.5</v>
      </c>
      <c r="M151" cm="1">
        <f t="array" ref="M151">STOWA2024_NDJF_T(B151*60,L151,J151,K151,"")</f>
        <v>52.903127146138445</v>
      </c>
      <c r="N151">
        <f t="shared" si="47"/>
        <v>1.8902474276003039E-2</v>
      </c>
    </row>
    <row r="152" spans="1:14" x14ac:dyDescent="0.3">
      <c r="A152">
        <f t="shared" si="43"/>
        <v>5056</v>
      </c>
      <c r="B152">
        <v>216</v>
      </c>
      <c r="C152">
        <f t="shared" si="44"/>
        <v>5.8160631778384955E-3</v>
      </c>
      <c r="D152">
        <f t="shared" si="39"/>
        <v>5.8160631778384955E-3</v>
      </c>
      <c r="E152" t="s">
        <v>35</v>
      </c>
      <c r="F152" t="s">
        <v>19</v>
      </c>
      <c r="G152">
        <v>1</v>
      </c>
      <c r="H152">
        <f t="shared" si="45"/>
        <v>140</v>
      </c>
      <c r="J152">
        <v>2150</v>
      </c>
      <c r="K152" t="s">
        <v>28</v>
      </c>
      <c r="L152">
        <f t="shared" si="46"/>
        <v>142.5</v>
      </c>
      <c r="M152" cm="1">
        <f t="array" ref="M152">STOWA2024_NDJF_T(B152*60,L152,J152,K152,"")</f>
        <v>76.415144878052672</v>
      </c>
      <c r="N152">
        <f t="shared" si="47"/>
        <v>1.3086411098164543E-2</v>
      </c>
    </row>
    <row r="153" spans="1:14" x14ac:dyDescent="0.3">
      <c r="A153">
        <f t="shared" si="43"/>
        <v>5057</v>
      </c>
      <c r="B153">
        <v>216</v>
      </c>
      <c r="C153">
        <f t="shared" si="44"/>
        <v>4.1051827171417477E-3</v>
      </c>
      <c r="D153">
        <f t="shared" si="39"/>
        <v>4.1051827171417477E-3</v>
      </c>
      <c r="E153" t="s">
        <v>35</v>
      </c>
      <c r="F153" t="s">
        <v>19</v>
      </c>
      <c r="G153">
        <v>1</v>
      </c>
      <c r="H153">
        <f t="shared" si="45"/>
        <v>145</v>
      </c>
      <c r="J153">
        <v>2150</v>
      </c>
      <c r="K153" t="s">
        <v>28</v>
      </c>
      <c r="L153">
        <f t="shared" si="46"/>
        <v>147.5</v>
      </c>
      <c r="M153" cm="1">
        <f t="array" ref="M153">STOWA2024_NDJF_T(B153*60,L153,J153,K153,"")</f>
        <v>111.34334386964096</v>
      </c>
      <c r="N153">
        <f t="shared" si="47"/>
        <v>8.9812283810227957E-3</v>
      </c>
    </row>
    <row r="154" spans="1:14" x14ac:dyDescent="0.3">
      <c r="A154">
        <f t="shared" si="43"/>
        <v>5058</v>
      </c>
      <c r="B154">
        <v>216</v>
      </c>
      <c r="C154">
        <f t="shared" si="44"/>
        <v>2.8734929859815794E-3</v>
      </c>
      <c r="D154">
        <f t="shared" si="39"/>
        <v>2.8734929859815794E-3</v>
      </c>
      <c r="E154" t="s">
        <v>35</v>
      </c>
      <c r="F154" t="s">
        <v>19</v>
      </c>
      <c r="G154">
        <v>1</v>
      </c>
      <c r="H154">
        <f t="shared" si="45"/>
        <v>150</v>
      </c>
      <c r="J154">
        <v>2150</v>
      </c>
      <c r="K154" t="s">
        <v>28</v>
      </c>
      <c r="L154">
        <f t="shared" si="46"/>
        <v>152.5</v>
      </c>
      <c r="M154" cm="1">
        <f t="array" ref="M154">STOWA2024_NDJF_T(B154*60,L154,J154,K154,"")</f>
        <v>163.7268046700068</v>
      </c>
      <c r="N154">
        <f t="shared" si="47"/>
        <v>6.1077353950412163E-3</v>
      </c>
    </row>
    <row r="155" spans="1:14" x14ac:dyDescent="0.3">
      <c r="A155">
        <f t="shared" si="43"/>
        <v>5059</v>
      </c>
      <c r="B155">
        <v>216</v>
      </c>
      <c r="C155">
        <f t="shared" si="44"/>
        <v>1.9938357803091352E-3</v>
      </c>
      <c r="D155">
        <f t="shared" si="39"/>
        <v>1.9938357803091352E-3</v>
      </c>
      <c r="E155" t="s">
        <v>35</v>
      </c>
      <c r="F155" t="s">
        <v>19</v>
      </c>
      <c r="G155">
        <v>1</v>
      </c>
      <c r="H155">
        <f t="shared" si="45"/>
        <v>155</v>
      </c>
      <c r="J155">
        <v>2150</v>
      </c>
      <c r="K155" t="s">
        <v>28</v>
      </c>
      <c r="L155">
        <f t="shared" si="46"/>
        <v>157.5</v>
      </c>
      <c r="M155" cm="1">
        <f t="array" ref="M155">STOWA2024_NDJF_T(B155*60,L155,J155,K155,"")</f>
        <v>243.07836691467864</v>
      </c>
      <c r="N155">
        <f t="shared" si="47"/>
        <v>4.1138996147320811E-3</v>
      </c>
    </row>
    <row r="156" spans="1:14" x14ac:dyDescent="0.3">
      <c r="A156">
        <f t="shared" si="43"/>
        <v>5060</v>
      </c>
      <c r="B156">
        <v>216</v>
      </c>
      <c r="C156" s="1">
        <f>N155</f>
        <v>4.1138996147320811E-3</v>
      </c>
      <c r="D156">
        <f t="shared" si="39"/>
        <v>4.1138996147320811E-3</v>
      </c>
      <c r="E156" t="s">
        <v>35</v>
      </c>
      <c r="F156" t="s">
        <v>19</v>
      </c>
      <c r="G156">
        <v>1</v>
      </c>
      <c r="H156">
        <f t="shared" si="45"/>
        <v>160</v>
      </c>
      <c r="J156">
        <v>2150</v>
      </c>
      <c r="K156" t="s">
        <v>28</v>
      </c>
      <c r="L156">
        <f>AVERAGE(H156:H157)</f>
        <v>160</v>
      </c>
      <c r="M156" cm="1">
        <f t="array" ref="M156">STOWA2024_NDJF_T(B156*60,L156,J156,K156,"")</f>
        <v>297.29568770399027</v>
      </c>
      <c r="N156">
        <f>1/M156</f>
        <v>3.3636545747534503E-3</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75020-4EA6-4A27-9492-90893838D5C0}">
  <sheetPr codeName="Blad24">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6640625" bestFit="1" customWidth="1"/>
    <col min="5" max="5" width="18"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'2150M WINTER'!A156+1</f>
        <v>5061</v>
      </c>
      <c r="B2">
        <v>24</v>
      </c>
      <c r="C2" s="1">
        <f>365.25*24/B2 - N2</f>
        <v>338.74648355952758</v>
      </c>
      <c r="D2">
        <f>C2</f>
        <v>338.74648355952758</v>
      </c>
      <c r="E2" t="s">
        <v>36</v>
      </c>
      <c r="F2" t="s">
        <v>21</v>
      </c>
      <c r="G2">
        <v>1</v>
      </c>
      <c r="H2">
        <v>10</v>
      </c>
      <c r="J2">
        <v>2150</v>
      </c>
      <c r="K2" t="s">
        <v>31</v>
      </c>
      <c r="L2">
        <f>AVERAGE(H2:H4)</f>
        <v>15</v>
      </c>
      <c r="M2" cm="1">
        <f t="array" ref="M2">STOWA2024_JAARROND_T(B2*60,L2,J2,K2,"")</f>
        <v>3.7730842329772543E-2</v>
      </c>
      <c r="N2">
        <f>1/M2</f>
        <v>26.503516440472438</v>
      </c>
    </row>
    <row r="3" spans="1:14" x14ac:dyDescent="0.3">
      <c r="A3">
        <f>A2+1</f>
        <v>5062</v>
      </c>
      <c r="B3">
        <v>24</v>
      </c>
      <c r="C3">
        <f t="shared" ref="C3:C7" si="0">N2-N3</f>
        <v>6.8432642253587197</v>
      </c>
      <c r="D3">
        <f t="shared" ref="D3:D32" si="1">C3</f>
        <v>6.8432642253587197</v>
      </c>
      <c r="E3" t="s">
        <v>36</v>
      </c>
      <c r="F3" t="s">
        <v>21</v>
      </c>
      <c r="G3">
        <v>1</v>
      </c>
      <c r="H3">
        <f t="shared" ref="H3:H7" si="2">H2+5</f>
        <v>15</v>
      </c>
      <c r="J3">
        <v>2150</v>
      </c>
      <c r="K3" t="s">
        <v>31</v>
      </c>
      <c r="L3">
        <f t="shared" ref="L3:L7" si="3">AVERAGE(H3:H4)</f>
        <v>17.5</v>
      </c>
      <c r="M3" cm="1">
        <f t="array" ref="M3">STOWA2024_JAARROND_T(B3*60,L3,J3,K3,"")</f>
        <v>5.0864047371236426E-2</v>
      </c>
      <c r="N3">
        <f t="shared" ref="N3:N7" si="4">1/M3</f>
        <v>19.660252215113719</v>
      </c>
    </row>
    <row r="4" spans="1:14" x14ac:dyDescent="0.3">
      <c r="A4">
        <f t="shared" ref="A4:A67" si="5">A3+1</f>
        <v>5063</v>
      </c>
      <c r="B4">
        <v>24</v>
      </c>
      <c r="C4">
        <f t="shared" si="0"/>
        <v>8.462149795089223</v>
      </c>
      <c r="D4">
        <f t="shared" si="1"/>
        <v>8.462149795089223</v>
      </c>
      <c r="E4" t="s">
        <v>36</v>
      </c>
      <c r="F4" t="s">
        <v>21</v>
      </c>
      <c r="G4">
        <v>1</v>
      </c>
      <c r="H4">
        <f t="shared" si="2"/>
        <v>20</v>
      </c>
      <c r="J4">
        <v>2150</v>
      </c>
      <c r="K4" t="s">
        <v>31</v>
      </c>
      <c r="L4">
        <f t="shared" si="3"/>
        <v>22.5</v>
      </c>
      <c r="M4" cm="1">
        <f t="array" ref="M4">STOWA2024_JAARROND_T(B4*60,L4,J4,K4,"")</f>
        <v>8.9300844240520219E-2</v>
      </c>
      <c r="N4">
        <f t="shared" si="4"/>
        <v>11.198102420024496</v>
      </c>
    </row>
    <row r="5" spans="1:14" x14ac:dyDescent="0.3">
      <c r="A5">
        <f t="shared" si="5"/>
        <v>5064</v>
      </c>
      <c r="B5">
        <v>24</v>
      </c>
      <c r="C5">
        <f t="shared" si="0"/>
        <v>4.55652796248327</v>
      </c>
      <c r="D5">
        <f t="shared" si="1"/>
        <v>4.55652796248327</v>
      </c>
      <c r="E5" t="s">
        <v>36</v>
      </c>
      <c r="F5" t="s">
        <v>21</v>
      </c>
      <c r="G5">
        <v>1</v>
      </c>
      <c r="H5">
        <f t="shared" si="2"/>
        <v>25</v>
      </c>
      <c r="J5">
        <v>2150</v>
      </c>
      <c r="K5" t="s">
        <v>31</v>
      </c>
      <c r="L5">
        <f t="shared" si="3"/>
        <v>27.5</v>
      </c>
      <c r="M5" cm="1">
        <f t="array" ref="M5">STOWA2024_JAARROND_T(B5*60,L5,J5,K5,"")</f>
        <v>0.15056670769753133</v>
      </c>
      <c r="N5">
        <f t="shared" si="4"/>
        <v>6.6415744575412257</v>
      </c>
    </row>
    <row r="6" spans="1:14" x14ac:dyDescent="0.3">
      <c r="A6">
        <f t="shared" si="5"/>
        <v>5065</v>
      </c>
      <c r="B6">
        <v>24</v>
      </c>
      <c r="C6">
        <f t="shared" si="0"/>
        <v>2.562024776835762</v>
      </c>
      <c r="D6">
        <f t="shared" si="1"/>
        <v>2.562024776835762</v>
      </c>
      <c r="E6" t="s">
        <v>36</v>
      </c>
      <c r="F6" t="s">
        <v>21</v>
      </c>
      <c r="G6">
        <v>1</v>
      </c>
      <c r="H6">
        <f t="shared" si="2"/>
        <v>30</v>
      </c>
      <c r="J6">
        <v>2150</v>
      </c>
      <c r="K6" t="s">
        <v>31</v>
      </c>
      <c r="L6">
        <f t="shared" si="3"/>
        <v>32.5</v>
      </c>
      <c r="M6" cm="1">
        <f t="array" ref="M6">STOWA2024_JAARROND_T(B6*60,L6,J6,K6,"")</f>
        <v>0.24512509425478379</v>
      </c>
      <c r="N6">
        <f t="shared" si="4"/>
        <v>4.0795496807054636</v>
      </c>
    </row>
    <row r="7" spans="1:14" x14ac:dyDescent="0.3">
      <c r="A7">
        <f t="shared" si="5"/>
        <v>5066</v>
      </c>
      <c r="B7">
        <v>24</v>
      </c>
      <c r="C7">
        <f t="shared" si="0"/>
        <v>1.4957712320788326</v>
      </c>
      <c r="D7">
        <f t="shared" si="1"/>
        <v>1.4957712320788326</v>
      </c>
      <c r="E7" t="s">
        <v>36</v>
      </c>
      <c r="F7" t="s">
        <v>21</v>
      </c>
      <c r="G7">
        <v>1</v>
      </c>
      <c r="H7">
        <f t="shared" si="2"/>
        <v>35</v>
      </c>
      <c r="J7">
        <v>2150</v>
      </c>
      <c r="K7" t="s">
        <v>31</v>
      </c>
      <c r="L7">
        <f t="shared" si="3"/>
        <v>37.5</v>
      </c>
      <c r="M7" cm="1">
        <f t="array" ref="M7">STOWA2024_JAARROND_T(B7*60,L7,J7,K7,"")</f>
        <v>0.38703008786668031</v>
      </c>
      <c r="N7">
        <f t="shared" si="4"/>
        <v>2.5837784486266311</v>
      </c>
    </row>
    <row r="8" spans="1:14" x14ac:dyDescent="0.3">
      <c r="A8">
        <f t="shared" si="5"/>
        <v>5067</v>
      </c>
      <c r="B8">
        <v>24</v>
      </c>
      <c r="C8">
        <f>N7-N8</f>
        <v>0.90253981109615511</v>
      </c>
      <c r="D8">
        <f t="shared" si="1"/>
        <v>0.90253981109615511</v>
      </c>
      <c r="E8" t="s">
        <v>36</v>
      </c>
      <c r="F8" t="s">
        <v>21</v>
      </c>
      <c r="G8">
        <v>1</v>
      </c>
      <c r="H8">
        <f>H7+5</f>
        <v>40</v>
      </c>
      <c r="J8">
        <v>2150</v>
      </c>
      <c r="K8" t="s">
        <v>31</v>
      </c>
      <c r="L8">
        <f>AVERAGE(H8:H9)</f>
        <v>42.5</v>
      </c>
      <c r="M8" cm="1">
        <f t="array" ref="M8">STOWA2024_JAARROND_T(B8*60,L8,J8,K8,"")</f>
        <v>0.59479955889478708</v>
      </c>
      <c r="N8">
        <f>1/M8</f>
        <v>1.681238637530476</v>
      </c>
    </row>
    <row r="9" spans="1:14" x14ac:dyDescent="0.3">
      <c r="A9">
        <f t="shared" si="5"/>
        <v>5068</v>
      </c>
      <c r="B9">
        <v>24</v>
      </c>
      <c r="C9">
        <f t="shared" ref="C9:C31" si="6">N8-N9</f>
        <v>0.56069876884577718</v>
      </c>
      <c r="D9">
        <f t="shared" si="1"/>
        <v>0.56069876884577718</v>
      </c>
      <c r="E9" t="s">
        <v>36</v>
      </c>
      <c r="F9" t="s">
        <v>21</v>
      </c>
      <c r="G9">
        <v>1</v>
      </c>
      <c r="H9">
        <f t="shared" ref="H9:H32" si="7">H8+5</f>
        <v>45</v>
      </c>
      <c r="J9">
        <v>2150</v>
      </c>
      <c r="K9" t="s">
        <v>31</v>
      </c>
      <c r="L9">
        <f t="shared" ref="L9:L31" si="8">AVERAGE(H9:H10)</f>
        <v>47.5</v>
      </c>
      <c r="M9" cm="1">
        <f t="array" ref="M9">STOWA2024_JAARROND_T(B9*60,L9,J9,K9,"")</f>
        <v>0.89242697020125694</v>
      </c>
      <c r="N9">
        <f t="shared" ref="N9:N31" si="9">1/M9</f>
        <v>1.1205398686846988</v>
      </c>
    </row>
    <row r="10" spans="1:14" x14ac:dyDescent="0.3">
      <c r="A10">
        <f t="shared" si="5"/>
        <v>5069</v>
      </c>
      <c r="B10">
        <v>24</v>
      </c>
      <c r="C10">
        <f t="shared" si="6"/>
        <v>0.35740574882084608</v>
      </c>
      <c r="D10">
        <f t="shared" si="1"/>
        <v>0.35740574882084608</v>
      </c>
      <c r="E10" t="s">
        <v>36</v>
      </c>
      <c r="F10" t="s">
        <v>21</v>
      </c>
      <c r="G10">
        <v>1</v>
      </c>
      <c r="H10">
        <f t="shared" si="7"/>
        <v>50</v>
      </c>
      <c r="J10">
        <v>2150</v>
      </c>
      <c r="K10" t="s">
        <v>31</v>
      </c>
      <c r="L10">
        <f t="shared" si="8"/>
        <v>52.5</v>
      </c>
      <c r="M10" cm="1">
        <f t="array" ref="M10">STOWA2024_JAARROND_T(B10*60,L10,J10,K10,"")</f>
        <v>1.3103856503997036</v>
      </c>
      <c r="N10">
        <f t="shared" si="9"/>
        <v>0.76313411986385271</v>
      </c>
    </row>
    <row r="11" spans="1:14" x14ac:dyDescent="0.3">
      <c r="A11">
        <f t="shared" si="5"/>
        <v>5070</v>
      </c>
      <c r="B11">
        <v>24</v>
      </c>
      <c r="C11">
        <f t="shared" si="6"/>
        <v>0.23336045745603495</v>
      </c>
      <c r="D11">
        <f t="shared" si="1"/>
        <v>0.23336045745603495</v>
      </c>
      <c r="E11" t="s">
        <v>36</v>
      </c>
      <c r="F11" t="s">
        <v>21</v>
      </c>
      <c r="G11">
        <v>1</v>
      </c>
      <c r="H11">
        <f t="shared" si="7"/>
        <v>55</v>
      </c>
      <c r="J11">
        <v>2150</v>
      </c>
      <c r="K11" t="s">
        <v>31</v>
      </c>
      <c r="L11">
        <f t="shared" si="8"/>
        <v>57.5</v>
      </c>
      <c r="M11" cm="1">
        <f t="array" ref="M11">STOWA2024_JAARROND_T(B11*60,L11,J11,K11,"")</f>
        <v>1.8875985556832076</v>
      </c>
      <c r="N11">
        <f t="shared" si="9"/>
        <v>0.52977366240781776</v>
      </c>
    </row>
    <row r="12" spans="1:14" x14ac:dyDescent="0.3">
      <c r="A12">
        <f t="shared" si="5"/>
        <v>5071</v>
      </c>
      <c r="B12">
        <v>24</v>
      </c>
      <c r="C12">
        <f t="shared" si="6"/>
        <v>0.15552146092616698</v>
      </c>
      <c r="D12">
        <f t="shared" si="1"/>
        <v>0.15552146092616698</v>
      </c>
      <c r="E12" t="s">
        <v>36</v>
      </c>
      <c r="F12" t="s">
        <v>21</v>
      </c>
      <c r="G12">
        <v>1</v>
      </c>
      <c r="H12">
        <f t="shared" si="7"/>
        <v>60</v>
      </c>
      <c r="J12">
        <v>2150</v>
      </c>
      <c r="K12" t="s">
        <v>31</v>
      </c>
      <c r="L12">
        <f t="shared" si="8"/>
        <v>62.5</v>
      </c>
      <c r="M12" cm="1">
        <f t="array" ref="M12">STOWA2024_JAARROND_T(B12*60,L12,J12,K12,"")</f>
        <v>2.6719949703462973</v>
      </c>
      <c r="N12">
        <f t="shared" si="9"/>
        <v>0.37425220148165078</v>
      </c>
    </row>
    <row r="13" spans="1:14" x14ac:dyDescent="0.3">
      <c r="A13">
        <f t="shared" si="5"/>
        <v>5072</v>
      </c>
      <c r="B13">
        <v>24</v>
      </c>
      <c r="C13">
        <f t="shared" si="6"/>
        <v>0.10563794224371481</v>
      </c>
      <c r="D13">
        <f t="shared" si="1"/>
        <v>0.10563794224371481</v>
      </c>
      <c r="E13" t="s">
        <v>36</v>
      </c>
      <c r="F13" t="s">
        <v>21</v>
      </c>
      <c r="G13">
        <v>1</v>
      </c>
      <c r="H13">
        <f t="shared" si="7"/>
        <v>65</v>
      </c>
      <c r="J13">
        <v>2150</v>
      </c>
      <c r="K13" t="s">
        <v>31</v>
      </c>
      <c r="L13">
        <f t="shared" si="8"/>
        <v>67.5</v>
      </c>
      <c r="M13" cm="1">
        <f t="array" ref="M13">STOWA2024_JAARROND_T(B13*60,L13,J13,K13,"")</f>
        <v>3.7228105568074454</v>
      </c>
      <c r="N13">
        <f t="shared" si="9"/>
        <v>0.26861425923793597</v>
      </c>
    </row>
    <row r="14" spans="1:14" x14ac:dyDescent="0.3">
      <c r="A14">
        <f t="shared" si="5"/>
        <v>5073</v>
      </c>
      <c r="B14">
        <v>24</v>
      </c>
      <c r="C14">
        <f t="shared" si="6"/>
        <v>7.3010232480585996E-2</v>
      </c>
      <c r="D14">
        <f t="shared" si="1"/>
        <v>7.3010232480585996E-2</v>
      </c>
      <c r="E14" t="s">
        <v>36</v>
      </c>
      <c r="F14" t="s">
        <v>21</v>
      </c>
      <c r="G14">
        <v>1</v>
      </c>
      <c r="H14">
        <f t="shared" si="7"/>
        <v>70</v>
      </c>
      <c r="J14">
        <v>2150</v>
      </c>
      <c r="K14" t="s">
        <v>31</v>
      </c>
      <c r="L14">
        <f t="shared" si="8"/>
        <v>72.5</v>
      </c>
      <c r="M14" cm="1">
        <f t="array" ref="M14">STOWA2024_JAARROND_T(B14*60,L14,J14,K14,"")</f>
        <v>5.1123691908475717</v>
      </c>
      <c r="N14">
        <f t="shared" si="9"/>
        <v>0.19560402675734997</v>
      </c>
    </row>
    <row r="15" spans="1:14" x14ac:dyDescent="0.3">
      <c r="A15">
        <f t="shared" si="5"/>
        <v>5074</v>
      </c>
      <c r="B15">
        <v>24</v>
      </c>
      <c r="C15">
        <f t="shared" si="6"/>
        <v>5.1264433383246183E-2</v>
      </c>
      <c r="D15">
        <f t="shared" si="1"/>
        <v>5.1264433383246183E-2</v>
      </c>
      <c r="E15" t="s">
        <v>36</v>
      </c>
      <c r="F15" t="s">
        <v>21</v>
      </c>
      <c r="G15">
        <v>1</v>
      </c>
      <c r="H15">
        <f t="shared" si="7"/>
        <v>75</v>
      </c>
      <c r="J15">
        <v>2150</v>
      </c>
      <c r="K15" t="s">
        <v>31</v>
      </c>
      <c r="L15">
        <f t="shared" si="8"/>
        <v>77.5</v>
      </c>
      <c r="M15" cm="1">
        <f t="array" ref="M15">STOWA2024_JAARROND_T(B15*60,L15,J15,K15,"")</f>
        <v>6.9281059799591453</v>
      </c>
      <c r="N15">
        <f t="shared" si="9"/>
        <v>0.14433959337410379</v>
      </c>
    </row>
    <row r="16" spans="1:14" x14ac:dyDescent="0.3">
      <c r="A16">
        <f t="shared" si="5"/>
        <v>5075</v>
      </c>
      <c r="B16">
        <v>24</v>
      </c>
      <c r="C16">
        <f t="shared" si="6"/>
        <v>3.6521849662321831E-2</v>
      </c>
      <c r="D16">
        <f t="shared" si="1"/>
        <v>3.6521849662321831E-2</v>
      </c>
      <c r="E16" t="s">
        <v>36</v>
      </c>
      <c r="F16" t="s">
        <v>21</v>
      </c>
      <c r="G16">
        <v>1</v>
      </c>
      <c r="H16">
        <f t="shared" si="7"/>
        <v>80</v>
      </c>
      <c r="J16">
        <v>2150</v>
      </c>
      <c r="K16" t="s">
        <v>31</v>
      </c>
      <c r="L16">
        <f t="shared" si="8"/>
        <v>82.5</v>
      </c>
      <c r="M16" cm="1">
        <f t="array" ref="M16">STOWA2024_JAARROND_T(B16*60,L16,J16,K16,"")</f>
        <v>9.2749112119540982</v>
      </c>
      <c r="N16">
        <f t="shared" si="9"/>
        <v>0.10781774371178196</v>
      </c>
    </row>
    <row r="17" spans="1:14" x14ac:dyDescent="0.3">
      <c r="A17">
        <f t="shared" si="5"/>
        <v>5076</v>
      </c>
      <c r="B17">
        <v>24</v>
      </c>
      <c r="C17">
        <f t="shared" si="6"/>
        <v>2.6369149922140664E-2</v>
      </c>
      <c r="D17">
        <f t="shared" si="1"/>
        <v>2.6369149922140664E-2</v>
      </c>
      <c r="E17" t="s">
        <v>36</v>
      </c>
      <c r="F17" t="s">
        <v>21</v>
      </c>
      <c r="G17">
        <v>1</v>
      </c>
      <c r="H17">
        <f t="shared" si="7"/>
        <v>85</v>
      </c>
      <c r="J17">
        <v>2150</v>
      </c>
      <c r="K17" t="s">
        <v>31</v>
      </c>
      <c r="L17">
        <f t="shared" si="8"/>
        <v>87.5</v>
      </c>
      <c r="M17" cm="1">
        <f t="array" ref="M17">STOWA2024_JAARROND_T(B17*60,L17,J17,K17,"")</f>
        <v>12.277682811599147</v>
      </c>
      <c r="N17">
        <f t="shared" si="9"/>
        <v>8.1448593789641296E-2</v>
      </c>
    </row>
    <row r="18" spans="1:14" x14ac:dyDescent="0.3">
      <c r="A18">
        <f t="shared" si="5"/>
        <v>5077</v>
      </c>
      <c r="B18">
        <v>24</v>
      </c>
      <c r="C18">
        <f t="shared" si="6"/>
        <v>1.9274811271235613E-2</v>
      </c>
      <c r="D18">
        <f t="shared" si="1"/>
        <v>1.9274811271235613E-2</v>
      </c>
      <c r="E18" t="s">
        <v>36</v>
      </c>
      <c r="F18" t="s">
        <v>21</v>
      </c>
      <c r="G18">
        <v>1</v>
      </c>
      <c r="H18">
        <f t="shared" si="7"/>
        <v>90</v>
      </c>
      <c r="J18">
        <v>2150</v>
      </c>
      <c r="K18" t="s">
        <v>31</v>
      </c>
      <c r="L18">
        <f t="shared" si="8"/>
        <v>92.5</v>
      </c>
      <c r="M18" cm="1">
        <f t="array" ref="M18">STOWA2024_JAARROND_T(B18*60,L18,J18,K18,"")</f>
        <v>16.08394984982559</v>
      </c>
      <c r="N18">
        <f t="shared" si="9"/>
        <v>6.2173782518405683E-2</v>
      </c>
    </row>
    <row r="19" spans="1:14" x14ac:dyDescent="0.3">
      <c r="A19">
        <f t="shared" si="5"/>
        <v>5078</v>
      </c>
      <c r="B19">
        <v>24</v>
      </c>
      <c r="C19">
        <f t="shared" si="6"/>
        <v>1.4252670849023895E-2</v>
      </c>
      <c r="D19">
        <f t="shared" si="1"/>
        <v>1.4252670849023895E-2</v>
      </c>
      <c r="E19" t="s">
        <v>36</v>
      </c>
      <c r="F19" t="s">
        <v>21</v>
      </c>
      <c r="G19">
        <v>1</v>
      </c>
      <c r="H19">
        <f t="shared" si="7"/>
        <v>95</v>
      </c>
      <c r="J19">
        <v>2150</v>
      </c>
      <c r="K19" t="s">
        <v>31</v>
      </c>
      <c r="L19">
        <f t="shared" si="8"/>
        <v>97.5</v>
      </c>
      <c r="M19" cm="1">
        <f t="array" ref="M19">STOWA2024_JAARROND_T(B19*60,L19,J19,K19,"")</f>
        <v>20.867629426028728</v>
      </c>
      <c r="N19">
        <f t="shared" si="9"/>
        <v>4.7921111669381788E-2</v>
      </c>
    </row>
    <row r="20" spans="1:14" x14ac:dyDescent="0.3">
      <c r="A20">
        <f t="shared" si="5"/>
        <v>5079</v>
      </c>
      <c r="B20">
        <v>24</v>
      </c>
      <c r="C20">
        <f t="shared" si="6"/>
        <v>1.0650919324190489E-2</v>
      </c>
      <c r="D20">
        <f t="shared" si="1"/>
        <v>1.0650919324190489E-2</v>
      </c>
      <c r="E20" t="s">
        <v>36</v>
      </c>
      <c r="F20" t="s">
        <v>21</v>
      </c>
      <c r="G20">
        <v>1</v>
      </c>
      <c r="H20">
        <f t="shared" si="7"/>
        <v>100</v>
      </c>
      <c r="J20">
        <v>2150</v>
      </c>
      <c r="K20" t="s">
        <v>31</v>
      </c>
      <c r="L20">
        <f t="shared" si="8"/>
        <v>102.5</v>
      </c>
      <c r="M20" cm="1">
        <f t="array" ref="M20">STOWA2024_JAARROND_T(B20*60,L20,J20,K20,"")</f>
        <v>26.831093082057105</v>
      </c>
      <c r="N20">
        <f t="shared" si="9"/>
        <v>3.72701923451913E-2</v>
      </c>
    </row>
    <row r="21" spans="1:14" x14ac:dyDescent="0.3">
      <c r="A21">
        <f t="shared" si="5"/>
        <v>5080</v>
      </c>
      <c r="B21">
        <v>24</v>
      </c>
      <c r="C21">
        <f t="shared" si="6"/>
        <v>8.0390839414027117E-3</v>
      </c>
      <c r="D21">
        <f t="shared" si="1"/>
        <v>8.0390839414027117E-3</v>
      </c>
      <c r="E21" t="s">
        <v>36</v>
      </c>
      <c r="F21" t="s">
        <v>21</v>
      </c>
      <c r="G21">
        <v>1</v>
      </c>
      <c r="H21">
        <f t="shared" si="7"/>
        <v>105</v>
      </c>
      <c r="J21">
        <v>2150</v>
      </c>
      <c r="K21" t="s">
        <v>31</v>
      </c>
      <c r="L21">
        <f t="shared" si="8"/>
        <v>107.5</v>
      </c>
      <c r="M21" cm="1">
        <f t="array" ref="M21">STOWA2024_JAARROND_T(B21*60,L21,J21,K21,"")</f>
        <v>34.21012936582288</v>
      </c>
      <c r="N21">
        <f t="shared" si="9"/>
        <v>2.9231108403788588E-2</v>
      </c>
    </row>
    <row r="22" spans="1:14" x14ac:dyDescent="0.3">
      <c r="A22">
        <f t="shared" si="5"/>
        <v>5081</v>
      </c>
      <c r="B22">
        <v>24</v>
      </c>
      <c r="C22">
        <f t="shared" si="6"/>
        <v>6.1242045120001656E-3</v>
      </c>
      <c r="D22">
        <f t="shared" si="1"/>
        <v>6.1242045120001656E-3</v>
      </c>
      <c r="E22" t="s">
        <v>36</v>
      </c>
      <c r="F22" t="s">
        <v>21</v>
      </c>
      <c r="G22">
        <v>1</v>
      </c>
      <c r="H22">
        <f t="shared" si="7"/>
        <v>110</v>
      </c>
      <c r="J22">
        <v>2150</v>
      </c>
      <c r="K22" t="s">
        <v>31</v>
      </c>
      <c r="L22">
        <f t="shared" si="8"/>
        <v>112.5</v>
      </c>
      <c r="M22" cm="1">
        <f t="array" ref="M22">STOWA2024_JAARROND_T(B22*60,L22,J22,K22,"")</f>
        <v>43.277109070219197</v>
      </c>
      <c r="N22">
        <f t="shared" si="9"/>
        <v>2.3106903891788422E-2</v>
      </c>
    </row>
    <row r="23" spans="1:14" x14ac:dyDescent="0.3">
      <c r="A23">
        <f t="shared" si="5"/>
        <v>5082</v>
      </c>
      <c r="B23">
        <v>24</v>
      </c>
      <c r="C23">
        <f t="shared" si="6"/>
        <v>4.7062553738806238E-3</v>
      </c>
      <c r="D23">
        <f t="shared" si="1"/>
        <v>4.7062553738806238E-3</v>
      </c>
      <c r="E23" t="s">
        <v>36</v>
      </c>
      <c r="F23" t="s">
        <v>21</v>
      </c>
      <c r="G23">
        <v>1</v>
      </c>
      <c r="H23">
        <f t="shared" si="7"/>
        <v>115</v>
      </c>
      <c r="J23">
        <v>2150</v>
      </c>
      <c r="K23" t="s">
        <v>31</v>
      </c>
      <c r="L23">
        <f t="shared" si="8"/>
        <v>117.5</v>
      </c>
      <c r="M23" cm="1">
        <f t="array" ref="M23">STOWA2024_JAARROND_T(B23*60,L23,J23,K23,"")</f>
        <v>54.345910636072652</v>
      </c>
      <c r="N23">
        <f t="shared" si="9"/>
        <v>1.8400648517907799E-2</v>
      </c>
    </row>
    <row r="24" spans="1:14" x14ac:dyDescent="0.3">
      <c r="A24">
        <f t="shared" si="5"/>
        <v>5083</v>
      </c>
      <c r="B24">
        <v>24</v>
      </c>
      <c r="C24">
        <f t="shared" si="6"/>
        <v>3.6458506892548519E-3</v>
      </c>
      <c r="D24">
        <f t="shared" si="1"/>
        <v>3.6458506892548519E-3</v>
      </c>
      <c r="E24" t="s">
        <v>36</v>
      </c>
      <c r="F24" t="s">
        <v>21</v>
      </c>
      <c r="G24">
        <v>1</v>
      </c>
      <c r="H24">
        <f t="shared" si="7"/>
        <v>120</v>
      </c>
      <c r="J24">
        <v>2150</v>
      </c>
      <c r="K24" t="s">
        <v>31</v>
      </c>
      <c r="L24">
        <f t="shared" si="8"/>
        <v>122.5</v>
      </c>
      <c r="M24" cm="1">
        <f t="array" ref="M24">STOWA2024_JAARROND_T(B24*60,L24,J24,K24,"")</f>
        <v>67.774564695021368</v>
      </c>
      <c r="N24">
        <f t="shared" si="9"/>
        <v>1.4754797828652947E-2</v>
      </c>
    </row>
    <row r="25" spans="1:14" x14ac:dyDescent="0.3">
      <c r="A25">
        <f t="shared" si="5"/>
        <v>5084</v>
      </c>
      <c r="B25">
        <v>24</v>
      </c>
      <c r="C25">
        <f t="shared" si="6"/>
        <v>2.8461938905362458E-3</v>
      </c>
      <c r="D25">
        <f t="shared" si="1"/>
        <v>2.8461938905362458E-3</v>
      </c>
      <c r="E25" t="s">
        <v>36</v>
      </c>
      <c r="F25" t="s">
        <v>21</v>
      </c>
      <c r="G25">
        <v>1</v>
      </c>
      <c r="H25">
        <f t="shared" si="7"/>
        <v>125</v>
      </c>
      <c r="J25">
        <v>2150</v>
      </c>
      <c r="K25" t="s">
        <v>31</v>
      </c>
      <c r="L25">
        <f t="shared" si="8"/>
        <v>127.5</v>
      </c>
      <c r="M25" cm="1">
        <f t="array" ref="M25">STOWA2024_JAARROND_T(B25*60,L25,J25,K25,"")</f>
        <v>83.972899358860204</v>
      </c>
      <c r="N25">
        <f t="shared" si="9"/>
        <v>1.1908603938116701E-2</v>
      </c>
    </row>
    <row r="26" spans="1:14" x14ac:dyDescent="0.3">
      <c r="A26">
        <f t="shared" si="5"/>
        <v>5085</v>
      </c>
      <c r="B26">
        <v>24</v>
      </c>
      <c r="C26">
        <f t="shared" si="6"/>
        <v>2.237992221945144E-3</v>
      </c>
      <c r="D26">
        <f t="shared" si="1"/>
        <v>2.237992221945144E-3</v>
      </c>
      <c r="E26" t="s">
        <v>36</v>
      </c>
      <c r="F26" t="s">
        <v>21</v>
      </c>
      <c r="G26">
        <v>1</v>
      </c>
      <c r="H26">
        <f t="shared" si="7"/>
        <v>130</v>
      </c>
      <c r="J26">
        <v>2150</v>
      </c>
      <c r="K26" t="s">
        <v>31</v>
      </c>
      <c r="L26">
        <f t="shared" si="8"/>
        <v>132.5</v>
      </c>
      <c r="M26" cm="1">
        <f t="array" ref="M26">STOWA2024_JAARROND_T(B26*60,L26,J26,K26,"")</f>
        <v>103.40607495674371</v>
      </c>
      <c r="N26">
        <f t="shared" si="9"/>
        <v>9.6706117161715569E-3</v>
      </c>
    </row>
    <row r="27" spans="1:14" x14ac:dyDescent="0.3">
      <c r="A27">
        <f t="shared" si="5"/>
        <v>5086</v>
      </c>
      <c r="B27">
        <v>24</v>
      </c>
      <c r="C27">
        <f t="shared" si="6"/>
        <v>1.7716944860223308E-3</v>
      </c>
      <c r="D27">
        <f t="shared" si="1"/>
        <v>1.7716944860223308E-3</v>
      </c>
      <c r="E27" t="s">
        <v>36</v>
      </c>
      <c r="F27" t="s">
        <v>21</v>
      </c>
      <c r="G27">
        <v>1</v>
      </c>
      <c r="H27">
        <f t="shared" si="7"/>
        <v>135</v>
      </c>
      <c r="J27">
        <v>2150</v>
      </c>
      <c r="K27" t="s">
        <v>31</v>
      </c>
      <c r="L27">
        <f t="shared" si="8"/>
        <v>137.5</v>
      </c>
      <c r="M27" cm="1">
        <f t="array" ref="M27">STOWA2024_JAARROND_T(B27*60,L27,J27,K27,"")</f>
        <v>126.5996301598299</v>
      </c>
      <c r="N27">
        <f t="shared" si="9"/>
        <v>7.8989172301492262E-3</v>
      </c>
    </row>
    <row r="28" spans="1:14" x14ac:dyDescent="0.3">
      <c r="A28">
        <f t="shared" si="5"/>
        <v>5087</v>
      </c>
      <c r="B28">
        <v>24</v>
      </c>
      <c r="C28">
        <f t="shared" si="6"/>
        <v>1.4117024579864993E-3</v>
      </c>
      <c r="D28">
        <f t="shared" si="1"/>
        <v>1.4117024579864993E-3</v>
      </c>
      <c r="E28" t="s">
        <v>36</v>
      </c>
      <c r="F28" t="s">
        <v>21</v>
      </c>
      <c r="G28">
        <v>1</v>
      </c>
      <c r="H28">
        <f t="shared" si="7"/>
        <v>140</v>
      </c>
      <c r="J28">
        <v>2150</v>
      </c>
      <c r="K28" t="s">
        <v>31</v>
      </c>
      <c r="L28">
        <f t="shared" si="8"/>
        <v>142.5</v>
      </c>
      <c r="M28" cm="1">
        <f t="array" ref="M28">STOWA2024_JAARROND_T(B28*60,L28,J28,K28,"")</f>
        <v>154.14935918124644</v>
      </c>
      <c r="N28">
        <f t="shared" si="9"/>
        <v>6.4872147721627268E-3</v>
      </c>
    </row>
    <row r="29" spans="1:14" x14ac:dyDescent="0.3">
      <c r="A29">
        <f t="shared" si="5"/>
        <v>5088</v>
      </c>
      <c r="B29">
        <v>24</v>
      </c>
      <c r="C29">
        <f t="shared" si="6"/>
        <v>1.1316639036335853E-3</v>
      </c>
      <c r="D29">
        <f t="shared" si="1"/>
        <v>1.1316639036335853E-3</v>
      </c>
      <c r="E29" t="s">
        <v>36</v>
      </c>
      <c r="F29" t="s">
        <v>21</v>
      </c>
      <c r="G29">
        <v>1</v>
      </c>
      <c r="H29">
        <f t="shared" si="7"/>
        <v>145</v>
      </c>
      <c r="J29">
        <v>2150</v>
      </c>
      <c r="K29" t="s">
        <v>31</v>
      </c>
      <c r="L29">
        <f t="shared" si="8"/>
        <v>147.5</v>
      </c>
      <c r="M29" cm="1">
        <f t="array" ref="M29">STOWA2024_JAARROND_T(B29*60,L29,J29,K29,"")</f>
        <v>186.72215511504268</v>
      </c>
      <c r="N29">
        <f t="shared" si="9"/>
        <v>5.3555508685291416E-3</v>
      </c>
    </row>
    <row r="30" spans="1:14" x14ac:dyDescent="0.3">
      <c r="A30">
        <f t="shared" si="5"/>
        <v>5089</v>
      </c>
      <c r="B30">
        <v>24</v>
      </c>
      <c r="C30">
        <f t="shared" si="6"/>
        <v>9.1241803565440642E-4</v>
      </c>
      <c r="D30">
        <f t="shared" si="1"/>
        <v>9.1241803565440642E-4</v>
      </c>
      <c r="E30" t="s">
        <v>36</v>
      </c>
      <c r="F30" t="s">
        <v>21</v>
      </c>
      <c r="G30">
        <v>1</v>
      </c>
      <c r="H30">
        <f t="shared" si="7"/>
        <v>150</v>
      </c>
      <c r="J30">
        <v>2150</v>
      </c>
      <c r="K30" t="s">
        <v>31</v>
      </c>
      <c r="L30">
        <f t="shared" si="8"/>
        <v>152.5</v>
      </c>
      <c r="M30" cm="1">
        <f t="array" ref="M30">STOWA2024_JAARROND_T(B30*60,L30,J30,K30,"")</f>
        <v>225.06641993707706</v>
      </c>
      <c r="N30">
        <f t="shared" si="9"/>
        <v>4.4431328328747351E-3</v>
      </c>
    </row>
    <row r="31" spans="1:14" x14ac:dyDescent="0.3">
      <c r="A31">
        <f t="shared" si="5"/>
        <v>5090</v>
      </c>
      <c r="B31">
        <v>24</v>
      </c>
      <c r="C31">
        <f t="shared" si="6"/>
        <v>7.3968230886234171E-4</v>
      </c>
      <c r="D31">
        <f t="shared" si="1"/>
        <v>7.3968230886234171E-4</v>
      </c>
      <c r="E31" t="s">
        <v>36</v>
      </c>
      <c r="F31" t="s">
        <v>21</v>
      </c>
      <c r="G31">
        <v>1</v>
      </c>
      <c r="H31">
        <f t="shared" si="7"/>
        <v>155</v>
      </c>
      <c r="J31">
        <v>2150</v>
      </c>
      <c r="K31" t="s">
        <v>31</v>
      </c>
      <c r="L31">
        <f t="shared" si="8"/>
        <v>157.5</v>
      </c>
      <c r="M31" cm="1">
        <f t="array" ref="M31">STOWA2024_JAARROND_T(B31*60,L31,J31,K31,"")</f>
        <v>270.01845806126221</v>
      </c>
      <c r="N31">
        <f t="shared" si="9"/>
        <v>3.7034505240123934E-3</v>
      </c>
    </row>
    <row r="32" spans="1:14" x14ac:dyDescent="0.3">
      <c r="A32">
        <f t="shared" si="5"/>
        <v>5091</v>
      </c>
      <c r="B32">
        <v>24</v>
      </c>
      <c r="C32" s="1">
        <f>N31</f>
        <v>3.7034505240123934E-3</v>
      </c>
      <c r="D32">
        <f t="shared" si="1"/>
        <v>3.7034505240123934E-3</v>
      </c>
      <c r="E32" t="s">
        <v>36</v>
      </c>
      <c r="F32" t="s">
        <v>21</v>
      </c>
      <c r="G32">
        <v>1</v>
      </c>
      <c r="H32">
        <f t="shared" si="7"/>
        <v>160</v>
      </c>
      <c r="J32">
        <v>2150</v>
      </c>
      <c r="K32" t="s">
        <v>31</v>
      </c>
      <c r="L32">
        <f>AVERAGE(H32:H33)</f>
        <v>85</v>
      </c>
      <c r="M32" cm="1">
        <f t="array" ref="M32">STOWA2024_JAARROND_T(B32*60,L32,J32,K32,"")</f>
        <v>10.685638715663513</v>
      </c>
      <c r="N32">
        <f>1/M32</f>
        <v>9.3583549529346596E-2</v>
      </c>
    </row>
    <row r="33" spans="1:14" x14ac:dyDescent="0.3">
      <c r="A33">
        <f t="shared" si="5"/>
        <v>5092</v>
      </c>
      <c r="B33">
        <v>48</v>
      </c>
      <c r="C33" s="1">
        <f>365.25*24/B33 - N33</f>
        <v>144.50785371433926</v>
      </c>
      <c r="D33">
        <f>C33</f>
        <v>144.50785371433926</v>
      </c>
      <c r="E33" t="s">
        <v>36</v>
      </c>
      <c r="F33" t="s">
        <v>21</v>
      </c>
      <c r="G33">
        <v>1</v>
      </c>
      <c r="H33">
        <v>10</v>
      </c>
      <c r="J33">
        <v>2150</v>
      </c>
      <c r="K33" t="s">
        <v>31</v>
      </c>
      <c r="L33">
        <f>AVERAGE(H33:H35)</f>
        <v>15</v>
      </c>
      <c r="M33" cm="1">
        <f t="array" ref="M33">STOWA2024_JAARROND_T(B33*60,L33,J33,K33,"")</f>
        <v>2.6234912564170348E-2</v>
      </c>
      <c r="N33">
        <f>1/M33</f>
        <v>38.117146285660738</v>
      </c>
    </row>
    <row r="34" spans="1:14" x14ac:dyDescent="0.3">
      <c r="A34">
        <f t="shared" si="5"/>
        <v>5093</v>
      </c>
      <c r="B34">
        <v>48</v>
      </c>
      <c r="C34">
        <f t="shared" ref="C34:C38" si="10">N33-N34</f>
        <v>8.6142923906416797</v>
      </c>
      <c r="D34">
        <f t="shared" ref="D34:D63" si="11">C34</f>
        <v>8.6142923906416797</v>
      </c>
      <c r="E34" t="s">
        <v>36</v>
      </c>
      <c r="F34" t="s">
        <v>21</v>
      </c>
      <c r="G34">
        <v>1</v>
      </c>
      <c r="H34">
        <f t="shared" ref="H34:H38" si="12">H33+5</f>
        <v>15</v>
      </c>
      <c r="J34">
        <v>2150</v>
      </c>
      <c r="K34" t="s">
        <v>31</v>
      </c>
      <c r="L34">
        <f t="shared" ref="L34:L38" si="13">AVERAGE(H34:H35)</f>
        <v>17.5</v>
      </c>
      <c r="M34" cm="1">
        <f t="array" ref="M34">STOWA2024_JAARROND_T(B34*60,L34,J34,K34,"")</f>
        <v>3.3895026005224163E-2</v>
      </c>
      <c r="N34">
        <f t="shared" ref="N34:N38" si="14">1/M34</f>
        <v>29.502853895019058</v>
      </c>
    </row>
    <row r="35" spans="1:14" x14ac:dyDescent="0.3">
      <c r="A35">
        <f t="shared" si="5"/>
        <v>5094</v>
      </c>
      <c r="B35">
        <v>48</v>
      </c>
      <c r="C35">
        <f t="shared" si="10"/>
        <v>11.487863822541154</v>
      </c>
      <c r="D35">
        <f t="shared" si="11"/>
        <v>11.487863822541154</v>
      </c>
      <c r="E35" t="s">
        <v>36</v>
      </c>
      <c r="F35" t="s">
        <v>21</v>
      </c>
      <c r="G35">
        <v>1</v>
      </c>
      <c r="H35">
        <f t="shared" si="12"/>
        <v>20</v>
      </c>
      <c r="J35">
        <v>2150</v>
      </c>
      <c r="K35" t="s">
        <v>31</v>
      </c>
      <c r="L35">
        <f t="shared" si="13"/>
        <v>22.5</v>
      </c>
      <c r="M35" cm="1">
        <f t="array" ref="M35">STOWA2024_JAARROND_T(B35*60,L35,J35,K35,"")</f>
        <v>5.5509328396896152E-2</v>
      </c>
      <c r="N35">
        <f t="shared" si="14"/>
        <v>18.014990072477904</v>
      </c>
    </row>
    <row r="36" spans="1:14" x14ac:dyDescent="0.3">
      <c r="A36">
        <f t="shared" si="5"/>
        <v>5095</v>
      </c>
      <c r="B36">
        <v>48</v>
      </c>
      <c r="C36">
        <f t="shared" si="10"/>
        <v>6.7544524089826066</v>
      </c>
      <c r="D36">
        <f t="shared" si="11"/>
        <v>6.7544524089826066</v>
      </c>
      <c r="E36" t="s">
        <v>36</v>
      </c>
      <c r="F36" t="s">
        <v>21</v>
      </c>
      <c r="G36">
        <v>1</v>
      </c>
      <c r="H36">
        <f t="shared" si="12"/>
        <v>25</v>
      </c>
      <c r="J36">
        <v>2150</v>
      </c>
      <c r="K36" t="s">
        <v>31</v>
      </c>
      <c r="L36">
        <f t="shared" si="13"/>
        <v>27.5</v>
      </c>
      <c r="M36" cm="1">
        <f t="array" ref="M36">STOWA2024_JAARROND_T(B36*60,L36,J36,K36,"")</f>
        <v>8.8805706253425709E-2</v>
      </c>
      <c r="N36">
        <f t="shared" si="14"/>
        <v>11.260537663495297</v>
      </c>
    </row>
    <row r="37" spans="1:14" x14ac:dyDescent="0.3">
      <c r="A37">
        <f t="shared" si="5"/>
        <v>5096</v>
      </c>
      <c r="B37">
        <v>48</v>
      </c>
      <c r="C37">
        <f t="shared" si="10"/>
        <v>4.0705023669012927</v>
      </c>
      <c r="D37">
        <f t="shared" si="11"/>
        <v>4.0705023669012927</v>
      </c>
      <c r="E37" t="s">
        <v>36</v>
      </c>
      <c r="F37" t="s">
        <v>21</v>
      </c>
      <c r="G37">
        <v>1</v>
      </c>
      <c r="H37">
        <f t="shared" si="12"/>
        <v>30</v>
      </c>
      <c r="J37">
        <v>2150</v>
      </c>
      <c r="K37" t="s">
        <v>31</v>
      </c>
      <c r="L37">
        <f t="shared" si="13"/>
        <v>32.5</v>
      </c>
      <c r="M37" cm="1">
        <f t="array" ref="M37">STOWA2024_JAARROND_T(B37*60,L37,J37,K37,"")</f>
        <v>0.13908137564689155</v>
      </c>
      <c r="N37">
        <f t="shared" si="14"/>
        <v>7.1900352965940044</v>
      </c>
    </row>
    <row r="38" spans="1:14" x14ac:dyDescent="0.3">
      <c r="A38">
        <f t="shared" si="5"/>
        <v>5097</v>
      </c>
      <c r="B38">
        <v>48</v>
      </c>
      <c r="C38">
        <f t="shared" si="10"/>
        <v>2.5090554541021541</v>
      </c>
      <c r="D38">
        <f t="shared" si="11"/>
        <v>2.5090554541021541</v>
      </c>
      <c r="E38" t="s">
        <v>36</v>
      </c>
      <c r="F38" t="s">
        <v>21</v>
      </c>
      <c r="G38">
        <v>1</v>
      </c>
      <c r="H38">
        <f t="shared" si="12"/>
        <v>35</v>
      </c>
      <c r="J38">
        <v>2150</v>
      </c>
      <c r="K38" t="s">
        <v>31</v>
      </c>
      <c r="L38">
        <f t="shared" si="13"/>
        <v>37.5</v>
      </c>
      <c r="M38" cm="1">
        <f t="array" ref="M38">STOWA2024_JAARROND_T(B38*60,L38,J38,K38,"")</f>
        <v>0.21363048627606668</v>
      </c>
      <c r="N38">
        <f t="shared" si="14"/>
        <v>4.6809798424918503</v>
      </c>
    </row>
    <row r="39" spans="1:14" x14ac:dyDescent="0.3">
      <c r="A39">
        <f t="shared" si="5"/>
        <v>5098</v>
      </c>
      <c r="B39">
        <v>48</v>
      </c>
      <c r="C39">
        <f>N38-N39</f>
        <v>1.5786595714463552</v>
      </c>
      <c r="D39">
        <f t="shared" si="11"/>
        <v>1.5786595714463552</v>
      </c>
      <c r="E39" t="s">
        <v>36</v>
      </c>
      <c r="F39" t="s">
        <v>21</v>
      </c>
      <c r="G39">
        <v>1</v>
      </c>
      <c r="H39">
        <f>H38+5</f>
        <v>40</v>
      </c>
      <c r="J39">
        <v>2150</v>
      </c>
      <c r="K39" t="s">
        <v>31</v>
      </c>
      <c r="L39">
        <f>AVERAGE(H39:H40)</f>
        <v>42.5</v>
      </c>
      <c r="M39" cm="1">
        <f t="array" ref="M39">STOWA2024_JAARROND_T(B39*60,L39,J39,K39,"")</f>
        <v>0.32233938234333098</v>
      </c>
      <c r="N39">
        <f>1/M39</f>
        <v>3.1023202710454951</v>
      </c>
    </row>
    <row r="40" spans="1:14" x14ac:dyDescent="0.3">
      <c r="A40">
        <f t="shared" si="5"/>
        <v>5099</v>
      </c>
      <c r="B40">
        <v>48</v>
      </c>
      <c r="C40">
        <f t="shared" ref="C40:C62" si="15">N39-N40</f>
        <v>1.0122775369958625</v>
      </c>
      <c r="D40">
        <f t="shared" si="11"/>
        <v>1.0122775369958625</v>
      </c>
      <c r="E40" t="s">
        <v>36</v>
      </c>
      <c r="F40" t="s">
        <v>21</v>
      </c>
      <c r="G40">
        <v>1</v>
      </c>
      <c r="H40">
        <f t="shared" ref="H40:H63" si="16">H39+5</f>
        <v>45</v>
      </c>
      <c r="J40">
        <v>2150</v>
      </c>
      <c r="K40" t="s">
        <v>31</v>
      </c>
      <c r="L40">
        <f t="shared" ref="L40:L62" si="17">AVERAGE(H40:H41)</f>
        <v>47.5</v>
      </c>
      <c r="M40" cm="1">
        <f t="array" ref="M40">STOWA2024_JAARROND_T(B40*60,L40,J40,K40,"")</f>
        <v>0.47845911650926692</v>
      </c>
      <c r="N40">
        <f t="shared" ref="N40:N62" si="18">1/M40</f>
        <v>2.0900427340496326</v>
      </c>
    </row>
    <row r="41" spans="1:14" x14ac:dyDescent="0.3">
      <c r="A41">
        <f t="shared" si="5"/>
        <v>5100</v>
      </c>
      <c r="B41">
        <v>48</v>
      </c>
      <c r="C41">
        <f t="shared" si="15"/>
        <v>0.6604850128089288</v>
      </c>
      <c r="D41">
        <f t="shared" si="11"/>
        <v>0.6604850128089288</v>
      </c>
      <c r="E41" t="s">
        <v>36</v>
      </c>
      <c r="F41" t="s">
        <v>21</v>
      </c>
      <c r="G41">
        <v>1</v>
      </c>
      <c r="H41">
        <f t="shared" si="16"/>
        <v>50</v>
      </c>
      <c r="J41">
        <v>2150</v>
      </c>
      <c r="K41" t="s">
        <v>31</v>
      </c>
      <c r="L41">
        <f t="shared" si="17"/>
        <v>52.5</v>
      </c>
      <c r="M41" cm="1">
        <f t="array" ref="M41">STOWA2024_JAARROND_T(B41*60,L41,J41,K41,"")</f>
        <v>0.69951705002307041</v>
      </c>
      <c r="N41">
        <f t="shared" si="18"/>
        <v>1.4295577212407038</v>
      </c>
    </row>
    <row r="42" spans="1:14" x14ac:dyDescent="0.3">
      <c r="A42">
        <f t="shared" si="5"/>
        <v>5101</v>
      </c>
      <c r="B42">
        <v>48</v>
      </c>
      <c r="C42">
        <f t="shared" si="15"/>
        <v>0.43785144136846532</v>
      </c>
      <c r="D42">
        <f t="shared" si="11"/>
        <v>0.43785144136846532</v>
      </c>
      <c r="E42" t="s">
        <v>36</v>
      </c>
      <c r="F42" t="s">
        <v>21</v>
      </c>
      <c r="G42">
        <v>1</v>
      </c>
      <c r="H42">
        <f t="shared" si="16"/>
        <v>55</v>
      </c>
      <c r="J42">
        <v>2150</v>
      </c>
      <c r="K42" t="s">
        <v>31</v>
      </c>
      <c r="L42">
        <f t="shared" si="17"/>
        <v>57.5</v>
      </c>
      <c r="M42" cm="1">
        <f t="array" ref="M42">STOWA2024_JAARROND_T(B42*60,L42,J42,K42,"")</f>
        <v>1.0083630811824948</v>
      </c>
      <c r="N42">
        <f t="shared" si="18"/>
        <v>0.99170627987223847</v>
      </c>
    </row>
    <row r="43" spans="1:14" x14ac:dyDescent="0.3">
      <c r="A43">
        <f t="shared" si="5"/>
        <v>5102</v>
      </c>
      <c r="B43">
        <v>48</v>
      </c>
      <c r="C43">
        <f t="shared" si="15"/>
        <v>0.29480007424931987</v>
      </c>
      <c r="D43">
        <f t="shared" si="11"/>
        <v>0.29480007424931987</v>
      </c>
      <c r="E43" t="s">
        <v>36</v>
      </c>
      <c r="F43" t="s">
        <v>21</v>
      </c>
      <c r="G43">
        <v>1</v>
      </c>
      <c r="H43">
        <f t="shared" si="16"/>
        <v>60</v>
      </c>
      <c r="J43">
        <v>2150</v>
      </c>
      <c r="K43" t="s">
        <v>31</v>
      </c>
      <c r="L43">
        <f t="shared" si="17"/>
        <v>62.5</v>
      </c>
      <c r="M43" cm="1">
        <f t="array" ref="M43">STOWA2024_JAARROND_T(B43*60,L43,J43,K43,"")</f>
        <v>1.4349133239618175</v>
      </c>
      <c r="N43">
        <f t="shared" si="18"/>
        <v>0.69690620562291861</v>
      </c>
    </row>
    <row r="44" spans="1:14" x14ac:dyDescent="0.3">
      <c r="A44">
        <f t="shared" si="5"/>
        <v>5103</v>
      </c>
      <c r="B44">
        <v>48</v>
      </c>
      <c r="C44">
        <f t="shared" si="15"/>
        <v>0.20119073714772473</v>
      </c>
      <c r="D44">
        <f t="shared" si="11"/>
        <v>0.20119073714772473</v>
      </c>
      <c r="E44" t="s">
        <v>36</v>
      </c>
      <c r="F44" t="s">
        <v>21</v>
      </c>
      <c r="G44">
        <v>1</v>
      </c>
      <c r="H44">
        <f t="shared" si="16"/>
        <v>65</v>
      </c>
      <c r="J44">
        <v>2150</v>
      </c>
      <c r="K44" t="s">
        <v>31</v>
      </c>
      <c r="L44">
        <f t="shared" si="17"/>
        <v>67.5</v>
      </c>
      <c r="M44" cm="1">
        <f t="array" ref="M44">STOWA2024_JAARROND_T(B44*60,L44,J44,K44,"")</f>
        <v>2.0172862530918603</v>
      </c>
      <c r="N44">
        <f t="shared" si="18"/>
        <v>0.49571546847519388</v>
      </c>
    </row>
    <row r="45" spans="1:14" x14ac:dyDescent="0.3">
      <c r="A45">
        <f t="shared" si="5"/>
        <v>5104</v>
      </c>
      <c r="B45">
        <v>48</v>
      </c>
      <c r="C45">
        <f t="shared" si="15"/>
        <v>0.13909917644084779</v>
      </c>
      <c r="D45">
        <f t="shared" si="11"/>
        <v>0.13909917644084779</v>
      </c>
      <c r="E45" t="s">
        <v>36</v>
      </c>
      <c r="F45" t="s">
        <v>21</v>
      </c>
      <c r="G45">
        <v>1</v>
      </c>
      <c r="H45">
        <f t="shared" si="16"/>
        <v>70</v>
      </c>
      <c r="J45">
        <v>2150</v>
      </c>
      <c r="K45" t="s">
        <v>31</v>
      </c>
      <c r="L45">
        <f t="shared" si="17"/>
        <v>72.5</v>
      </c>
      <c r="M45" cm="1">
        <f t="array" ref="M45">STOWA2024_JAARROND_T(B45*60,L45,J45,K45,"")</f>
        <v>2.8041343660869229</v>
      </c>
      <c r="N45">
        <f t="shared" si="18"/>
        <v>0.35661629203434608</v>
      </c>
    </row>
    <row r="46" spans="1:14" x14ac:dyDescent="0.3">
      <c r="A46">
        <f t="shared" si="5"/>
        <v>5105</v>
      </c>
      <c r="B46">
        <v>48</v>
      </c>
      <c r="C46">
        <f t="shared" si="15"/>
        <v>9.7329939943216481E-2</v>
      </c>
      <c r="D46">
        <f t="shared" si="11"/>
        <v>9.7329939943216481E-2</v>
      </c>
      <c r="E46" t="s">
        <v>36</v>
      </c>
      <c r="F46" t="s">
        <v>21</v>
      </c>
      <c r="G46">
        <v>1</v>
      </c>
      <c r="H46">
        <f t="shared" si="16"/>
        <v>75</v>
      </c>
      <c r="J46">
        <v>2150</v>
      </c>
      <c r="K46" t="s">
        <v>31</v>
      </c>
      <c r="L46">
        <f t="shared" si="17"/>
        <v>77.5</v>
      </c>
      <c r="M46" cm="1">
        <f t="array" ref="M46">STOWA2024_JAARROND_T(B46*60,L46,J46,K46,"")</f>
        <v>3.8567398242717261</v>
      </c>
      <c r="N46">
        <f t="shared" si="18"/>
        <v>0.2592863520911296</v>
      </c>
    </row>
    <row r="47" spans="1:14" x14ac:dyDescent="0.3">
      <c r="A47">
        <f t="shared" si="5"/>
        <v>5106</v>
      </c>
      <c r="B47">
        <v>48</v>
      </c>
      <c r="C47">
        <f t="shared" si="15"/>
        <v>6.8887399320556597E-2</v>
      </c>
      <c r="D47">
        <f t="shared" si="11"/>
        <v>6.8887399320556597E-2</v>
      </c>
      <c r="E47" t="s">
        <v>36</v>
      </c>
      <c r="F47" t="s">
        <v>21</v>
      </c>
      <c r="G47">
        <v>1</v>
      </c>
      <c r="H47">
        <f t="shared" si="16"/>
        <v>80</v>
      </c>
      <c r="J47">
        <v>2150</v>
      </c>
      <c r="K47" t="s">
        <v>31</v>
      </c>
      <c r="L47">
        <f t="shared" si="17"/>
        <v>82.5</v>
      </c>
      <c r="M47" cm="1">
        <f t="array" ref="M47">STOWA2024_JAARROND_T(B47*60,L47,J47,K47,"")</f>
        <v>5.252129727861373</v>
      </c>
      <c r="N47">
        <f t="shared" si="18"/>
        <v>0.190398952770573</v>
      </c>
    </row>
    <row r="48" spans="1:14" x14ac:dyDescent="0.3">
      <c r="A48">
        <f t="shared" si="5"/>
        <v>5107</v>
      </c>
      <c r="B48">
        <v>48</v>
      </c>
      <c r="C48">
        <f t="shared" si="15"/>
        <v>4.9272980172753528E-2</v>
      </c>
      <c r="D48">
        <f t="shared" si="11"/>
        <v>4.9272980172753528E-2</v>
      </c>
      <c r="E48" t="s">
        <v>36</v>
      </c>
      <c r="F48" t="s">
        <v>21</v>
      </c>
      <c r="G48">
        <v>1</v>
      </c>
      <c r="H48">
        <f t="shared" si="16"/>
        <v>85</v>
      </c>
      <c r="J48">
        <v>2150</v>
      </c>
      <c r="K48" t="s">
        <v>31</v>
      </c>
      <c r="L48">
        <f t="shared" si="17"/>
        <v>87.5</v>
      </c>
      <c r="M48" cm="1">
        <f t="array" ref="M48">STOWA2024_JAARROND_T(B48*60,L48,J48,K48,"")</f>
        <v>7.0858679064682022</v>
      </c>
      <c r="N48">
        <f t="shared" si="18"/>
        <v>0.14112597259781948</v>
      </c>
    </row>
    <row r="49" spans="1:14" x14ac:dyDescent="0.3">
      <c r="A49">
        <f t="shared" si="5"/>
        <v>5108</v>
      </c>
      <c r="B49">
        <v>48</v>
      </c>
      <c r="C49">
        <f t="shared" si="15"/>
        <v>3.5598942623638885E-2</v>
      </c>
      <c r="D49">
        <f t="shared" si="11"/>
        <v>3.5598942623638885E-2</v>
      </c>
      <c r="E49" t="s">
        <v>36</v>
      </c>
      <c r="F49" t="s">
        <v>21</v>
      </c>
      <c r="G49">
        <v>1</v>
      </c>
      <c r="H49">
        <f t="shared" si="16"/>
        <v>90</v>
      </c>
      <c r="J49">
        <v>2150</v>
      </c>
      <c r="K49" t="s">
        <v>31</v>
      </c>
      <c r="L49">
        <f t="shared" si="17"/>
        <v>92.5</v>
      </c>
      <c r="M49" cm="1">
        <f t="array" ref="M49">STOWA2024_JAARROND_T(B49*60,L49,J49,K49,"")</f>
        <v>9.4762450932682469</v>
      </c>
      <c r="N49">
        <f t="shared" si="18"/>
        <v>0.10552702997418059</v>
      </c>
    </row>
    <row r="50" spans="1:14" x14ac:dyDescent="0.3">
      <c r="A50">
        <f t="shared" si="5"/>
        <v>5109</v>
      </c>
      <c r="B50">
        <v>48</v>
      </c>
      <c r="C50">
        <f t="shared" si="15"/>
        <v>2.5962852395332442E-2</v>
      </c>
      <c r="D50">
        <f t="shared" si="11"/>
        <v>2.5962852395332442E-2</v>
      </c>
      <c r="E50" t="s">
        <v>36</v>
      </c>
      <c r="F50" t="s">
        <v>21</v>
      </c>
      <c r="G50">
        <v>1</v>
      </c>
      <c r="H50">
        <f t="shared" si="16"/>
        <v>95</v>
      </c>
      <c r="J50">
        <v>2150</v>
      </c>
      <c r="K50" t="s">
        <v>31</v>
      </c>
      <c r="L50">
        <f t="shared" si="17"/>
        <v>97.5</v>
      </c>
      <c r="M50" cm="1">
        <f t="array" ref="M50">STOWA2024_JAARROND_T(B50*60,L50,J50,K50,"")</f>
        <v>12.568470264259307</v>
      </c>
      <c r="N50">
        <f t="shared" si="18"/>
        <v>7.956417757884815E-2</v>
      </c>
    </row>
    <row r="51" spans="1:14" x14ac:dyDescent="0.3">
      <c r="A51">
        <f t="shared" si="5"/>
        <v>5110</v>
      </c>
      <c r="B51">
        <v>48</v>
      </c>
      <c r="C51">
        <f t="shared" si="15"/>
        <v>1.9104013125917016E-2</v>
      </c>
      <c r="D51">
        <f t="shared" si="11"/>
        <v>1.9104013125917016E-2</v>
      </c>
      <c r="E51" t="s">
        <v>36</v>
      </c>
      <c r="F51" t="s">
        <v>21</v>
      </c>
      <c r="G51">
        <v>1</v>
      </c>
      <c r="H51">
        <f t="shared" si="16"/>
        <v>100</v>
      </c>
      <c r="J51">
        <v>2150</v>
      </c>
      <c r="K51" t="s">
        <v>31</v>
      </c>
      <c r="L51">
        <f t="shared" si="17"/>
        <v>102.5</v>
      </c>
      <c r="M51" cm="1">
        <f t="array" ref="M51">STOWA2024_JAARROND_T(B51*60,L51,J51,K51,"")</f>
        <v>16.539816076393745</v>
      </c>
      <c r="N51">
        <f t="shared" si="18"/>
        <v>6.0460164452931134E-2</v>
      </c>
    </row>
    <row r="52" spans="1:14" x14ac:dyDescent="0.3">
      <c r="A52">
        <f t="shared" si="5"/>
        <v>5111</v>
      </c>
      <c r="B52">
        <v>48</v>
      </c>
      <c r="C52">
        <f t="shared" si="15"/>
        <v>1.4175635484590339E-2</v>
      </c>
      <c r="D52">
        <f t="shared" si="11"/>
        <v>1.4175635484590339E-2</v>
      </c>
      <c r="E52" t="s">
        <v>36</v>
      </c>
      <c r="F52" t="s">
        <v>21</v>
      </c>
      <c r="G52">
        <v>1</v>
      </c>
      <c r="H52">
        <f t="shared" si="16"/>
        <v>105</v>
      </c>
      <c r="J52">
        <v>2150</v>
      </c>
      <c r="K52" t="s">
        <v>31</v>
      </c>
      <c r="L52">
        <f t="shared" si="17"/>
        <v>107.5</v>
      </c>
      <c r="M52" cm="1">
        <f t="array" ref="M52">STOWA2024_JAARROND_T(B52*60,L52,J52,K52,"")</f>
        <v>21.605491560344337</v>
      </c>
      <c r="N52">
        <f t="shared" si="18"/>
        <v>4.6284528968340795E-2</v>
      </c>
    </row>
    <row r="53" spans="1:14" x14ac:dyDescent="0.3">
      <c r="A53">
        <f t="shared" si="5"/>
        <v>5112</v>
      </c>
      <c r="B53">
        <v>48</v>
      </c>
      <c r="C53">
        <f t="shared" si="15"/>
        <v>1.0602589306349781E-2</v>
      </c>
      <c r="D53">
        <f t="shared" si="11"/>
        <v>1.0602589306349781E-2</v>
      </c>
      <c r="E53" t="s">
        <v>36</v>
      </c>
      <c r="F53" t="s">
        <v>21</v>
      </c>
      <c r="G53">
        <v>1</v>
      </c>
      <c r="H53">
        <f t="shared" si="16"/>
        <v>110</v>
      </c>
      <c r="J53">
        <v>2150</v>
      </c>
      <c r="K53" t="s">
        <v>31</v>
      </c>
      <c r="L53">
        <f t="shared" si="17"/>
        <v>112.5</v>
      </c>
      <c r="M53" cm="1">
        <f t="array" ref="M53">STOWA2024_JAARROND_T(B53*60,L53,J53,K53,"")</f>
        <v>28.025382293474824</v>
      </c>
      <c r="N53">
        <f t="shared" si="18"/>
        <v>3.5681939661991013E-2</v>
      </c>
    </row>
    <row r="54" spans="1:14" x14ac:dyDescent="0.3">
      <c r="A54">
        <f t="shared" si="5"/>
        <v>5113</v>
      </c>
      <c r="B54">
        <v>48</v>
      </c>
      <c r="C54">
        <f t="shared" si="15"/>
        <v>7.9898873925134568E-3</v>
      </c>
      <c r="D54">
        <f t="shared" si="11"/>
        <v>7.9898873925134568E-3</v>
      </c>
      <c r="E54" t="s">
        <v>36</v>
      </c>
      <c r="F54" t="s">
        <v>21</v>
      </c>
      <c r="G54">
        <v>1</v>
      </c>
      <c r="H54">
        <f t="shared" si="16"/>
        <v>115</v>
      </c>
      <c r="J54">
        <v>2150</v>
      </c>
      <c r="K54" t="s">
        <v>31</v>
      </c>
      <c r="L54">
        <f t="shared" si="17"/>
        <v>117.5</v>
      </c>
      <c r="M54" cm="1">
        <f t="array" ref="M54">STOWA2024_JAARROND_T(B54*60,L54,J54,K54,"")</f>
        <v>36.111444188707154</v>
      </c>
      <c r="N54">
        <f t="shared" si="18"/>
        <v>2.7692052269477557E-2</v>
      </c>
    </row>
    <row r="55" spans="1:14" x14ac:dyDescent="0.3">
      <c r="A55">
        <f t="shared" si="5"/>
        <v>5114</v>
      </c>
      <c r="B55">
        <v>48</v>
      </c>
      <c r="C55">
        <f t="shared" si="15"/>
        <v>6.064676158261513E-3</v>
      </c>
      <c r="D55">
        <f t="shared" si="11"/>
        <v>6.064676158261513E-3</v>
      </c>
      <c r="E55" t="s">
        <v>36</v>
      </c>
      <c r="F55" t="s">
        <v>21</v>
      </c>
      <c r="G55">
        <v>1</v>
      </c>
      <c r="H55">
        <f t="shared" si="16"/>
        <v>120</v>
      </c>
      <c r="J55">
        <v>2150</v>
      </c>
      <c r="K55" t="s">
        <v>31</v>
      </c>
      <c r="L55">
        <f t="shared" si="17"/>
        <v>122.5</v>
      </c>
      <c r="M55" cm="1">
        <f t="array" ref="M55">STOWA2024_JAARROND_T(B55*60,L55,J55,K55,"")</f>
        <v>46.237694062267501</v>
      </c>
      <c r="N55">
        <f t="shared" si="18"/>
        <v>2.1627376111216044E-2</v>
      </c>
    </row>
    <row r="56" spans="1:14" x14ac:dyDescent="0.3">
      <c r="A56">
        <f t="shared" si="5"/>
        <v>5115</v>
      </c>
      <c r="B56">
        <v>48</v>
      </c>
      <c r="C56">
        <f t="shared" si="15"/>
        <v>4.6344315665549952E-3</v>
      </c>
      <c r="D56">
        <f t="shared" si="11"/>
        <v>4.6344315665549952E-3</v>
      </c>
      <c r="E56" t="s">
        <v>36</v>
      </c>
      <c r="F56" t="s">
        <v>21</v>
      </c>
      <c r="G56">
        <v>1</v>
      </c>
      <c r="H56">
        <f t="shared" si="16"/>
        <v>125</v>
      </c>
      <c r="J56">
        <v>2150</v>
      </c>
      <c r="K56" t="s">
        <v>31</v>
      </c>
      <c r="L56">
        <f t="shared" si="17"/>
        <v>127.5</v>
      </c>
      <c r="M56" cm="1">
        <f t="array" ref="M56">STOWA2024_JAARROND_T(B56*60,L56,J56,K56,"")</f>
        <v>58.847952888434889</v>
      </c>
      <c r="N56">
        <f t="shared" si="18"/>
        <v>1.6992944544661048E-2</v>
      </c>
    </row>
    <row r="57" spans="1:14" x14ac:dyDescent="0.3">
      <c r="A57">
        <f t="shared" si="5"/>
        <v>5116</v>
      </c>
      <c r="B57">
        <v>48</v>
      </c>
      <c r="C57">
        <f t="shared" si="15"/>
        <v>3.5647388135295419E-3</v>
      </c>
      <c r="D57">
        <f t="shared" si="11"/>
        <v>3.5647388135295419E-3</v>
      </c>
      <c r="E57" t="s">
        <v>36</v>
      </c>
      <c r="F57" t="s">
        <v>21</v>
      </c>
      <c r="G57">
        <v>1</v>
      </c>
      <c r="H57">
        <f t="shared" si="16"/>
        <v>130</v>
      </c>
      <c r="J57">
        <v>2150</v>
      </c>
      <c r="K57" t="s">
        <v>31</v>
      </c>
      <c r="L57">
        <f t="shared" si="17"/>
        <v>132.5</v>
      </c>
      <c r="M57" cm="1">
        <f t="array" ref="M57">STOWA2024_JAARROND_T(B57*60,L57,J57,K57,"")</f>
        <v>74.470113135192236</v>
      </c>
      <c r="N57">
        <f t="shared" si="18"/>
        <v>1.3428205731131506E-2</v>
      </c>
    </row>
    <row r="58" spans="1:14" x14ac:dyDescent="0.3">
      <c r="A58">
        <f t="shared" si="5"/>
        <v>5117</v>
      </c>
      <c r="B58">
        <v>48</v>
      </c>
      <c r="C58">
        <f t="shared" si="15"/>
        <v>2.7587181112405622E-3</v>
      </c>
      <c r="D58">
        <f t="shared" si="11"/>
        <v>2.7587181112405622E-3</v>
      </c>
      <c r="E58" t="s">
        <v>36</v>
      </c>
      <c r="F58" t="s">
        <v>21</v>
      </c>
      <c r="G58">
        <v>1</v>
      </c>
      <c r="H58">
        <f t="shared" si="16"/>
        <v>135</v>
      </c>
      <c r="J58">
        <v>2150</v>
      </c>
      <c r="K58" t="s">
        <v>31</v>
      </c>
      <c r="L58">
        <f t="shared" si="17"/>
        <v>137.5</v>
      </c>
      <c r="M58" cm="1">
        <f t="array" ref="M58">STOWA2024_JAARROND_T(B58*60,L58,J58,K58,"")</f>
        <v>93.725213021074879</v>
      </c>
      <c r="N58">
        <f t="shared" si="18"/>
        <v>1.0669487619890944E-2</v>
      </c>
    </row>
    <row r="59" spans="1:14" x14ac:dyDescent="0.3">
      <c r="A59">
        <f t="shared" si="5"/>
        <v>5118</v>
      </c>
      <c r="B59">
        <v>48</v>
      </c>
      <c r="C59">
        <f t="shared" si="15"/>
        <v>2.1476943561482987E-3</v>
      </c>
      <c r="D59">
        <f t="shared" si="11"/>
        <v>2.1476943561482987E-3</v>
      </c>
      <c r="E59" t="s">
        <v>36</v>
      </c>
      <c r="F59" t="s">
        <v>21</v>
      </c>
      <c r="G59">
        <v>1</v>
      </c>
      <c r="H59">
        <f t="shared" si="16"/>
        <v>140</v>
      </c>
      <c r="J59">
        <v>2150</v>
      </c>
      <c r="K59" t="s">
        <v>31</v>
      </c>
      <c r="L59">
        <f t="shared" si="17"/>
        <v>142.5</v>
      </c>
      <c r="M59" cm="1">
        <f t="array" ref="M59">STOWA2024_JAARROND_T(B59*60,L59,J59,K59,"")</f>
        <v>117.34619334813749</v>
      </c>
      <c r="N59">
        <f t="shared" si="18"/>
        <v>8.5217932637426455E-3</v>
      </c>
    </row>
    <row r="60" spans="1:14" x14ac:dyDescent="0.3">
      <c r="A60">
        <f t="shared" si="5"/>
        <v>5119</v>
      </c>
      <c r="B60">
        <v>48</v>
      </c>
      <c r="C60">
        <f t="shared" si="15"/>
        <v>1.6813191566113564E-3</v>
      </c>
      <c r="D60">
        <f t="shared" si="11"/>
        <v>1.6813191566113564E-3</v>
      </c>
      <c r="E60" t="s">
        <v>36</v>
      </c>
      <c r="F60" t="s">
        <v>21</v>
      </c>
      <c r="G60">
        <v>1</v>
      </c>
      <c r="H60">
        <f t="shared" si="16"/>
        <v>145</v>
      </c>
      <c r="J60">
        <v>2150</v>
      </c>
      <c r="K60" t="s">
        <v>31</v>
      </c>
      <c r="L60">
        <f t="shared" si="17"/>
        <v>147.5</v>
      </c>
      <c r="M60" cm="1">
        <f t="array" ref="M60">STOWA2024_JAARROND_T(B60*60,L60,J60,K60,"")</f>
        <v>146.18869749941544</v>
      </c>
      <c r="N60">
        <f t="shared" si="18"/>
        <v>6.8404741071312891E-3</v>
      </c>
    </row>
    <row r="61" spans="1:14" x14ac:dyDescent="0.3">
      <c r="A61">
        <f t="shared" si="5"/>
        <v>5120</v>
      </c>
      <c r="B61">
        <v>48</v>
      </c>
      <c r="C61">
        <f t="shared" si="15"/>
        <v>1.3233582821234055E-3</v>
      </c>
      <c r="D61">
        <f t="shared" si="11"/>
        <v>1.3233582821234055E-3</v>
      </c>
      <c r="E61" t="s">
        <v>36</v>
      </c>
      <c r="F61" t="s">
        <v>21</v>
      </c>
      <c r="G61">
        <v>1</v>
      </c>
      <c r="H61">
        <f t="shared" si="16"/>
        <v>150</v>
      </c>
      <c r="J61">
        <v>2150</v>
      </c>
      <c r="K61" t="s">
        <v>31</v>
      </c>
      <c r="L61">
        <f t="shared" si="17"/>
        <v>152.5</v>
      </c>
      <c r="M61" cm="1">
        <f t="array" ref="M61">STOWA2024_JAARROND_T(B61*60,L61,J61,K61,"")</f>
        <v>181.2541247488802</v>
      </c>
      <c r="N61">
        <f t="shared" si="18"/>
        <v>5.5171158250078836E-3</v>
      </c>
    </row>
    <row r="62" spans="1:14" x14ac:dyDescent="0.3">
      <c r="A62">
        <f t="shared" si="5"/>
        <v>5121</v>
      </c>
      <c r="B62">
        <v>48</v>
      </c>
      <c r="C62">
        <f t="shared" si="15"/>
        <v>1.0469797717898863E-3</v>
      </c>
      <c r="D62">
        <f t="shared" si="11"/>
        <v>1.0469797717898863E-3</v>
      </c>
      <c r="E62" t="s">
        <v>36</v>
      </c>
      <c r="F62" t="s">
        <v>21</v>
      </c>
      <c r="G62">
        <v>1</v>
      </c>
      <c r="H62">
        <f t="shared" si="16"/>
        <v>155</v>
      </c>
      <c r="J62">
        <v>2150</v>
      </c>
      <c r="K62" t="s">
        <v>31</v>
      </c>
      <c r="L62">
        <f t="shared" si="17"/>
        <v>157.5</v>
      </c>
      <c r="M62" cm="1">
        <f t="array" ref="M62">STOWA2024_JAARROND_T(B62*60,L62,J62,K62,"")</f>
        <v>223.70683757603126</v>
      </c>
      <c r="N62">
        <f t="shared" si="18"/>
        <v>4.4701360532179973E-3</v>
      </c>
    </row>
    <row r="63" spans="1:14" x14ac:dyDescent="0.3">
      <c r="A63">
        <f t="shared" si="5"/>
        <v>5122</v>
      </c>
      <c r="B63">
        <v>48</v>
      </c>
      <c r="C63" s="1">
        <f>N62</f>
        <v>4.4701360532179973E-3</v>
      </c>
      <c r="D63">
        <f t="shared" si="11"/>
        <v>4.4701360532179973E-3</v>
      </c>
      <c r="E63" t="s">
        <v>36</v>
      </c>
      <c r="F63" t="s">
        <v>21</v>
      </c>
      <c r="G63">
        <v>1</v>
      </c>
      <c r="H63">
        <f t="shared" si="16"/>
        <v>160</v>
      </c>
      <c r="J63">
        <v>2150</v>
      </c>
      <c r="K63" t="s">
        <v>31</v>
      </c>
      <c r="L63">
        <f>AVERAGE(H63:H64)</f>
        <v>85</v>
      </c>
      <c r="M63" cm="1">
        <f t="array" ref="M63">STOWA2024_JAARROND_T(B63*60,L63,J63,K63,"")</f>
        <v>6.1073863007976064</v>
      </c>
      <c r="N63">
        <f>1/M63</f>
        <v>0.16373616318807327</v>
      </c>
    </row>
    <row r="64" spans="1:14" x14ac:dyDescent="0.3">
      <c r="A64">
        <f t="shared" si="5"/>
        <v>5123</v>
      </c>
      <c r="B64">
        <v>96</v>
      </c>
      <c r="C64" s="1">
        <f>365.25*24/B64 - N64</f>
        <v>40.875107415214984</v>
      </c>
      <c r="D64">
        <f>C64</f>
        <v>40.875107415214984</v>
      </c>
      <c r="E64" t="s">
        <v>36</v>
      </c>
      <c r="F64" t="s">
        <v>21</v>
      </c>
      <c r="G64">
        <v>1</v>
      </c>
      <c r="H64">
        <v>10</v>
      </c>
      <c r="J64">
        <v>2150</v>
      </c>
      <c r="K64" t="s">
        <v>31</v>
      </c>
      <c r="L64">
        <f>AVERAGE(H64:H66)</f>
        <v>15</v>
      </c>
      <c r="M64" cm="1">
        <f t="array" ref="M64">STOWA2024_JAARROND_T(B64*60,L64,J64,K64,"")</f>
        <v>1.9826560191806203E-2</v>
      </c>
      <c r="N64">
        <f>1/M64</f>
        <v>50.437392584785016</v>
      </c>
    </row>
    <row r="65" spans="1:14" x14ac:dyDescent="0.3">
      <c r="A65">
        <f t="shared" si="5"/>
        <v>5124</v>
      </c>
      <c r="B65">
        <v>96</v>
      </c>
      <c r="C65">
        <f t="shared" ref="C65:C69" si="19">N64-N65</f>
        <v>9.0800557009673852</v>
      </c>
      <c r="D65">
        <f t="shared" ref="D65:D94" si="20">C65</f>
        <v>9.0800557009673852</v>
      </c>
      <c r="E65" t="s">
        <v>36</v>
      </c>
      <c r="F65" t="s">
        <v>21</v>
      </c>
      <c r="G65">
        <v>1</v>
      </c>
      <c r="H65">
        <f t="shared" ref="H65:H69" si="21">H64+5</f>
        <v>15</v>
      </c>
      <c r="J65">
        <v>2150</v>
      </c>
      <c r="K65" t="s">
        <v>31</v>
      </c>
      <c r="L65">
        <f t="shared" ref="L65:L69" si="22">AVERAGE(H65:H66)</f>
        <v>17.5</v>
      </c>
      <c r="M65" cm="1">
        <f t="array" ref="M65">STOWA2024_JAARROND_T(B65*60,L65,J65,K65,"")</f>
        <v>2.4179506596598139E-2</v>
      </c>
      <c r="N65">
        <f t="shared" ref="N65:N69" si="23">1/M65</f>
        <v>41.357336883817631</v>
      </c>
    </row>
    <row r="66" spans="1:14" x14ac:dyDescent="0.3">
      <c r="A66">
        <f t="shared" si="5"/>
        <v>5125</v>
      </c>
      <c r="B66">
        <v>96</v>
      </c>
      <c r="C66">
        <f t="shared" si="19"/>
        <v>13.376544621566808</v>
      </c>
      <c r="D66">
        <f t="shared" si="20"/>
        <v>13.376544621566808</v>
      </c>
      <c r="E66" t="s">
        <v>36</v>
      </c>
      <c r="F66" t="s">
        <v>21</v>
      </c>
      <c r="G66">
        <v>1</v>
      </c>
      <c r="H66">
        <f t="shared" si="21"/>
        <v>20</v>
      </c>
      <c r="J66">
        <v>2150</v>
      </c>
      <c r="K66" t="s">
        <v>31</v>
      </c>
      <c r="L66">
        <f t="shared" si="22"/>
        <v>22.5</v>
      </c>
      <c r="M66" cm="1">
        <f t="array" ref="M66">STOWA2024_JAARROND_T(B66*60,L66,J66,K66,"")</f>
        <v>3.5738802197860221E-2</v>
      </c>
      <c r="N66">
        <f t="shared" si="23"/>
        <v>27.980792262250823</v>
      </c>
    </row>
    <row r="67" spans="1:14" x14ac:dyDescent="0.3">
      <c r="A67">
        <f t="shared" si="5"/>
        <v>5126</v>
      </c>
      <c r="B67">
        <v>96</v>
      </c>
      <c r="C67">
        <f t="shared" si="19"/>
        <v>8.8978073919050011</v>
      </c>
      <c r="D67">
        <f t="shared" si="20"/>
        <v>8.8978073919050011</v>
      </c>
      <c r="E67" t="s">
        <v>36</v>
      </c>
      <c r="F67" t="s">
        <v>21</v>
      </c>
      <c r="G67">
        <v>1</v>
      </c>
      <c r="H67">
        <f t="shared" si="21"/>
        <v>25</v>
      </c>
      <c r="J67">
        <v>2150</v>
      </c>
      <c r="K67" t="s">
        <v>31</v>
      </c>
      <c r="L67">
        <f t="shared" si="22"/>
        <v>27.5</v>
      </c>
      <c r="M67" cm="1">
        <f t="array" ref="M67">STOWA2024_JAARROND_T(B67*60,L67,J67,K67,"")</f>
        <v>5.2402703601885627E-2</v>
      </c>
      <c r="N67">
        <f t="shared" si="23"/>
        <v>19.082984870345822</v>
      </c>
    </row>
    <row r="68" spans="1:14" x14ac:dyDescent="0.3">
      <c r="A68">
        <f t="shared" ref="A68:A131" si="24">A67+1</f>
        <v>5127</v>
      </c>
      <c r="B68">
        <v>96</v>
      </c>
      <c r="C68">
        <f t="shared" si="19"/>
        <v>5.9676933626549111</v>
      </c>
      <c r="D68">
        <f t="shared" si="20"/>
        <v>5.9676933626549111</v>
      </c>
      <c r="E68" t="s">
        <v>36</v>
      </c>
      <c r="F68" t="s">
        <v>21</v>
      </c>
      <c r="G68">
        <v>1</v>
      </c>
      <c r="H68">
        <f t="shared" si="21"/>
        <v>30</v>
      </c>
      <c r="J68">
        <v>2150</v>
      </c>
      <c r="K68" t="s">
        <v>31</v>
      </c>
      <c r="L68">
        <f t="shared" si="22"/>
        <v>32.5</v>
      </c>
      <c r="M68" cm="1">
        <f t="array" ref="M68">STOWA2024_JAARROND_T(B68*60,L68,J68,K68,"")</f>
        <v>7.6246875596595931E-2</v>
      </c>
      <c r="N68">
        <f t="shared" si="23"/>
        <v>13.115291507690911</v>
      </c>
    </row>
    <row r="69" spans="1:14" x14ac:dyDescent="0.3">
      <c r="A69">
        <f t="shared" si="24"/>
        <v>5128</v>
      </c>
      <c r="B69">
        <v>96</v>
      </c>
      <c r="C69">
        <f t="shared" si="19"/>
        <v>4.0345109258401415</v>
      </c>
      <c r="D69">
        <f t="shared" si="20"/>
        <v>4.0345109258401415</v>
      </c>
      <c r="E69" t="s">
        <v>36</v>
      </c>
      <c r="F69" t="s">
        <v>21</v>
      </c>
      <c r="G69">
        <v>1</v>
      </c>
      <c r="H69">
        <f t="shared" si="21"/>
        <v>35</v>
      </c>
      <c r="J69">
        <v>2150</v>
      </c>
      <c r="K69" t="s">
        <v>31</v>
      </c>
      <c r="L69">
        <f t="shared" si="22"/>
        <v>37.5</v>
      </c>
      <c r="M69" cm="1">
        <f t="array" ref="M69">STOWA2024_JAARROND_T(B69*60,L69,J69,K69,"")</f>
        <v>0.11012269165479477</v>
      </c>
      <c r="N69">
        <f t="shared" si="23"/>
        <v>9.0807805818507692</v>
      </c>
    </row>
    <row r="70" spans="1:14" x14ac:dyDescent="0.3">
      <c r="A70">
        <f t="shared" si="24"/>
        <v>5129</v>
      </c>
      <c r="B70">
        <v>96</v>
      </c>
      <c r="C70">
        <f>N69-N70</f>
        <v>2.7486588654834065</v>
      </c>
      <c r="D70">
        <f t="shared" si="20"/>
        <v>2.7486588654834065</v>
      </c>
      <c r="E70" t="s">
        <v>36</v>
      </c>
      <c r="F70" t="s">
        <v>21</v>
      </c>
      <c r="G70">
        <v>1</v>
      </c>
      <c r="H70">
        <f>H69+5</f>
        <v>40</v>
      </c>
      <c r="J70">
        <v>2150</v>
      </c>
      <c r="K70" t="s">
        <v>31</v>
      </c>
      <c r="L70">
        <f>AVERAGE(H70:H71)</f>
        <v>42.5</v>
      </c>
      <c r="M70" cm="1">
        <f t="array" ref="M70">STOWA2024_JAARROND_T(B70*60,L70,J70,K70,"")</f>
        <v>0.15792494913911478</v>
      </c>
      <c r="N70">
        <f>1/M70</f>
        <v>6.3321217163673627</v>
      </c>
    </row>
    <row r="71" spans="1:14" x14ac:dyDescent="0.3">
      <c r="A71">
        <f t="shared" si="24"/>
        <v>5130</v>
      </c>
      <c r="B71">
        <v>96</v>
      </c>
      <c r="C71">
        <f t="shared" ref="C71:C93" si="25">N70-N71</f>
        <v>1.8862625117682512</v>
      </c>
      <c r="D71">
        <f t="shared" si="20"/>
        <v>1.8862625117682512</v>
      </c>
      <c r="E71" t="s">
        <v>36</v>
      </c>
      <c r="F71" t="s">
        <v>21</v>
      </c>
      <c r="G71">
        <v>1</v>
      </c>
      <c r="H71">
        <f t="shared" ref="H71:H94" si="26">H70+5</f>
        <v>45</v>
      </c>
      <c r="J71">
        <v>2150</v>
      </c>
      <c r="K71" t="s">
        <v>31</v>
      </c>
      <c r="L71">
        <f t="shared" ref="L71:L93" si="27">AVERAGE(H71:H72)</f>
        <v>47.5</v>
      </c>
      <c r="M71" cm="1">
        <f t="array" ref="M71">STOWA2024_JAARROND_T(B71*60,L71,J71,K71,"")</f>
        <v>0.22492840055877822</v>
      </c>
      <c r="N71">
        <f t="shared" ref="N71:N93" si="28">1/M71</f>
        <v>4.4458592045991114</v>
      </c>
    </row>
    <row r="72" spans="1:14" x14ac:dyDescent="0.3">
      <c r="A72">
        <f t="shared" si="24"/>
        <v>5131</v>
      </c>
      <c r="B72">
        <v>96</v>
      </c>
      <c r="C72">
        <f t="shared" si="25"/>
        <v>1.3038388944467885</v>
      </c>
      <c r="D72">
        <f t="shared" si="20"/>
        <v>1.3038388944467885</v>
      </c>
      <c r="E72" t="s">
        <v>36</v>
      </c>
      <c r="F72" t="s">
        <v>21</v>
      </c>
      <c r="G72">
        <v>1</v>
      </c>
      <c r="H72">
        <f t="shared" si="26"/>
        <v>50</v>
      </c>
      <c r="J72">
        <v>2150</v>
      </c>
      <c r="K72" t="s">
        <v>31</v>
      </c>
      <c r="L72">
        <f t="shared" si="27"/>
        <v>52.5</v>
      </c>
      <c r="M72" cm="1">
        <f t="array" ref="M72">STOWA2024_JAARROND_T(B72*60,L72,J72,K72,"")</f>
        <v>0.31826656141236742</v>
      </c>
      <c r="N72">
        <f t="shared" si="28"/>
        <v>3.142020310152323</v>
      </c>
    </row>
    <row r="73" spans="1:14" x14ac:dyDescent="0.3">
      <c r="A73">
        <f t="shared" si="24"/>
        <v>5132</v>
      </c>
      <c r="B73">
        <v>96</v>
      </c>
      <c r="C73">
        <f t="shared" si="25"/>
        <v>0.90727493498415512</v>
      </c>
      <c r="D73">
        <f t="shared" si="20"/>
        <v>0.90727493498415512</v>
      </c>
      <c r="E73" t="s">
        <v>36</v>
      </c>
      <c r="F73" t="s">
        <v>21</v>
      </c>
      <c r="G73">
        <v>1</v>
      </c>
      <c r="H73">
        <f t="shared" si="26"/>
        <v>55</v>
      </c>
      <c r="J73">
        <v>2150</v>
      </c>
      <c r="K73" t="s">
        <v>31</v>
      </c>
      <c r="L73">
        <f t="shared" si="27"/>
        <v>57.5</v>
      </c>
      <c r="M73" cm="1">
        <f t="array" ref="M73">STOWA2024_JAARROND_T(B73*60,L73,J73,K73,"")</f>
        <v>0.44747827251896588</v>
      </c>
      <c r="N73">
        <f t="shared" si="28"/>
        <v>2.2347453751681678</v>
      </c>
    </row>
    <row r="74" spans="1:14" x14ac:dyDescent="0.3">
      <c r="A74">
        <f t="shared" si="24"/>
        <v>5133</v>
      </c>
      <c r="B74">
        <v>96</v>
      </c>
      <c r="C74">
        <f t="shared" si="25"/>
        <v>0.63557265009325947</v>
      </c>
      <c r="D74">
        <f t="shared" si="20"/>
        <v>0.63557265009325947</v>
      </c>
      <c r="E74" t="s">
        <v>36</v>
      </c>
      <c r="F74" t="s">
        <v>21</v>
      </c>
      <c r="G74">
        <v>1</v>
      </c>
      <c r="H74">
        <f t="shared" si="26"/>
        <v>60</v>
      </c>
      <c r="J74">
        <v>2150</v>
      </c>
      <c r="K74" t="s">
        <v>31</v>
      </c>
      <c r="L74">
        <f t="shared" si="27"/>
        <v>62.5</v>
      </c>
      <c r="M74" cm="1">
        <f t="array" ref="M74">STOWA2024_JAARROND_T(B74*60,L74,J74,K74,"")</f>
        <v>0.62532332143993896</v>
      </c>
      <c r="N74">
        <f t="shared" si="28"/>
        <v>1.5991727250749084</v>
      </c>
    </row>
    <row r="75" spans="1:14" x14ac:dyDescent="0.3">
      <c r="A75">
        <f t="shared" si="24"/>
        <v>5134</v>
      </c>
      <c r="B75">
        <v>96</v>
      </c>
      <c r="C75">
        <f t="shared" si="25"/>
        <v>0.44802668179631788</v>
      </c>
      <c r="D75">
        <f t="shared" si="20"/>
        <v>0.44802668179631788</v>
      </c>
      <c r="E75" t="s">
        <v>36</v>
      </c>
      <c r="F75" t="s">
        <v>21</v>
      </c>
      <c r="G75">
        <v>1</v>
      </c>
      <c r="H75">
        <f t="shared" si="26"/>
        <v>65</v>
      </c>
      <c r="J75">
        <v>2150</v>
      </c>
      <c r="K75" t="s">
        <v>31</v>
      </c>
      <c r="L75">
        <f t="shared" si="27"/>
        <v>67.5</v>
      </c>
      <c r="M75" cm="1">
        <f t="array" ref="M75">STOWA2024_JAARROND_T(B75*60,L75,J75,K75,"")</f>
        <v>0.86869950675579788</v>
      </c>
      <c r="N75">
        <f t="shared" si="28"/>
        <v>1.1511460432785905</v>
      </c>
    </row>
    <row r="76" spans="1:14" x14ac:dyDescent="0.3">
      <c r="A76">
        <f t="shared" si="24"/>
        <v>5135</v>
      </c>
      <c r="B76">
        <v>96</v>
      </c>
      <c r="C76">
        <f t="shared" si="25"/>
        <v>0.31770090569223741</v>
      </c>
      <c r="D76">
        <f t="shared" si="20"/>
        <v>0.31770090569223741</v>
      </c>
      <c r="E76" t="s">
        <v>36</v>
      </c>
      <c r="F76" t="s">
        <v>21</v>
      </c>
      <c r="G76">
        <v>1</v>
      </c>
      <c r="H76">
        <f t="shared" si="26"/>
        <v>70</v>
      </c>
      <c r="J76">
        <v>2150</v>
      </c>
      <c r="K76" t="s">
        <v>31</v>
      </c>
      <c r="L76">
        <f t="shared" si="27"/>
        <v>72.5</v>
      </c>
      <c r="M76" cm="1">
        <f t="array" ref="M76">STOWA2024_JAARROND_T(B76*60,L76,J76,K76,"")</f>
        <v>1.199839023473084</v>
      </c>
      <c r="N76">
        <f t="shared" si="28"/>
        <v>0.83344513758635308</v>
      </c>
    </row>
    <row r="77" spans="1:14" x14ac:dyDescent="0.3">
      <c r="A77">
        <f t="shared" si="24"/>
        <v>5136</v>
      </c>
      <c r="B77">
        <v>96</v>
      </c>
      <c r="C77">
        <f t="shared" si="25"/>
        <v>0.22674751880843758</v>
      </c>
      <c r="D77">
        <f t="shared" si="20"/>
        <v>0.22674751880843758</v>
      </c>
      <c r="E77" t="s">
        <v>36</v>
      </c>
      <c r="F77" t="s">
        <v>21</v>
      </c>
      <c r="G77">
        <v>1</v>
      </c>
      <c r="H77">
        <f t="shared" si="26"/>
        <v>75</v>
      </c>
      <c r="J77">
        <v>2150</v>
      </c>
      <c r="K77" t="s">
        <v>31</v>
      </c>
      <c r="L77">
        <f t="shared" si="27"/>
        <v>77.5</v>
      </c>
      <c r="M77" cm="1">
        <f t="array" ref="M77">STOWA2024_JAARROND_T(B77*60,L77,J77,K77,"")</f>
        <v>1.6482675538010554</v>
      </c>
      <c r="N77">
        <f t="shared" si="28"/>
        <v>0.6066976187779155</v>
      </c>
    </row>
    <row r="78" spans="1:14" x14ac:dyDescent="0.3">
      <c r="A78">
        <f t="shared" si="24"/>
        <v>5137</v>
      </c>
      <c r="B78">
        <v>96</v>
      </c>
      <c r="C78">
        <f t="shared" si="25"/>
        <v>0.16270431617964742</v>
      </c>
      <c r="D78">
        <f t="shared" si="20"/>
        <v>0.16270431617964742</v>
      </c>
      <c r="E78" t="s">
        <v>36</v>
      </c>
      <c r="F78" t="s">
        <v>21</v>
      </c>
      <c r="G78">
        <v>1</v>
      </c>
      <c r="H78">
        <f t="shared" si="26"/>
        <v>80</v>
      </c>
      <c r="J78">
        <v>2150</v>
      </c>
      <c r="K78" t="s">
        <v>31</v>
      </c>
      <c r="L78">
        <f t="shared" si="27"/>
        <v>82.5</v>
      </c>
      <c r="M78" cm="1">
        <f t="array" ref="M78">STOWA2024_JAARROND_T(B78*60,L78,J78,K78,"")</f>
        <v>2.2522862262740375</v>
      </c>
      <c r="N78">
        <f t="shared" si="28"/>
        <v>0.44399330259826808</v>
      </c>
    </row>
    <row r="79" spans="1:14" x14ac:dyDescent="0.3">
      <c r="A79">
        <f t="shared" si="24"/>
        <v>5138</v>
      </c>
      <c r="B79">
        <v>96</v>
      </c>
      <c r="C79">
        <f t="shared" si="25"/>
        <v>0.11739762373552931</v>
      </c>
      <c r="D79">
        <f t="shared" si="20"/>
        <v>0.11739762373552931</v>
      </c>
      <c r="E79" t="s">
        <v>36</v>
      </c>
      <c r="F79" t="s">
        <v>21</v>
      </c>
      <c r="G79">
        <v>1</v>
      </c>
      <c r="H79">
        <f t="shared" si="26"/>
        <v>85</v>
      </c>
      <c r="J79">
        <v>2150</v>
      </c>
      <c r="K79" t="s">
        <v>31</v>
      </c>
      <c r="L79">
        <f t="shared" si="27"/>
        <v>87.5</v>
      </c>
      <c r="M79" cm="1">
        <f t="array" ref="M79">STOWA2024_JAARROND_T(B79*60,L79,J79,K79,"")</f>
        <v>3.0618898678701711</v>
      </c>
      <c r="N79">
        <f t="shared" si="28"/>
        <v>0.32659567886273877</v>
      </c>
    </row>
    <row r="80" spans="1:14" x14ac:dyDescent="0.3">
      <c r="A80">
        <f t="shared" si="24"/>
        <v>5139</v>
      </c>
      <c r="B80">
        <v>96</v>
      </c>
      <c r="C80">
        <f t="shared" si="25"/>
        <v>8.5156381843538798E-2</v>
      </c>
      <c r="D80">
        <f t="shared" si="20"/>
        <v>8.5156381843538798E-2</v>
      </c>
      <c r="E80" t="s">
        <v>36</v>
      </c>
      <c r="F80" t="s">
        <v>21</v>
      </c>
      <c r="G80">
        <v>1</v>
      </c>
      <c r="H80">
        <f t="shared" si="26"/>
        <v>90</v>
      </c>
      <c r="J80">
        <v>2150</v>
      </c>
      <c r="K80" t="s">
        <v>31</v>
      </c>
      <c r="L80">
        <f t="shared" si="27"/>
        <v>92.5</v>
      </c>
      <c r="M80" cm="1">
        <f t="array" ref="M80">STOWA2024_JAARROND_T(B80*60,L80,J80,K80,"")</f>
        <v>4.14182783145064</v>
      </c>
      <c r="N80">
        <f t="shared" si="28"/>
        <v>0.24143929701919997</v>
      </c>
    </row>
    <row r="81" spans="1:14" x14ac:dyDescent="0.3">
      <c r="A81">
        <f t="shared" si="24"/>
        <v>5140</v>
      </c>
      <c r="B81">
        <v>96</v>
      </c>
      <c r="C81">
        <f t="shared" si="25"/>
        <v>6.2091459088536721E-2</v>
      </c>
      <c r="D81">
        <f t="shared" si="20"/>
        <v>6.2091459088536721E-2</v>
      </c>
      <c r="E81" t="s">
        <v>36</v>
      </c>
      <c r="F81" t="s">
        <v>21</v>
      </c>
      <c r="G81">
        <v>1</v>
      </c>
      <c r="H81">
        <f t="shared" si="26"/>
        <v>95</v>
      </c>
      <c r="J81">
        <v>2150</v>
      </c>
      <c r="K81" t="s">
        <v>31</v>
      </c>
      <c r="L81">
        <f t="shared" si="27"/>
        <v>97.5</v>
      </c>
      <c r="M81" cm="1">
        <f t="array" ref="M81">STOWA2024_JAARROND_T(B81*60,L81,J81,K81,"")</f>
        <v>5.575757207547742</v>
      </c>
      <c r="N81">
        <f t="shared" si="28"/>
        <v>0.17934783793066325</v>
      </c>
    </row>
    <row r="82" spans="1:14" x14ac:dyDescent="0.3">
      <c r="A82">
        <f t="shared" si="24"/>
        <v>5141</v>
      </c>
      <c r="B82">
        <v>96</v>
      </c>
      <c r="C82">
        <f t="shared" si="25"/>
        <v>4.5500518849174693E-2</v>
      </c>
      <c r="D82">
        <f t="shared" si="20"/>
        <v>4.5500518849174693E-2</v>
      </c>
      <c r="E82" t="s">
        <v>36</v>
      </c>
      <c r="F82" t="s">
        <v>21</v>
      </c>
      <c r="G82">
        <v>1</v>
      </c>
      <c r="H82">
        <f t="shared" si="26"/>
        <v>100</v>
      </c>
      <c r="J82">
        <v>2150</v>
      </c>
      <c r="K82" t="s">
        <v>31</v>
      </c>
      <c r="L82">
        <f t="shared" si="27"/>
        <v>102.5</v>
      </c>
      <c r="M82" cm="1">
        <f t="array" ref="M82">STOWA2024_JAARROND_T(B82*60,L82,J82,K82,"")</f>
        <v>7.4711993251891942</v>
      </c>
      <c r="N82">
        <f t="shared" si="28"/>
        <v>0.13384731908148856</v>
      </c>
    </row>
    <row r="83" spans="1:14" x14ac:dyDescent="0.3">
      <c r="A83">
        <f t="shared" si="24"/>
        <v>5142</v>
      </c>
      <c r="B83">
        <v>96</v>
      </c>
      <c r="C83">
        <f t="shared" si="25"/>
        <v>3.350362367301353E-2</v>
      </c>
      <c r="D83">
        <f t="shared" si="20"/>
        <v>3.350362367301353E-2</v>
      </c>
      <c r="E83" t="s">
        <v>36</v>
      </c>
      <c r="F83" t="s">
        <v>21</v>
      </c>
      <c r="G83">
        <v>1</v>
      </c>
      <c r="H83">
        <f t="shared" si="26"/>
        <v>105</v>
      </c>
      <c r="J83">
        <v>2150</v>
      </c>
      <c r="K83" t="s">
        <v>31</v>
      </c>
      <c r="L83">
        <f t="shared" si="27"/>
        <v>107.5</v>
      </c>
      <c r="M83" cm="1">
        <f t="array" ref="M83">STOWA2024_JAARROND_T(B83*60,L83,J83,K83,"")</f>
        <v>9.9657481810814392</v>
      </c>
      <c r="N83">
        <f t="shared" si="28"/>
        <v>0.10034369540847503</v>
      </c>
    </row>
    <row r="84" spans="1:14" x14ac:dyDescent="0.3">
      <c r="A84">
        <f t="shared" si="24"/>
        <v>5143</v>
      </c>
      <c r="B84">
        <v>96</v>
      </c>
      <c r="C84">
        <f t="shared" si="25"/>
        <v>2.4787580650677099E-2</v>
      </c>
      <c r="D84">
        <f t="shared" si="20"/>
        <v>2.4787580650677099E-2</v>
      </c>
      <c r="E84" t="s">
        <v>36</v>
      </c>
      <c r="F84" t="s">
        <v>21</v>
      </c>
      <c r="G84">
        <v>1</v>
      </c>
      <c r="H84">
        <f t="shared" si="26"/>
        <v>110</v>
      </c>
      <c r="J84">
        <v>2150</v>
      </c>
      <c r="K84" t="s">
        <v>31</v>
      </c>
      <c r="L84">
        <f t="shared" si="27"/>
        <v>112.5</v>
      </c>
      <c r="M84" cm="1">
        <f t="array" ref="M84">STOWA2024_JAARROND_T(B84*60,L84,J84,K84,"")</f>
        <v>13.235196161231846</v>
      </c>
      <c r="N84">
        <f t="shared" si="28"/>
        <v>7.5556114757797929E-2</v>
      </c>
    </row>
    <row r="85" spans="1:14" x14ac:dyDescent="0.3">
      <c r="A85">
        <f t="shared" si="24"/>
        <v>5144</v>
      </c>
      <c r="B85">
        <v>96</v>
      </c>
      <c r="C85">
        <f t="shared" si="25"/>
        <v>1.8421986858063753E-2</v>
      </c>
      <c r="D85">
        <f t="shared" si="20"/>
        <v>1.8421986858063753E-2</v>
      </c>
      <c r="E85" t="s">
        <v>36</v>
      </c>
      <c r="F85" t="s">
        <v>21</v>
      </c>
      <c r="G85">
        <v>1</v>
      </c>
      <c r="H85">
        <f t="shared" si="26"/>
        <v>115</v>
      </c>
      <c r="J85">
        <v>2150</v>
      </c>
      <c r="K85" t="s">
        <v>31</v>
      </c>
      <c r="L85">
        <f t="shared" si="27"/>
        <v>117.5</v>
      </c>
      <c r="M85" cm="1">
        <f t="array" ref="M85">STOWA2024_JAARROND_T(B85*60,L85,J85,K85,"")</f>
        <v>17.502673739151493</v>
      </c>
      <c r="N85">
        <f t="shared" si="28"/>
        <v>5.7134127899734176E-2</v>
      </c>
    </row>
    <row r="86" spans="1:14" x14ac:dyDescent="0.3">
      <c r="A86">
        <f t="shared" si="24"/>
        <v>5145</v>
      </c>
      <c r="B86">
        <v>96</v>
      </c>
      <c r="C86">
        <f t="shared" si="25"/>
        <v>1.3751393586593039E-2</v>
      </c>
      <c r="D86">
        <f t="shared" si="20"/>
        <v>1.3751393586593039E-2</v>
      </c>
      <c r="E86" t="s">
        <v>36</v>
      </c>
      <c r="F86" t="s">
        <v>21</v>
      </c>
      <c r="G86">
        <v>1</v>
      </c>
      <c r="H86">
        <f t="shared" si="26"/>
        <v>120</v>
      </c>
      <c r="J86">
        <v>2150</v>
      </c>
      <c r="K86" t="s">
        <v>31</v>
      </c>
      <c r="L86">
        <f t="shared" si="27"/>
        <v>122.5</v>
      </c>
      <c r="M86" cm="1">
        <f t="array" ref="M86">STOWA2024_JAARROND_T(B86*60,L86,J86,K86,"")</f>
        <v>23.050644820630595</v>
      </c>
      <c r="N86">
        <f t="shared" si="28"/>
        <v>4.3382734313141137E-2</v>
      </c>
    </row>
    <row r="87" spans="1:14" x14ac:dyDescent="0.3">
      <c r="A87">
        <f t="shared" si="24"/>
        <v>5146</v>
      </c>
      <c r="B87">
        <v>96</v>
      </c>
      <c r="C87">
        <f t="shared" si="25"/>
        <v>1.0309407836309063E-2</v>
      </c>
      <c r="D87">
        <f t="shared" si="20"/>
        <v>1.0309407836309063E-2</v>
      </c>
      <c r="E87" t="s">
        <v>36</v>
      </c>
      <c r="F87" t="s">
        <v>21</v>
      </c>
      <c r="G87">
        <v>1</v>
      </c>
      <c r="H87">
        <f t="shared" si="26"/>
        <v>125</v>
      </c>
      <c r="J87">
        <v>2150</v>
      </c>
      <c r="K87" t="s">
        <v>31</v>
      </c>
      <c r="L87">
        <f t="shared" si="27"/>
        <v>127.5</v>
      </c>
      <c r="M87" cm="1">
        <f t="array" ref="M87">STOWA2024_JAARROND_T(B87*60,L87,J87,K87,"")</f>
        <v>30.235845816733974</v>
      </c>
      <c r="N87">
        <f t="shared" si="28"/>
        <v>3.3073326476832074E-2</v>
      </c>
    </row>
    <row r="88" spans="1:14" x14ac:dyDescent="0.3">
      <c r="A88">
        <f t="shared" si="24"/>
        <v>5147</v>
      </c>
      <c r="B88">
        <v>96</v>
      </c>
      <c r="C88">
        <f t="shared" si="25"/>
        <v>7.7614057837067062E-3</v>
      </c>
      <c r="D88">
        <f t="shared" si="20"/>
        <v>7.7614057837067062E-3</v>
      </c>
      <c r="E88" t="s">
        <v>36</v>
      </c>
      <c r="F88" t="s">
        <v>21</v>
      </c>
      <c r="G88">
        <v>1</v>
      </c>
      <c r="H88">
        <f t="shared" si="26"/>
        <v>130</v>
      </c>
      <c r="J88">
        <v>2150</v>
      </c>
      <c r="K88" t="s">
        <v>31</v>
      </c>
      <c r="L88">
        <f t="shared" si="27"/>
        <v>132.5</v>
      </c>
      <c r="M88" cm="1">
        <f t="array" ref="M88">STOWA2024_JAARROND_T(B88*60,L88,J88,K88,"")</f>
        <v>39.507077006273832</v>
      </c>
      <c r="N88">
        <f t="shared" si="28"/>
        <v>2.5311920693125368E-2</v>
      </c>
    </row>
    <row r="89" spans="1:14" x14ac:dyDescent="0.3">
      <c r="A89">
        <f t="shared" si="24"/>
        <v>5148</v>
      </c>
      <c r="B89">
        <v>96</v>
      </c>
      <c r="C89">
        <f t="shared" si="25"/>
        <v>5.866483088647536E-3</v>
      </c>
      <c r="D89">
        <f t="shared" si="20"/>
        <v>5.866483088647536E-3</v>
      </c>
      <c r="E89" t="s">
        <v>36</v>
      </c>
      <c r="F89" t="s">
        <v>21</v>
      </c>
      <c r="G89">
        <v>1</v>
      </c>
      <c r="H89">
        <f t="shared" si="26"/>
        <v>135</v>
      </c>
      <c r="J89">
        <v>2150</v>
      </c>
      <c r="K89" t="s">
        <v>31</v>
      </c>
      <c r="L89">
        <f t="shared" si="27"/>
        <v>137.5</v>
      </c>
      <c r="M89" cm="1">
        <f t="array" ref="M89">STOWA2024_JAARROND_T(B89*60,L89,J89,K89,"")</f>
        <v>51.425944755788024</v>
      </c>
      <c r="N89">
        <f t="shared" si="28"/>
        <v>1.9445437604477832E-2</v>
      </c>
    </row>
    <row r="90" spans="1:14" x14ac:dyDescent="0.3">
      <c r="A90">
        <f t="shared" si="24"/>
        <v>5149</v>
      </c>
      <c r="B90">
        <v>96</v>
      </c>
      <c r="C90">
        <f t="shared" si="25"/>
        <v>4.4518159332328725E-3</v>
      </c>
      <c r="D90">
        <f t="shared" si="20"/>
        <v>4.4518159332328725E-3</v>
      </c>
      <c r="E90" t="s">
        <v>36</v>
      </c>
      <c r="F90" t="s">
        <v>21</v>
      </c>
      <c r="G90">
        <v>1</v>
      </c>
      <c r="H90">
        <f t="shared" si="26"/>
        <v>140</v>
      </c>
      <c r="J90">
        <v>2150</v>
      </c>
      <c r="K90" t="s">
        <v>31</v>
      </c>
      <c r="L90">
        <f t="shared" si="27"/>
        <v>142.5</v>
      </c>
      <c r="M90" cm="1">
        <f t="array" ref="M90">STOWA2024_JAARROND_T(B90*60,L90,J90,K90,"")</f>
        <v>66.695026853840005</v>
      </c>
      <c r="N90">
        <f t="shared" si="28"/>
        <v>1.4993621671244959E-2</v>
      </c>
    </row>
    <row r="91" spans="1:14" x14ac:dyDescent="0.3">
      <c r="A91">
        <f t="shared" si="24"/>
        <v>5150</v>
      </c>
      <c r="B91">
        <v>96</v>
      </c>
      <c r="C91">
        <f t="shared" si="25"/>
        <v>3.3912253992246164E-3</v>
      </c>
      <c r="D91">
        <f t="shared" si="20"/>
        <v>3.3912253992246164E-3</v>
      </c>
      <c r="E91" t="s">
        <v>36</v>
      </c>
      <c r="F91" t="s">
        <v>21</v>
      </c>
      <c r="G91">
        <v>1</v>
      </c>
      <c r="H91">
        <f t="shared" si="26"/>
        <v>145</v>
      </c>
      <c r="J91">
        <v>2150</v>
      </c>
      <c r="K91" t="s">
        <v>31</v>
      </c>
      <c r="L91">
        <f t="shared" si="27"/>
        <v>147.5</v>
      </c>
      <c r="M91" cm="1">
        <f t="array" ref="M91">STOWA2024_JAARROND_T(B91*60,L91,J91,K91,"")</f>
        <v>86.189092025027733</v>
      </c>
      <c r="N91">
        <f t="shared" si="28"/>
        <v>1.1602396272020343E-2</v>
      </c>
    </row>
    <row r="92" spans="1:14" x14ac:dyDescent="0.3">
      <c r="A92">
        <f t="shared" si="24"/>
        <v>5151</v>
      </c>
      <c r="B92">
        <v>96</v>
      </c>
      <c r="C92">
        <f t="shared" si="25"/>
        <v>2.5929909671862043E-3</v>
      </c>
      <c r="D92">
        <f t="shared" si="20"/>
        <v>2.5929909671862043E-3</v>
      </c>
      <c r="E92" t="s">
        <v>36</v>
      </c>
      <c r="F92" t="s">
        <v>21</v>
      </c>
      <c r="G92">
        <v>1</v>
      </c>
      <c r="H92">
        <f t="shared" si="26"/>
        <v>150</v>
      </c>
      <c r="J92">
        <v>2150</v>
      </c>
      <c r="K92" t="s">
        <v>31</v>
      </c>
      <c r="L92">
        <f t="shared" si="27"/>
        <v>152.5</v>
      </c>
      <c r="M92" cm="1">
        <f t="array" ref="M92">STOWA2024_JAARROND_T(B92*60,L92,J92,K92,"")</f>
        <v>110.99511745391611</v>
      </c>
      <c r="N92">
        <f t="shared" si="28"/>
        <v>9.0094053048341387E-3</v>
      </c>
    </row>
    <row r="93" spans="1:14" x14ac:dyDescent="0.3">
      <c r="A93">
        <f t="shared" si="24"/>
        <v>5152</v>
      </c>
      <c r="B93">
        <v>96</v>
      </c>
      <c r="C93">
        <f t="shared" si="25"/>
        <v>1.989724456990194E-3</v>
      </c>
      <c r="D93">
        <f t="shared" si="20"/>
        <v>1.989724456990194E-3</v>
      </c>
      <c r="E93" t="s">
        <v>36</v>
      </c>
      <c r="F93" t="s">
        <v>21</v>
      </c>
      <c r="G93">
        <v>1</v>
      </c>
      <c r="H93">
        <f t="shared" si="26"/>
        <v>155</v>
      </c>
      <c r="J93">
        <v>2150</v>
      </c>
      <c r="K93" t="s">
        <v>31</v>
      </c>
      <c r="L93">
        <f t="shared" si="27"/>
        <v>157.5</v>
      </c>
      <c r="M93" cm="1">
        <f t="array" ref="M93">STOWA2024_JAARROND_T(B93*60,L93,J93,K93,"")</f>
        <v>142.45661899388836</v>
      </c>
      <c r="N93">
        <f t="shared" si="28"/>
        <v>7.0196808478439447E-3</v>
      </c>
    </row>
    <row r="94" spans="1:14" x14ac:dyDescent="0.3">
      <c r="A94">
        <f t="shared" si="24"/>
        <v>5153</v>
      </c>
      <c r="B94">
        <v>96</v>
      </c>
      <c r="C94" s="1">
        <f>N93</f>
        <v>7.0196808478439447E-3</v>
      </c>
      <c r="D94">
        <f t="shared" si="20"/>
        <v>7.0196808478439447E-3</v>
      </c>
      <c r="E94" t="s">
        <v>36</v>
      </c>
      <c r="F94" t="s">
        <v>21</v>
      </c>
      <c r="G94">
        <v>1</v>
      </c>
      <c r="H94">
        <f t="shared" si="26"/>
        <v>160</v>
      </c>
      <c r="J94">
        <v>2150</v>
      </c>
      <c r="K94" t="s">
        <v>31</v>
      </c>
      <c r="L94">
        <f>AVERAGE(H94:H95)</f>
        <v>85</v>
      </c>
      <c r="M94" cm="1">
        <f t="array" ref="M94">STOWA2024_JAARROND_T(B94*60,L94,J94,K94,"")</f>
        <v>2.6277308114738078</v>
      </c>
      <c r="N94">
        <f>1/M94</f>
        <v>0.38055648456591062</v>
      </c>
    </row>
    <row r="95" spans="1:14" x14ac:dyDescent="0.3">
      <c r="A95">
        <f t="shared" si="24"/>
        <v>5154</v>
      </c>
      <c r="B95">
        <v>192</v>
      </c>
      <c r="C95" s="1">
        <f>365.25*24/B95 - N95</f>
        <v>-15.658048337942219</v>
      </c>
      <c r="D95">
        <f>C95</f>
        <v>-15.658048337942219</v>
      </c>
      <c r="E95" t="s">
        <v>36</v>
      </c>
      <c r="F95" t="s">
        <v>21</v>
      </c>
      <c r="G95">
        <v>1</v>
      </c>
      <c r="H95">
        <v>10</v>
      </c>
      <c r="J95">
        <v>2150</v>
      </c>
      <c r="K95" t="s">
        <v>31</v>
      </c>
      <c r="L95">
        <f>AVERAGE(H95:H97)</f>
        <v>15</v>
      </c>
      <c r="M95" cm="1">
        <f t="array" ref="M95">STOWA2024_JAARROND_T(B95*60,L95,J95,K95,"")</f>
        <v>1.6309409503283589E-2</v>
      </c>
      <c r="N95">
        <f>1/M95</f>
        <v>61.314298337942219</v>
      </c>
    </row>
    <row r="96" spans="1:14" x14ac:dyDescent="0.3">
      <c r="A96">
        <f t="shared" si="24"/>
        <v>5155</v>
      </c>
      <c r="B96">
        <v>192</v>
      </c>
      <c r="C96">
        <f t="shared" ref="C96:C100" si="29">N95-N96</f>
        <v>7.6396476669332856</v>
      </c>
      <c r="D96">
        <f t="shared" ref="D96:D125" si="30">C96</f>
        <v>7.6396476669332856</v>
      </c>
      <c r="E96" t="s">
        <v>36</v>
      </c>
      <c r="F96" t="s">
        <v>21</v>
      </c>
      <c r="G96">
        <v>1</v>
      </c>
      <c r="H96">
        <f t="shared" ref="H96:H100" si="31">H95+5</f>
        <v>15</v>
      </c>
      <c r="J96">
        <v>2150</v>
      </c>
      <c r="K96" t="s">
        <v>31</v>
      </c>
      <c r="L96">
        <f t="shared" ref="L96:L100" si="32">AVERAGE(H96:H97)</f>
        <v>17.5</v>
      </c>
      <c r="M96" cm="1">
        <f t="array" ref="M96">STOWA2024_JAARROND_T(B96*60,L96,J96,K96,"")</f>
        <v>1.8630768668237013E-2</v>
      </c>
      <c r="N96">
        <f t="shared" ref="N96:N100" si="33">1/M96</f>
        <v>53.674650671008934</v>
      </c>
    </row>
    <row r="97" spans="1:14" x14ac:dyDescent="0.3">
      <c r="A97">
        <f t="shared" si="24"/>
        <v>5156</v>
      </c>
      <c r="B97">
        <v>192</v>
      </c>
      <c r="C97">
        <f t="shared" si="29"/>
        <v>12.551225209053378</v>
      </c>
      <c r="D97">
        <f t="shared" si="30"/>
        <v>12.551225209053378</v>
      </c>
      <c r="E97" t="s">
        <v>36</v>
      </c>
      <c r="F97" t="s">
        <v>21</v>
      </c>
      <c r="G97">
        <v>1</v>
      </c>
      <c r="H97">
        <f t="shared" si="31"/>
        <v>20</v>
      </c>
      <c r="J97">
        <v>2150</v>
      </c>
      <c r="K97" t="s">
        <v>31</v>
      </c>
      <c r="L97">
        <f t="shared" si="32"/>
        <v>22.5</v>
      </c>
      <c r="M97" cm="1">
        <f t="array" ref="M97">STOWA2024_JAARROND_T(B97*60,L97,J97,K97,"")</f>
        <v>2.431704044025049E-2</v>
      </c>
      <c r="N97">
        <f t="shared" si="33"/>
        <v>41.123425461955556</v>
      </c>
    </row>
    <row r="98" spans="1:14" x14ac:dyDescent="0.3">
      <c r="A98">
        <f t="shared" si="24"/>
        <v>5157</v>
      </c>
      <c r="B98">
        <v>192</v>
      </c>
      <c r="C98">
        <f t="shared" si="29"/>
        <v>9.6259752863705366</v>
      </c>
      <c r="D98">
        <f t="shared" si="30"/>
        <v>9.6259752863705366</v>
      </c>
      <c r="E98" t="s">
        <v>36</v>
      </c>
      <c r="F98" t="s">
        <v>21</v>
      </c>
      <c r="G98">
        <v>1</v>
      </c>
      <c r="H98">
        <f t="shared" si="31"/>
        <v>25</v>
      </c>
      <c r="J98">
        <v>2150</v>
      </c>
      <c r="K98" t="s">
        <v>31</v>
      </c>
      <c r="L98">
        <f t="shared" si="32"/>
        <v>27.5</v>
      </c>
      <c r="M98" cm="1">
        <f t="array" ref="M98">STOWA2024_JAARROND_T(B98*60,L98,J98,K98,"")</f>
        <v>3.1748601693960023E-2</v>
      </c>
      <c r="N98">
        <f t="shared" si="33"/>
        <v>31.497450175585019</v>
      </c>
    </row>
    <row r="99" spans="1:14" x14ac:dyDescent="0.3">
      <c r="A99">
        <f t="shared" si="24"/>
        <v>5158</v>
      </c>
      <c r="B99">
        <v>192</v>
      </c>
      <c r="C99">
        <f t="shared" si="29"/>
        <v>7.3800208797716635</v>
      </c>
      <c r="D99">
        <f t="shared" si="30"/>
        <v>7.3800208797716635</v>
      </c>
      <c r="E99" t="s">
        <v>36</v>
      </c>
      <c r="F99" t="s">
        <v>21</v>
      </c>
      <c r="G99">
        <v>1</v>
      </c>
      <c r="H99">
        <f t="shared" si="31"/>
        <v>30</v>
      </c>
      <c r="J99">
        <v>2150</v>
      </c>
      <c r="K99" t="s">
        <v>31</v>
      </c>
      <c r="L99">
        <f t="shared" si="32"/>
        <v>32.5</v>
      </c>
      <c r="M99" cm="1">
        <f t="array" ref="M99">STOWA2024_JAARROND_T(B99*60,L99,J99,K99,"")</f>
        <v>4.1463789018906509E-2</v>
      </c>
      <c r="N99">
        <f t="shared" si="33"/>
        <v>24.117429295813356</v>
      </c>
    </row>
    <row r="100" spans="1:14" x14ac:dyDescent="0.3">
      <c r="A100">
        <f t="shared" si="24"/>
        <v>5159</v>
      </c>
      <c r="B100">
        <v>192</v>
      </c>
      <c r="C100">
        <f t="shared" si="29"/>
        <v>5.6564358623605884</v>
      </c>
      <c r="D100">
        <f t="shared" si="30"/>
        <v>5.6564358623605884</v>
      </c>
      <c r="E100" t="s">
        <v>36</v>
      </c>
      <c r="F100" t="s">
        <v>21</v>
      </c>
      <c r="G100">
        <v>1</v>
      </c>
      <c r="H100">
        <f t="shared" si="31"/>
        <v>35</v>
      </c>
      <c r="J100">
        <v>2150</v>
      </c>
      <c r="K100" t="s">
        <v>31</v>
      </c>
      <c r="L100">
        <f t="shared" si="32"/>
        <v>37.5</v>
      </c>
      <c r="M100" cm="1">
        <f t="array" ref="M100">STOWA2024_JAARROND_T(B100*60,L100,J100,K100,"")</f>
        <v>5.4168265841421162E-2</v>
      </c>
      <c r="N100">
        <f t="shared" si="33"/>
        <v>18.460993433452767</v>
      </c>
    </row>
    <row r="101" spans="1:14" x14ac:dyDescent="0.3">
      <c r="A101">
        <f t="shared" si="24"/>
        <v>5160</v>
      </c>
      <c r="B101">
        <v>192</v>
      </c>
      <c r="C101">
        <f>N100-N101</f>
        <v>4.3343097283494298</v>
      </c>
      <c r="D101">
        <f t="shared" si="30"/>
        <v>4.3343097283494298</v>
      </c>
      <c r="E101" t="s">
        <v>36</v>
      </c>
      <c r="F101" t="s">
        <v>21</v>
      </c>
      <c r="G101">
        <v>1</v>
      </c>
      <c r="H101">
        <f>H100+5</f>
        <v>40</v>
      </c>
      <c r="J101">
        <v>2150</v>
      </c>
      <c r="K101" t="s">
        <v>31</v>
      </c>
      <c r="L101">
        <f>AVERAGE(H101:H102)</f>
        <v>42.5</v>
      </c>
      <c r="M101" cm="1">
        <f t="array" ref="M101">STOWA2024_JAARROND_T(B101*60,L101,J101,K101,"")</f>
        <v>7.0788022219167038E-2</v>
      </c>
      <c r="N101">
        <f>1/M101</f>
        <v>14.126683705103337</v>
      </c>
    </row>
    <row r="102" spans="1:14" x14ac:dyDescent="0.3">
      <c r="A102">
        <f t="shared" si="24"/>
        <v>5161</v>
      </c>
      <c r="B102">
        <v>192</v>
      </c>
      <c r="C102">
        <f t="shared" ref="C102:C124" si="34">N101-N102</f>
        <v>3.3198065316951659</v>
      </c>
      <c r="D102">
        <f t="shared" si="30"/>
        <v>3.3198065316951659</v>
      </c>
      <c r="E102" t="s">
        <v>36</v>
      </c>
      <c r="F102" t="s">
        <v>21</v>
      </c>
      <c r="G102">
        <v>1</v>
      </c>
      <c r="H102">
        <f t="shared" ref="H102:H125" si="35">H101+5</f>
        <v>45</v>
      </c>
      <c r="J102">
        <v>2150</v>
      </c>
      <c r="K102" t="s">
        <v>31</v>
      </c>
      <c r="L102">
        <f t="shared" ref="L102:L124" si="36">AVERAGE(H102:H103)</f>
        <v>47.5</v>
      </c>
      <c r="M102" cm="1">
        <f t="array" ref="M102">STOWA2024_JAARROND_T(B102*60,L102,J102,K102,"")</f>
        <v>9.2533669436036484E-2</v>
      </c>
      <c r="N102">
        <f t="shared" ref="N102:N124" si="37">1/M102</f>
        <v>10.806877173408171</v>
      </c>
    </row>
    <row r="103" spans="1:14" x14ac:dyDescent="0.3">
      <c r="A103">
        <f t="shared" si="24"/>
        <v>5162</v>
      </c>
      <c r="B103">
        <v>192</v>
      </c>
      <c r="C103">
        <f t="shared" si="34"/>
        <v>2.5421892991830308</v>
      </c>
      <c r="D103">
        <f t="shared" si="30"/>
        <v>2.5421892991830308</v>
      </c>
      <c r="E103" t="s">
        <v>36</v>
      </c>
      <c r="F103" t="s">
        <v>21</v>
      </c>
      <c r="G103">
        <v>1</v>
      </c>
      <c r="H103">
        <f t="shared" si="35"/>
        <v>50</v>
      </c>
      <c r="J103">
        <v>2150</v>
      </c>
      <c r="K103" t="s">
        <v>31</v>
      </c>
      <c r="L103">
        <f t="shared" si="36"/>
        <v>52.5</v>
      </c>
      <c r="M103" cm="1">
        <f t="array" ref="M103">STOWA2024_JAARROND_T(B103*60,L103,J103,K103,"")</f>
        <v>0.12099670492320383</v>
      </c>
      <c r="N103">
        <f t="shared" si="37"/>
        <v>8.2646878742251406</v>
      </c>
    </row>
    <row r="104" spans="1:14" x14ac:dyDescent="0.3">
      <c r="A104">
        <f t="shared" si="24"/>
        <v>5163</v>
      </c>
      <c r="B104">
        <v>192</v>
      </c>
      <c r="C104">
        <f t="shared" si="34"/>
        <v>1.946187870515546</v>
      </c>
      <c r="D104">
        <f t="shared" si="30"/>
        <v>1.946187870515546</v>
      </c>
      <c r="E104" t="s">
        <v>36</v>
      </c>
      <c r="F104" t="s">
        <v>21</v>
      </c>
      <c r="G104">
        <v>1</v>
      </c>
      <c r="H104">
        <f t="shared" si="35"/>
        <v>55</v>
      </c>
      <c r="J104">
        <v>2150</v>
      </c>
      <c r="K104" t="s">
        <v>31</v>
      </c>
      <c r="L104">
        <f t="shared" si="36"/>
        <v>57.5</v>
      </c>
      <c r="M104" cm="1">
        <f t="array" ref="M104">STOWA2024_JAARROND_T(B104*60,L104,J104,K104,"")</f>
        <v>0.15826541100148761</v>
      </c>
      <c r="N104">
        <f t="shared" si="37"/>
        <v>6.3185000037095946</v>
      </c>
    </row>
    <row r="105" spans="1:14" x14ac:dyDescent="0.3">
      <c r="A105">
        <f t="shared" si="24"/>
        <v>5164</v>
      </c>
      <c r="B105">
        <v>192</v>
      </c>
      <c r="C105">
        <f t="shared" si="34"/>
        <v>1.4893792765972123</v>
      </c>
      <c r="D105">
        <f t="shared" si="30"/>
        <v>1.4893792765972123</v>
      </c>
      <c r="E105" t="s">
        <v>36</v>
      </c>
      <c r="F105" t="s">
        <v>21</v>
      </c>
      <c r="G105">
        <v>1</v>
      </c>
      <c r="H105">
        <f t="shared" si="35"/>
        <v>60</v>
      </c>
      <c r="J105">
        <v>2150</v>
      </c>
      <c r="K105" t="s">
        <v>31</v>
      </c>
      <c r="L105">
        <f t="shared" si="36"/>
        <v>62.5</v>
      </c>
      <c r="M105" cm="1">
        <f t="array" ref="M105">STOWA2024_JAARROND_T(B105*60,L105,J105,K105,"")</f>
        <v>0.20707703462157165</v>
      </c>
      <c r="N105">
        <f t="shared" si="37"/>
        <v>4.8291207271123824</v>
      </c>
    </row>
    <row r="106" spans="1:14" x14ac:dyDescent="0.3">
      <c r="A106">
        <f t="shared" si="24"/>
        <v>5165</v>
      </c>
      <c r="B106">
        <v>192</v>
      </c>
      <c r="C106">
        <f t="shared" si="34"/>
        <v>1.1394405458761701</v>
      </c>
      <c r="D106">
        <f t="shared" si="30"/>
        <v>1.1394405458761701</v>
      </c>
      <c r="E106" t="s">
        <v>36</v>
      </c>
      <c r="F106" t="s">
        <v>21</v>
      </c>
      <c r="G106">
        <v>1</v>
      </c>
      <c r="H106">
        <f t="shared" si="35"/>
        <v>65</v>
      </c>
      <c r="J106">
        <v>2150</v>
      </c>
      <c r="K106" t="s">
        <v>31</v>
      </c>
      <c r="L106">
        <f t="shared" si="36"/>
        <v>67.5</v>
      </c>
      <c r="M106" cm="1">
        <f t="array" ref="M106">STOWA2024_JAARROND_T(B106*60,L106,J106,K106,"")</f>
        <v>0.27102620034264163</v>
      </c>
      <c r="N106">
        <f t="shared" si="37"/>
        <v>3.6896801812362123</v>
      </c>
    </row>
    <row r="107" spans="1:14" x14ac:dyDescent="0.3">
      <c r="A107">
        <f t="shared" si="24"/>
        <v>5166</v>
      </c>
      <c r="B107">
        <v>192</v>
      </c>
      <c r="C107">
        <f t="shared" si="34"/>
        <v>0.87145349740672229</v>
      </c>
      <c r="D107">
        <f t="shared" si="30"/>
        <v>0.87145349740672229</v>
      </c>
      <c r="E107" t="s">
        <v>36</v>
      </c>
      <c r="F107" t="s">
        <v>21</v>
      </c>
      <c r="G107">
        <v>1</v>
      </c>
      <c r="H107">
        <f t="shared" si="35"/>
        <v>70</v>
      </c>
      <c r="J107">
        <v>2150</v>
      </c>
      <c r="K107" t="s">
        <v>31</v>
      </c>
      <c r="L107">
        <f t="shared" si="36"/>
        <v>72.5</v>
      </c>
      <c r="M107" cm="1">
        <f t="array" ref="M107">STOWA2024_JAARROND_T(B107*60,L107,J107,K107,"")</f>
        <v>0.35483306071077658</v>
      </c>
      <c r="N107">
        <f t="shared" si="37"/>
        <v>2.81822668382949</v>
      </c>
    </row>
    <row r="108" spans="1:14" x14ac:dyDescent="0.3">
      <c r="A108">
        <f t="shared" si="24"/>
        <v>5167</v>
      </c>
      <c r="B108">
        <v>192</v>
      </c>
      <c r="C108">
        <f t="shared" si="34"/>
        <v>0.66631361879336692</v>
      </c>
      <c r="D108">
        <f t="shared" si="30"/>
        <v>0.66631361879336692</v>
      </c>
      <c r="E108" t="s">
        <v>36</v>
      </c>
      <c r="F108" t="s">
        <v>21</v>
      </c>
      <c r="G108">
        <v>1</v>
      </c>
      <c r="H108">
        <f t="shared" si="35"/>
        <v>75</v>
      </c>
      <c r="J108">
        <v>2150</v>
      </c>
      <c r="K108" t="s">
        <v>31</v>
      </c>
      <c r="L108">
        <f t="shared" si="36"/>
        <v>77.5</v>
      </c>
      <c r="M108" cm="1">
        <f t="array" ref="M108">STOWA2024_JAARROND_T(B108*60,L108,J108,K108,"")</f>
        <v>0.46470278760225542</v>
      </c>
      <c r="N108">
        <f t="shared" si="37"/>
        <v>2.1519130650361231</v>
      </c>
    </row>
    <row r="109" spans="1:14" x14ac:dyDescent="0.3">
      <c r="A109">
        <f t="shared" si="24"/>
        <v>5168</v>
      </c>
      <c r="B109">
        <v>192</v>
      </c>
      <c r="C109">
        <f t="shared" si="34"/>
        <v>0.5092757359996829</v>
      </c>
      <c r="D109">
        <f t="shared" si="30"/>
        <v>0.5092757359996829</v>
      </c>
      <c r="E109" t="s">
        <v>36</v>
      </c>
      <c r="F109" t="s">
        <v>21</v>
      </c>
      <c r="G109">
        <v>1</v>
      </c>
      <c r="H109">
        <f t="shared" si="35"/>
        <v>80</v>
      </c>
      <c r="J109">
        <v>2150</v>
      </c>
      <c r="K109" t="s">
        <v>31</v>
      </c>
      <c r="L109">
        <f t="shared" si="36"/>
        <v>82.5</v>
      </c>
      <c r="M109" cm="1">
        <f t="array" ref="M109">STOWA2024_JAARROND_T(B109*60,L109,J109,K109,"")</f>
        <v>0.60877710637843174</v>
      </c>
      <c r="N109">
        <f t="shared" si="37"/>
        <v>1.6426373290364402</v>
      </c>
    </row>
    <row r="110" spans="1:14" x14ac:dyDescent="0.3">
      <c r="A110">
        <f t="shared" si="24"/>
        <v>5169</v>
      </c>
      <c r="B110">
        <v>192</v>
      </c>
      <c r="C110">
        <f t="shared" si="34"/>
        <v>0.38914579717506248</v>
      </c>
      <c r="D110">
        <f t="shared" si="30"/>
        <v>0.38914579717506248</v>
      </c>
      <c r="E110" t="s">
        <v>36</v>
      </c>
      <c r="F110" t="s">
        <v>21</v>
      </c>
      <c r="G110">
        <v>1</v>
      </c>
      <c r="H110">
        <f t="shared" si="35"/>
        <v>85</v>
      </c>
      <c r="J110">
        <v>2150</v>
      </c>
      <c r="K110" t="s">
        <v>31</v>
      </c>
      <c r="L110">
        <f t="shared" si="36"/>
        <v>87.5</v>
      </c>
      <c r="M110" cm="1">
        <f t="array" ref="M110">STOWA2024_JAARROND_T(B110*60,L110,J110,K110,"")</f>
        <v>0.79777164390974831</v>
      </c>
      <c r="N110">
        <f t="shared" si="37"/>
        <v>1.2534915318613777</v>
      </c>
    </row>
    <row r="111" spans="1:14" x14ac:dyDescent="0.3">
      <c r="A111">
        <f t="shared" si="24"/>
        <v>5170</v>
      </c>
      <c r="B111">
        <v>192</v>
      </c>
      <c r="C111">
        <f t="shared" si="34"/>
        <v>0.29716839569663578</v>
      </c>
      <c r="D111">
        <f t="shared" si="30"/>
        <v>0.29716839569663578</v>
      </c>
      <c r="E111" t="s">
        <v>36</v>
      </c>
      <c r="F111" t="s">
        <v>21</v>
      </c>
      <c r="G111">
        <v>1</v>
      </c>
      <c r="H111">
        <f t="shared" si="35"/>
        <v>90</v>
      </c>
      <c r="J111">
        <v>2150</v>
      </c>
      <c r="K111" t="s">
        <v>31</v>
      </c>
      <c r="L111">
        <f t="shared" si="36"/>
        <v>92.5</v>
      </c>
      <c r="M111" cm="1">
        <f t="array" ref="M111">STOWA2024_JAARROND_T(B111*60,L111,J111,K111,"")</f>
        <v>1.0456716586513013</v>
      </c>
      <c r="N111">
        <f t="shared" si="37"/>
        <v>0.95632313616474196</v>
      </c>
    </row>
    <row r="112" spans="1:14" x14ac:dyDescent="0.3">
      <c r="A112">
        <f t="shared" si="24"/>
        <v>5171</v>
      </c>
      <c r="B112">
        <v>192</v>
      </c>
      <c r="C112">
        <f t="shared" si="34"/>
        <v>0.22701234246753643</v>
      </c>
      <c r="D112">
        <f t="shared" si="30"/>
        <v>0.22701234246753643</v>
      </c>
      <c r="E112" t="s">
        <v>36</v>
      </c>
      <c r="F112" t="s">
        <v>21</v>
      </c>
      <c r="G112">
        <v>1</v>
      </c>
      <c r="H112">
        <f t="shared" si="35"/>
        <v>95</v>
      </c>
      <c r="J112">
        <v>2150</v>
      </c>
      <c r="K112" t="s">
        <v>31</v>
      </c>
      <c r="L112">
        <f t="shared" si="36"/>
        <v>97.5</v>
      </c>
      <c r="M112" cm="1">
        <f t="array" ref="M112">STOWA2024_JAARROND_T(B112*60,L112,J112,K112,"")</f>
        <v>1.3711575485268066</v>
      </c>
      <c r="N112">
        <f t="shared" si="37"/>
        <v>0.72931079369720553</v>
      </c>
    </row>
    <row r="113" spans="1:14" x14ac:dyDescent="0.3">
      <c r="A113">
        <f t="shared" si="24"/>
        <v>5172</v>
      </c>
      <c r="B113">
        <v>192</v>
      </c>
      <c r="C113">
        <f t="shared" si="34"/>
        <v>0.17329738897421965</v>
      </c>
      <c r="D113">
        <f t="shared" si="30"/>
        <v>0.17329738897421965</v>
      </c>
      <c r="E113" t="s">
        <v>36</v>
      </c>
      <c r="F113" t="s">
        <v>21</v>
      </c>
      <c r="G113">
        <v>1</v>
      </c>
      <c r="H113">
        <f t="shared" si="35"/>
        <v>100</v>
      </c>
      <c r="J113">
        <v>2150</v>
      </c>
      <c r="K113" t="s">
        <v>31</v>
      </c>
      <c r="L113">
        <f t="shared" si="36"/>
        <v>102.5</v>
      </c>
      <c r="M113" cm="1">
        <f t="array" ref="M113">STOWA2024_JAARROND_T(B113*60,L113,J113,K113,"")</f>
        <v>1.7985177902288432</v>
      </c>
      <c r="N113">
        <f t="shared" si="37"/>
        <v>0.55601340472298588</v>
      </c>
    </row>
    <row r="114" spans="1:14" x14ac:dyDescent="0.3">
      <c r="A114">
        <f t="shared" si="24"/>
        <v>5173</v>
      </c>
      <c r="B114">
        <v>192</v>
      </c>
      <c r="C114">
        <f t="shared" si="34"/>
        <v>0.13225629920495968</v>
      </c>
      <c r="D114">
        <f t="shared" si="30"/>
        <v>0.13225629920495968</v>
      </c>
      <c r="E114" t="s">
        <v>36</v>
      </c>
      <c r="F114" t="s">
        <v>21</v>
      </c>
      <c r="G114">
        <v>1</v>
      </c>
      <c r="H114">
        <f t="shared" si="35"/>
        <v>105</v>
      </c>
      <c r="J114">
        <v>2150</v>
      </c>
      <c r="K114" t="s">
        <v>31</v>
      </c>
      <c r="L114">
        <f t="shared" si="36"/>
        <v>107.5</v>
      </c>
      <c r="M114" cm="1">
        <f t="array" ref="M114">STOWA2024_JAARROND_T(B114*60,L114,J114,K114,"")</f>
        <v>2.3598424356272205</v>
      </c>
      <c r="N114">
        <f t="shared" si="37"/>
        <v>0.4237571055180262</v>
      </c>
    </row>
    <row r="115" spans="1:14" x14ac:dyDescent="0.3">
      <c r="A115">
        <f t="shared" si="24"/>
        <v>5174</v>
      </c>
      <c r="B115">
        <v>192</v>
      </c>
      <c r="C115">
        <f t="shared" si="34"/>
        <v>0.10089744732942096</v>
      </c>
      <c r="D115">
        <f t="shared" si="30"/>
        <v>0.10089744732942096</v>
      </c>
      <c r="E115" t="s">
        <v>36</v>
      </c>
      <c r="F115" t="s">
        <v>21</v>
      </c>
      <c r="G115">
        <v>1</v>
      </c>
      <c r="H115">
        <f t="shared" si="35"/>
        <v>110</v>
      </c>
      <c r="J115">
        <v>2150</v>
      </c>
      <c r="K115" t="s">
        <v>31</v>
      </c>
      <c r="L115">
        <f t="shared" si="36"/>
        <v>112.5</v>
      </c>
      <c r="M115" cm="1">
        <f t="array" ref="M115">STOWA2024_JAARROND_T(B115*60,L115,J115,K115,"")</f>
        <v>3.0973210019810806</v>
      </c>
      <c r="N115">
        <f t="shared" si="37"/>
        <v>0.32285965818860524</v>
      </c>
    </row>
    <row r="116" spans="1:14" x14ac:dyDescent="0.3">
      <c r="A116">
        <f t="shared" si="24"/>
        <v>5175</v>
      </c>
      <c r="B116">
        <v>192</v>
      </c>
      <c r="C116">
        <f t="shared" si="34"/>
        <v>7.6951955192078952E-2</v>
      </c>
      <c r="D116">
        <f t="shared" si="30"/>
        <v>7.6951955192078952E-2</v>
      </c>
      <c r="E116" t="s">
        <v>36</v>
      </c>
      <c r="F116" t="s">
        <v>21</v>
      </c>
      <c r="G116">
        <v>1</v>
      </c>
      <c r="H116">
        <f t="shared" si="35"/>
        <v>115</v>
      </c>
      <c r="J116">
        <v>2150</v>
      </c>
      <c r="K116" t="s">
        <v>31</v>
      </c>
      <c r="L116">
        <f t="shared" si="36"/>
        <v>117.5</v>
      </c>
      <c r="M116" cm="1">
        <f t="array" ref="M116">STOWA2024_JAARROND_T(B116*60,L116,J116,K116,"")</f>
        <v>4.0665663898057156</v>
      </c>
      <c r="N116">
        <f t="shared" si="37"/>
        <v>0.24590770299652628</v>
      </c>
    </row>
    <row r="117" spans="1:14" x14ac:dyDescent="0.3">
      <c r="A117">
        <f t="shared" si="24"/>
        <v>5176</v>
      </c>
      <c r="B117">
        <v>192</v>
      </c>
      <c r="C117">
        <f t="shared" si="34"/>
        <v>5.8669052192498045E-2</v>
      </c>
      <c r="D117">
        <f t="shared" si="30"/>
        <v>5.8669052192498045E-2</v>
      </c>
      <c r="E117" t="s">
        <v>36</v>
      </c>
      <c r="F117" t="s">
        <v>21</v>
      </c>
      <c r="G117">
        <v>1</v>
      </c>
      <c r="H117">
        <f t="shared" si="35"/>
        <v>120</v>
      </c>
      <c r="J117">
        <v>2150</v>
      </c>
      <c r="K117" t="s">
        <v>31</v>
      </c>
      <c r="L117">
        <f t="shared" si="36"/>
        <v>122.5</v>
      </c>
      <c r="M117" cm="1">
        <f t="array" ref="M117">STOWA2024_JAARROND_T(B117*60,L117,J117,K117,"")</f>
        <v>5.34077764236104</v>
      </c>
      <c r="N117">
        <f t="shared" si="37"/>
        <v>0.18723865080402824</v>
      </c>
    </row>
    <row r="118" spans="1:14" x14ac:dyDescent="0.3">
      <c r="A118">
        <f t="shared" si="24"/>
        <v>5177</v>
      </c>
      <c r="B118">
        <v>192</v>
      </c>
      <c r="C118">
        <f t="shared" si="34"/>
        <v>4.4718374209697126E-2</v>
      </c>
      <c r="D118">
        <f t="shared" si="30"/>
        <v>4.4718374209697126E-2</v>
      </c>
      <c r="E118" t="s">
        <v>36</v>
      </c>
      <c r="F118" t="s">
        <v>21</v>
      </c>
      <c r="G118">
        <v>1</v>
      </c>
      <c r="H118">
        <f t="shared" si="35"/>
        <v>125</v>
      </c>
      <c r="J118">
        <v>2150</v>
      </c>
      <c r="K118" t="s">
        <v>31</v>
      </c>
      <c r="L118">
        <f t="shared" si="36"/>
        <v>127.5</v>
      </c>
      <c r="M118" cm="1">
        <f t="array" ref="M118">STOWA2024_JAARROND_T(B118*60,L118,J118,K118,"")</f>
        <v>7.0165454621337444</v>
      </c>
      <c r="N118">
        <f t="shared" si="37"/>
        <v>0.14252027659433111</v>
      </c>
    </row>
    <row r="119" spans="1:14" x14ac:dyDescent="0.3">
      <c r="A119">
        <f t="shared" si="24"/>
        <v>5178</v>
      </c>
      <c r="B119">
        <v>192</v>
      </c>
      <c r="C119">
        <f t="shared" si="34"/>
        <v>3.4072894060836315E-2</v>
      </c>
      <c r="D119">
        <f t="shared" si="30"/>
        <v>3.4072894060836315E-2</v>
      </c>
      <c r="E119" t="s">
        <v>36</v>
      </c>
      <c r="F119" t="s">
        <v>21</v>
      </c>
      <c r="G119">
        <v>1</v>
      </c>
      <c r="H119">
        <f t="shared" si="35"/>
        <v>130</v>
      </c>
      <c r="J119">
        <v>2150</v>
      </c>
      <c r="K119" t="s">
        <v>31</v>
      </c>
      <c r="L119">
        <f t="shared" si="36"/>
        <v>132.5</v>
      </c>
      <c r="M119" cm="1">
        <f t="array" ref="M119">STOWA2024_JAARROND_T(B119*60,L119,J119,K119,"")</f>
        <v>9.2210616488705242</v>
      </c>
      <c r="N119">
        <f t="shared" si="37"/>
        <v>0.1084473825334948</v>
      </c>
    </row>
    <row r="120" spans="1:14" x14ac:dyDescent="0.3">
      <c r="A120">
        <f t="shared" si="24"/>
        <v>5179</v>
      </c>
      <c r="B120">
        <v>192</v>
      </c>
      <c r="C120">
        <f t="shared" si="34"/>
        <v>2.5952774833648495E-2</v>
      </c>
      <c r="D120">
        <f t="shared" si="30"/>
        <v>2.5952774833648495E-2</v>
      </c>
      <c r="E120" t="s">
        <v>36</v>
      </c>
      <c r="F120" t="s">
        <v>21</v>
      </c>
      <c r="G120">
        <v>1</v>
      </c>
      <c r="H120">
        <f t="shared" si="35"/>
        <v>135</v>
      </c>
      <c r="J120">
        <v>2150</v>
      </c>
      <c r="K120" t="s">
        <v>31</v>
      </c>
      <c r="L120">
        <f t="shared" si="36"/>
        <v>137.5</v>
      </c>
      <c r="M120" cm="1">
        <f t="array" ref="M120">STOWA2024_JAARROND_T(B120*60,L120,J120,K120,"")</f>
        <v>12.122004430137597</v>
      </c>
      <c r="N120">
        <f t="shared" si="37"/>
        <v>8.2494607699846303E-2</v>
      </c>
    </row>
    <row r="121" spans="1:14" x14ac:dyDescent="0.3">
      <c r="A121">
        <f t="shared" si="24"/>
        <v>5180</v>
      </c>
      <c r="B121">
        <v>192</v>
      </c>
      <c r="C121">
        <f t="shared" si="34"/>
        <v>1.976256612148887E-2</v>
      </c>
      <c r="D121">
        <f t="shared" si="30"/>
        <v>1.976256612148887E-2</v>
      </c>
      <c r="E121" t="s">
        <v>36</v>
      </c>
      <c r="F121" t="s">
        <v>21</v>
      </c>
      <c r="G121">
        <v>1</v>
      </c>
      <c r="H121">
        <f t="shared" si="35"/>
        <v>140</v>
      </c>
      <c r="J121">
        <v>2150</v>
      </c>
      <c r="K121" t="s">
        <v>31</v>
      </c>
      <c r="L121">
        <f t="shared" si="36"/>
        <v>142.5</v>
      </c>
      <c r="M121" cm="1">
        <f t="array" ref="M121">STOWA2024_JAARROND_T(B121*60,L121,J121,K121,"")</f>
        <v>15.940817082302647</v>
      </c>
      <c r="N121">
        <f t="shared" si="37"/>
        <v>6.2732041578357434E-2</v>
      </c>
    </row>
    <row r="122" spans="1:14" x14ac:dyDescent="0.3">
      <c r="A122">
        <f t="shared" si="24"/>
        <v>5181</v>
      </c>
      <c r="B122">
        <v>192</v>
      </c>
      <c r="C122">
        <f t="shared" si="34"/>
        <v>1.5043212574798091E-2</v>
      </c>
      <c r="D122">
        <f t="shared" si="30"/>
        <v>1.5043212574798091E-2</v>
      </c>
      <c r="E122" t="s">
        <v>36</v>
      </c>
      <c r="F122" t="s">
        <v>21</v>
      </c>
      <c r="G122">
        <v>1</v>
      </c>
      <c r="H122">
        <f t="shared" si="35"/>
        <v>145</v>
      </c>
      <c r="J122">
        <v>2150</v>
      </c>
      <c r="K122" t="s">
        <v>31</v>
      </c>
      <c r="L122">
        <f t="shared" si="36"/>
        <v>147.5</v>
      </c>
      <c r="M122" cm="1">
        <f t="array" ref="M122">STOWA2024_JAARROND_T(B122*60,L122,J122,K122,"")</f>
        <v>20.969271439341973</v>
      </c>
      <c r="N122">
        <f t="shared" si="37"/>
        <v>4.7688829003559342E-2</v>
      </c>
    </row>
    <row r="123" spans="1:14" x14ac:dyDescent="0.3">
      <c r="A123">
        <f t="shared" si="24"/>
        <v>5182</v>
      </c>
      <c r="B123">
        <v>192</v>
      </c>
      <c r="C123">
        <f t="shared" si="34"/>
        <v>1.1447778886636333E-2</v>
      </c>
      <c r="D123">
        <f t="shared" si="30"/>
        <v>1.1447778886636333E-2</v>
      </c>
      <c r="E123" t="s">
        <v>36</v>
      </c>
      <c r="F123" t="s">
        <v>21</v>
      </c>
      <c r="G123">
        <v>1</v>
      </c>
      <c r="H123">
        <f t="shared" si="35"/>
        <v>150</v>
      </c>
      <c r="J123">
        <v>2150</v>
      </c>
      <c r="K123" t="s">
        <v>31</v>
      </c>
      <c r="L123">
        <f t="shared" si="36"/>
        <v>152.5</v>
      </c>
      <c r="M123" cm="1">
        <f t="array" ref="M123">STOWA2024_JAARROND_T(B123*60,L123,J123,K123,"")</f>
        <v>27.593019428900131</v>
      </c>
      <c r="N123">
        <f t="shared" si="37"/>
        <v>3.624105011692301E-2</v>
      </c>
    </row>
    <row r="124" spans="1:14" x14ac:dyDescent="0.3">
      <c r="A124">
        <f t="shared" si="24"/>
        <v>5183</v>
      </c>
      <c r="B124">
        <v>192</v>
      </c>
      <c r="C124">
        <f t="shared" si="34"/>
        <v>8.7086126637752337E-3</v>
      </c>
      <c r="D124">
        <f t="shared" si="30"/>
        <v>8.7086126637752337E-3</v>
      </c>
      <c r="E124" t="s">
        <v>36</v>
      </c>
      <c r="F124" t="s">
        <v>21</v>
      </c>
      <c r="G124">
        <v>1</v>
      </c>
      <c r="H124">
        <f t="shared" si="35"/>
        <v>155</v>
      </c>
      <c r="J124">
        <v>2150</v>
      </c>
      <c r="K124" t="s">
        <v>31</v>
      </c>
      <c r="L124">
        <f t="shared" si="36"/>
        <v>157.5</v>
      </c>
      <c r="M124" cm="1">
        <f t="array" ref="M124">STOWA2024_JAARROND_T(B124*60,L124,J124,K124,"")</f>
        <v>36.320794397579583</v>
      </c>
      <c r="N124">
        <f t="shared" si="37"/>
        <v>2.7532437453147776E-2</v>
      </c>
    </row>
    <row r="125" spans="1:14" x14ac:dyDescent="0.3">
      <c r="A125">
        <f t="shared" si="24"/>
        <v>5184</v>
      </c>
      <c r="B125">
        <v>192</v>
      </c>
      <c r="C125" s="1">
        <f>N124</f>
        <v>2.7532437453147776E-2</v>
      </c>
      <c r="D125">
        <f t="shared" si="30"/>
        <v>2.7532437453147776E-2</v>
      </c>
      <c r="E125" t="s">
        <v>36</v>
      </c>
      <c r="F125" t="s">
        <v>21</v>
      </c>
      <c r="G125">
        <v>1</v>
      </c>
      <c r="H125">
        <f t="shared" si="35"/>
        <v>160</v>
      </c>
      <c r="J125">
        <v>2150</v>
      </c>
      <c r="K125" t="s">
        <v>31</v>
      </c>
      <c r="L125">
        <f>AVERAGE(H125:H126)</f>
        <v>85</v>
      </c>
      <c r="M125" cm="1">
        <f t="array" ref="M125">STOWA2024_JAARROND_T(B125*60,L125,J125,K125,"")</f>
        <v>0.69686846618036957</v>
      </c>
      <c r="N125">
        <f>1/M125</f>
        <v>1.4349910327857642</v>
      </c>
    </row>
    <row r="126" spans="1:14" x14ac:dyDescent="0.3">
      <c r="A126">
        <f t="shared" si="24"/>
        <v>5185</v>
      </c>
      <c r="B126">
        <v>216</v>
      </c>
      <c r="C126" s="1">
        <f>365.25*24/B126 - N126</f>
        <v>-22.00571329528259</v>
      </c>
      <c r="D126">
        <f>C126</f>
        <v>-22.00571329528259</v>
      </c>
      <c r="E126" t="s">
        <v>36</v>
      </c>
      <c r="F126" t="s">
        <v>21</v>
      </c>
      <c r="G126">
        <v>1</v>
      </c>
      <c r="H126">
        <v>10</v>
      </c>
      <c r="J126">
        <v>2150</v>
      </c>
      <c r="K126" t="s">
        <v>31</v>
      </c>
      <c r="L126">
        <f>AVERAGE(H126:H128)</f>
        <v>15</v>
      </c>
      <c r="M126" cm="1">
        <f t="array" ref="M126">STOWA2024_JAARROND_T(B126*60,L126,J126,K126,"")</f>
        <v>1.5977236495287924E-2</v>
      </c>
      <c r="N126">
        <f>1/M126</f>
        <v>62.589046628615925</v>
      </c>
    </row>
    <row r="127" spans="1:14" x14ac:dyDescent="0.3">
      <c r="A127">
        <f t="shared" si="24"/>
        <v>5186</v>
      </c>
      <c r="B127">
        <v>216</v>
      </c>
      <c r="C127">
        <f t="shared" ref="C127:C131" si="38">N126-N127</f>
        <v>7.2261827298613284</v>
      </c>
      <c r="D127">
        <f t="shared" ref="D127:D156" si="39">C127</f>
        <v>7.2261827298613284</v>
      </c>
      <c r="E127" t="s">
        <v>36</v>
      </c>
      <c r="F127" t="s">
        <v>21</v>
      </c>
      <c r="G127">
        <v>1</v>
      </c>
      <c r="H127">
        <f t="shared" ref="H127:H131" si="40">H126+5</f>
        <v>15</v>
      </c>
      <c r="J127">
        <v>2150</v>
      </c>
      <c r="K127" t="s">
        <v>31</v>
      </c>
      <c r="L127">
        <f t="shared" ref="L127:L131" si="41">AVERAGE(H127:H128)</f>
        <v>17.5</v>
      </c>
      <c r="M127" cm="1">
        <f t="array" ref="M127">STOWA2024_JAARROND_T(B127*60,L127,J127,K127,"")</f>
        <v>1.8062649393079812E-2</v>
      </c>
      <c r="N127">
        <f t="shared" ref="N127:N131" si="42">1/M127</f>
        <v>55.362863898754597</v>
      </c>
    </row>
    <row r="128" spans="1:14" x14ac:dyDescent="0.3">
      <c r="A128">
        <f t="shared" si="24"/>
        <v>5187</v>
      </c>
      <c r="B128">
        <v>216</v>
      </c>
      <c r="C128">
        <f t="shared" si="38"/>
        <v>12.075535777289353</v>
      </c>
      <c r="D128">
        <f t="shared" si="39"/>
        <v>12.075535777289353</v>
      </c>
      <c r="E128" t="s">
        <v>36</v>
      </c>
      <c r="F128" t="s">
        <v>21</v>
      </c>
      <c r="G128">
        <v>1</v>
      </c>
      <c r="H128">
        <f t="shared" si="40"/>
        <v>20</v>
      </c>
      <c r="J128">
        <v>2150</v>
      </c>
      <c r="K128" t="s">
        <v>31</v>
      </c>
      <c r="L128">
        <f t="shared" si="41"/>
        <v>22.5</v>
      </c>
      <c r="M128" cm="1">
        <f t="array" ref="M128">STOWA2024_JAARROND_T(B128*60,L128,J128,K128,"")</f>
        <v>2.3101448931982516E-2</v>
      </c>
      <c r="N128">
        <f t="shared" si="42"/>
        <v>43.287328121465244</v>
      </c>
    </row>
    <row r="129" spans="1:14" x14ac:dyDescent="0.3">
      <c r="A129">
        <f t="shared" si="24"/>
        <v>5188</v>
      </c>
      <c r="B129">
        <v>216</v>
      </c>
      <c r="C129">
        <f t="shared" si="38"/>
        <v>9.4728929490481164</v>
      </c>
      <c r="D129">
        <f t="shared" si="39"/>
        <v>9.4728929490481164</v>
      </c>
      <c r="E129" t="s">
        <v>36</v>
      </c>
      <c r="F129" t="s">
        <v>21</v>
      </c>
      <c r="G129">
        <v>1</v>
      </c>
      <c r="H129">
        <f t="shared" si="40"/>
        <v>25</v>
      </c>
      <c r="J129">
        <v>2150</v>
      </c>
      <c r="K129" t="s">
        <v>31</v>
      </c>
      <c r="L129">
        <f t="shared" si="41"/>
        <v>27.5</v>
      </c>
      <c r="M129" cm="1">
        <f t="array" ref="M129">STOWA2024_JAARROND_T(B129*60,L129,J129,K129,"")</f>
        <v>2.9573168822755111E-2</v>
      </c>
      <c r="N129">
        <f t="shared" si="42"/>
        <v>33.814435172417127</v>
      </c>
    </row>
    <row r="130" spans="1:14" x14ac:dyDescent="0.3">
      <c r="A130">
        <f t="shared" si="24"/>
        <v>5189</v>
      </c>
      <c r="B130">
        <v>216</v>
      </c>
      <c r="C130">
        <f t="shared" si="38"/>
        <v>7.4243096830437878</v>
      </c>
      <c r="D130">
        <f t="shared" si="39"/>
        <v>7.4243096830437878</v>
      </c>
      <c r="E130" t="s">
        <v>36</v>
      </c>
      <c r="F130" t="s">
        <v>21</v>
      </c>
      <c r="G130">
        <v>1</v>
      </c>
      <c r="H130">
        <f t="shared" si="40"/>
        <v>30</v>
      </c>
      <c r="J130">
        <v>2150</v>
      </c>
      <c r="K130" t="s">
        <v>31</v>
      </c>
      <c r="L130">
        <f t="shared" si="41"/>
        <v>32.5</v>
      </c>
      <c r="M130" cm="1">
        <f t="array" ref="M130">STOWA2024_JAARROND_T(B130*60,L130,J130,K130,"")</f>
        <v>3.7892961153317577E-2</v>
      </c>
      <c r="N130">
        <f t="shared" si="42"/>
        <v>26.390125489373339</v>
      </c>
    </row>
    <row r="131" spans="1:14" x14ac:dyDescent="0.3">
      <c r="A131">
        <f t="shared" si="24"/>
        <v>5190</v>
      </c>
      <c r="B131">
        <v>216</v>
      </c>
      <c r="C131">
        <f t="shared" si="38"/>
        <v>5.8134575400875548</v>
      </c>
      <c r="D131">
        <f t="shared" si="39"/>
        <v>5.8134575400875548</v>
      </c>
      <c r="E131" t="s">
        <v>36</v>
      </c>
      <c r="F131" t="s">
        <v>21</v>
      </c>
      <c r="G131">
        <v>1</v>
      </c>
      <c r="H131">
        <f t="shared" si="40"/>
        <v>35</v>
      </c>
      <c r="J131">
        <v>2150</v>
      </c>
      <c r="K131" t="s">
        <v>31</v>
      </c>
      <c r="L131">
        <f t="shared" si="41"/>
        <v>37.5</v>
      </c>
      <c r="M131" cm="1">
        <f t="array" ref="M131">STOWA2024_JAARROND_T(B131*60,L131,J131,K131,"")</f>
        <v>4.8598733403515414E-2</v>
      </c>
      <c r="N131">
        <f t="shared" si="42"/>
        <v>20.576667949285785</v>
      </c>
    </row>
    <row r="132" spans="1:14" x14ac:dyDescent="0.3">
      <c r="A132">
        <f t="shared" ref="A132:A156" si="43">A131+1</f>
        <v>5191</v>
      </c>
      <c r="B132">
        <v>216</v>
      </c>
      <c r="C132">
        <f>N131-N132</f>
        <v>4.5481120882982005</v>
      </c>
      <c r="D132">
        <f t="shared" si="39"/>
        <v>4.5481120882982005</v>
      </c>
      <c r="E132" t="s">
        <v>36</v>
      </c>
      <c r="F132" t="s">
        <v>21</v>
      </c>
      <c r="G132">
        <v>1</v>
      </c>
      <c r="H132">
        <f>H131+5</f>
        <v>40</v>
      </c>
      <c r="J132">
        <v>2150</v>
      </c>
      <c r="K132" t="s">
        <v>31</v>
      </c>
      <c r="L132">
        <f>AVERAGE(H132:H133)</f>
        <v>42.5</v>
      </c>
      <c r="M132" cm="1">
        <f t="array" ref="M132">STOWA2024_JAARROND_T(B132*60,L132,J132,K132,"")</f>
        <v>6.238865239468841E-2</v>
      </c>
      <c r="N132">
        <f>1/M132</f>
        <v>16.028555860987584</v>
      </c>
    </row>
    <row r="133" spans="1:14" x14ac:dyDescent="0.3">
      <c r="A133">
        <f t="shared" si="43"/>
        <v>5192</v>
      </c>
      <c r="B133">
        <v>216</v>
      </c>
      <c r="C133">
        <f t="shared" ref="C133:C155" si="44">N132-N133</f>
        <v>3.5545169194016761</v>
      </c>
      <c r="D133">
        <f t="shared" si="39"/>
        <v>3.5545169194016761</v>
      </c>
      <c r="E133" t="s">
        <v>36</v>
      </c>
      <c r="F133" t="s">
        <v>21</v>
      </c>
      <c r="G133">
        <v>1</v>
      </c>
      <c r="H133">
        <f t="shared" ref="H133:H156" si="45">H132+5</f>
        <v>45</v>
      </c>
      <c r="J133">
        <v>2150</v>
      </c>
      <c r="K133" t="s">
        <v>31</v>
      </c>
      <c r="L133">
        <f t="shared" ref="L133:L155" si="46">AVERAGE(H133:H134)</f>
        <v>47.5</v>
      </c>
      <c r="M133" cm="1">
        <f t="array" ref="M133">STOWA2024_JAARROND_T(B133*60,L133,J133,K133,"")</f>
        <v>8.016649656802044E-2</v>
      </c>
      <c r="N133">
        <f t="shared" ref="N133:N155" si="47">1/M133</f>
        <v>12.474038941585908</v>
      </c>
    </row>
    <row r="134" spans="1:14" x14ac:dyDescent="0.3">
      <c r="A134">
        <f t="shared" si="43"/>
        <v>5193</v>
      </c>
      <c r="B134">
        <v>216</v>
      </c>
      <c r="C134">
        <f t="shared" si="44"/>
        <v>2.7756707958176179</v>
      </c>
      <c r="D134">
        <f t="shared" si="39"/>
        <v>2.7756707958176179</v>
      </c>
      <c r="E134" t="s">
        <v>36</v>
      </c>
      <c r="F134" t="s">
        <v>21</v>
      </c>
      <c r="G134">
        <v>1</v>
      </c>
      <c r="H134">
        <f t="shared" si="45"/>
        <v>50</v>
      </c>
      <c r="J134">
        <v>2150</v>
      </c>
      <c r="K134" t="s">
        <v>31</v>
      </c>
      <c r="L134">
        <f t="shared" si="46"/>
        <v>52.5</v>
      </c>
      <c r="M134" cm="1">
        <f t="array" ref="M134">STOWA2024_JAARROND_T(B134*60,L134,J134,K134,"")</f>
        <v>0.10311012996927037</v>
      </c>
      <c r="N134">
        <f t="shared" si="47"/>
        <v>9.6983681457682902</v>
      </c>
    </row>
    <row r="135" spans="1:14" x14ac:dyDescent="0.3">
      <c r="A135">
        <f t="shared" si="43"/>
        <v>5194</v>
      </c>
      <c r="B135">
        <v>216</v>
      </c>
      <c r="C135">
        <f t="shared" si="44"/>
        <v>2.1652086864741014</v>
      </c>
      <c r="D135">
        <f t="shared" si="39"/>
        <v>2.1652086864741014</v>
      </c>
      <c r="E135" t="s">
        <v>36</v>
      </c>
      <c r="F135" t="s">
        <v>21</v>
      </c>
      <c r="G135">
        <v>1</v>
      </c>
      <c r="H135">
        <f t="shared" si="45"/>
        <v>55</v>
      </c>
      <c r="J135">
        <v>2150</v>
      </c>
      <c r="K135" t="s">
        <v>31</v>
      </c>
      <c r="L135">
        <f t="shared" si="46"/>
        <v>57.5</v>
      </c>
      <c r="M135" cm="1">
        <f t="array" ref="M135">STOWA2024_JAARROND_T(B135*60,L135,J135,K135,"")</f>
        <v>0.13274642670230877</v>
      </c>
      <c r="N135">
        <f t="shared" si="47"/>
        <v>7.5331594592941888</v>
      </c>
    </row>
    <row r="136" spans="1:14" x14ac:dyDescent="0.3">
      <c r="A136">
        <f t="shared" si="43"/>
        <v>5195</v>
      </c>
      <c r="B136">
        <v>216</v>
      </c>
      <c r="C136">
        <f t="shared" si="44"/>
        <v>1.6875659127344473</v>
      </c>
      <c r="D136">
        <f t="shared" si="39"/>
        <v>1.6875659127344473</v>
      </c>
      <c r="E136" t="s">
        <v>36</v>
      </c>
      <c r="F136" t="s">
        <v>21</v>
      </c>
      <c r="G136">
        <v>1</v>
      </c>
      <c r="H136">
        <f t="shared" si="45"/>
        <v>60</v>
      </c>
      <c r="J136">
        <v>2150</v>
      </c>
      <c r="K136" t="s">
        <v>31</v>
      </c>
      <c r="L136">
        <f t="shared" si="46"/>
        <v>62.5</v>
      </c>
      <c r="M136" cm="1">
        <f t="array" ref="M136">STOWA2024_JAARROND_T(B136*60,L136,J136,K136,"")</f>
        <v>0.17106902695766826</v>
      </c>
      <c r="N136">
        <f t="shared" si="47"/>
        <v>5.8455935465597415</v>
      </c>
    </row>
    <row r="137" spans="1:14" x14ac:dyDescent="0.3">
      <c r="A137">
        <f t="shared" si="43"/>
        <v>5196</v>
      </c>
      <c r="B137">
        <v>216</v>
      </c>
      <c r="C137">
        <f t="shared" si="44"/>
        <v>1.3139568423723409</v>
      </c>
      <c r="D137">
        <f t="shared" si="39"/>
        <v>1.3139568423723409</v>
      </c>
      <c r="E137" t="s">
        <v>36</v>
      </c>
      <c r="F137" t="s">
        <v>21</v>
      </c>
      <c r="G137">
        <v>1</v>
      </c>
      <c r="H137">
        <f t="shared" si="45"/>
        <v>65</v>
      </c>
      <c r="J137">
        <v>2150</v>
      </c>
      <c r="K137" t="s">
        <v>31</v>
      </c>
      <c r="L137">
        <f t="shared" si="46"/>
        <v>67.5</v>
      </c>
      <c r="M137" cm="1">
        <f t="array" ref="M137">STOWA2024_JAARROND_T(B137*60,L137,J137,K137,"")</f>
        <v>0.22067082276828653</v>
      </c>
      <c r="N137">
        <f t="shared" si="47"/>
        <v>4.5316367041874006</v>
      </c>
    </row>
    <row r="138" spans="1:14" x14ac:dyDescent="0.3">
      <c r="A138">
        <f t="shared" si="43"/>
        <v>5197</v>
      </c>
      <c r="B138">
        <v>216</v>
      </c>
      <c r="C138">
        <f t="shared" si="44"/>
        <v>1.0220696994346188</v>
      </c>
      <c r="D138">
        <f t="shared" si="39"/>
        <v>1.0220696994346188</v>
      </c>
      <c r="E138" t="s">
        <v>36</v>
      </c>
      <c r="F138" t="s">
        <v>21</v>
      </c>
      <c r="G138">
        <v>1</v>
      </c>
      <c r="H138">
        <f t="shared" si="45"/>
        <v>70</v>
      </c>
      <c r="J138">
        <v>2150</v>
      </c>
      <c r="K138" t="s">
        <v>31</v>
      </c>
      <c r="L138">
        <f t="shared" si="46"/>
        <v>72.5</v>
      </c>
      <c r="M138" cm="1">
        <f t="array" ref="M138">STOWA2024_JAARROND_T(B138*60,L138,J138,K138,"")</f>
        <v>0.28493543466922389</v>
      </c>
      <c r="N138">
        <f t="shared" si="47"/>
        <v>3.5095670047527818</v>
      </c>
    </row>
    <row r="139" spans="1:14" x14ac:dyDescent="0.3">
      <c r="A139">
        <f t="shared" si="43"/>
        <v>5198</v>
      </c>
      <c r="B139">
        <v>216</v>
      </c>
      <c r="C139">
        <f t="shared" si="44"/>
        <v>0.79424803943763989</v>
      </c>
      <c r="D139">
        <f t="shared" si="39"/>
        <v>0.79424803943763989</v>
      </c>
      <c r="E139" t="s">
        <v>36</v>
      </c>
      <c r="F139" t="s">
        <v>21</v>
      </c>
      <c r="G139">
        <v>1</v>
      </c>
      <c r="H139">
        <f t="shared" si="45"/>
        <v>75</v>
      </c>
      <c r="J139">
        <v>2150</v>
      </c>
      <c r="K139" t="s">
        <v>31</v>
      </c>
      <c r="L139">
        <f t="shared" si="46"/>
        <v>77.5</v>
      </c>
      <c r="M139" cm="1">
        <f t="array" ref="M139">STOWA2024_JAARROND_T(B139*60,L139,J139,K139,"")</f>
        <v>0.36828085862978505</v>
      </c>
      <c r="N139">
        <f t="shared" si="47"/>
        <v>2.7153189653151419</v>
      </c>
    </row>
    <row r="140" spans="1:14" x14ac:dyDescent="0.3">
      <c r="A140">
        <f t="shared" si="43"/>
        <v>5199</v>
      </c>
      <c r="B140">
        <v>216</v>
      </c>
      <c r="C140">
        <f t="shared" si="44"/>
        <v>0.61662277503356266</v>
      </c>
      <c r="D140">
        <f t="shared" si="39"/>
        <v>0.61662277503356266</v>
      </c>
      <c r="E140" t="s">
        <v>36</v>
      </c>
      <c r="F140" t="s">
        <v>21</v>
      </c>
      <c r="G140">
        <v>1</v>
      </c>
      <c r="H140">
        <f t="shared" si="45"/>
        <v>80</v>
      </c>
      <c r="J140">
        <v>2150</v>
      </c>
      <c r="K140" t="s">
        <v>31</v>
      </c>
      <c r="L140">
        <f t="shared" si="46"/>
        <v>82.5</v>
      </c>
      <c r="M140" cm="1">
        <f t="array" ref="M140">STOWA2024_JAARROND_T(B140*60,L140,J140,K140,"")</f>
        <v>0.47648630832356509</v>
      </c>
      <c r="N140">
        <f t="shared" si="47"/>
        <v>2.0986961902815793</v>
      </c>
    </row>
    <row r="141" spans="1:14" x14ac:dyDescent="0.3">
      <c r="A141">
        <f t="shared" si="43"/>
        <v>5200</v>
      </c>
      <c r="B141">
        <v>216</v>
      </c>
      <c r="C141">
        <f t="shared" si="44"/>
        <v>0.47822105018944328</v>
      </c>
      <c r="D141">
        <f t="shared" si="39"/>
        <v>0.47822105018944328</v>
      </c>
      <c r="E141" t="s">
        <v>36</v>
      </c>
      <c r="F141" t="s">
        <v>21</v>
      </c>
      <c r="G141">
        <v>1</v>
      </c>
      <c r="H141">
        <f t="shared" si="45"/>
        <v>85</v>
      </c>
      <c r="J141">
        <v>2150</v>
      </c>
      <c r="K141" t="s">
        <v>31</v>
      </c>
      <c r="L141">
        <f t="shared" si="46"/>
        <v>87.5</v>
      </c>
      <c r="M141" cm="1">
        <f t="array" ref="M141">STOWA2024_JAARROND_T(B141*60,L141,J141,K141,"")</f>
        <v>0.61710295657059111</v>
      </c>
      <c r="N141">
        <f t="shared" si="47"/>
        <v>1.620475140092136</v>
      </c>
    </row>
    <row r="142" spans="1:14" x14ac:dyDescent="0.3">
      <c r="A142">
        <f t="shared" si="43"/>
        <v>5201</v>
      </c>
      <c r="B142">
        <v>216</v>
      </c>
      <c r="C142">
        <f t="shared" si="44"/>
        <v>0.37052922101250196</v>
      </c>
      <c r="D142">
        <f t="shared" si="39"/>
        <v>0.37052922101250196</v>
      </c>
      <c r="E142" t="s">
        <v>36</v>
      </c>
      <c r="F142" t="s">
        <v>21</v>
      </c>
      <c r="G142">
        <v>1</v>
      </c>
      <c r="H142">
        <f t="shared" si="45"/>
        <v>90</v>
      </c>
      <c r="J142">
        <v>2150</v>
      </c>
      <c r="K142" t="s">
        <v>31</v>
      </c>
      <c r="L142">
        <f t="shared" si="46"/>
        <v>92.5</v>
      </c>
      <c r="M142" cm="1">
        <f t="array" ref="M142">STOWA2024_JAARROND_T(B142*60,L142,J142,K142,"")</f>
        <v>0.800034613286569</v>
      </c>
      <c r="N142">
        <f t="shared" si="47"/>
        <v>1.249945919079634</v>
      </c>
    </row>
    <row r="143" spans="1:14" x14ac:dyDescent="0.3">
      <c r="A143">
        <f t="shared" si="43"/>
        <v>5202</v>
      </c>
      <c r="B143">
        <v>216</v>
      </c>
      <c r="C143">
        <f t="shared" si="44"/>
        <v>0.28671331329834249</v>
      </c>
      <c r="D143">
        <f t="shared" si="39"/>
        <v>0.28671331329834249</v>
      </c>
      <c r="E143" t="s">
        <v>36</v>
      </c>
      <c r="F143" t="s">
        <v>21</v>
      </c>
      <c r="G143">
        <v>1</v>
      </c>
      <c r="H143">
        <f t="shared" si="45"/>
        <v>95</v>
      </c>
      <c r="J143">
        <v>2150</v>
      </c>
      <c r="K143" t="s">
        <v>31</v>
      </c>
      <c r="L143">
        <f t="shared" si="46"/>
        <v>97.5</v>
      </c>
      <c r="M143" cm="1">
        <f t="array" ref="M143">STOWA2024_JAARROND_T(B143*60,L143,J143,K143,"")</f>
        <v>1.0381708364086013</v>
      </c>
      <c r="N143">
        <f t="shared" si="47"/>
        <v>0.96323260578129155</v>
      </c>
    </row>
    <row r="144" spans="1:14" x14ac:dyDescent="0.3">
      <c r="A144">
        <f t="shared" si="43"/>
        <v>5203</v>
      </c>
      <c r="B144">
        <v>216</v>
      </c>
      <c r="C144">
        <f t="shared" si="44"/>
        <v>0.22177828242915165</v>
      </c>
      <c r="D144">
        <f t="shared" si="39"/>
        <v>0.22177828242915165</v>
      </c>
      <c r="E144" t="s">
        <v>36</v>
      </c>
      <c r="F144" t="s">
        <v>21</v>
      </c>
      <c r="G144">
        <v>1</v>
      </c>
      <c r="H144">
        <f t="shared" si="45"/>
        <v>100</v>
      </c>
      <c r="J144">
        <v>2150</v>
      </c>
      <c r="K144" t="s">
        <v>31</v>
      </c>
      <c r="L144">
        <f t="shared" si="46"/>
        <v>102.5</v>
      </c>
      <c r="M144" cm="1">
        <f t="array" ref="M144">STOWA2024_JAARROND_T(B144*60,L144,J144,K144,"")</f>
        <v>1.3487007473082986</v>
      </c>
      <c r="N144">
        <f t="shared" si="47"/>
        <v>0.7414543233521399</v>
      </c>
    </row>
    <row r="145" spans="1:14" x14ac:dyDescent="0.3">
      <c r="A145">
        <f t="shared" si="43"/>
        <v>5204</v>
      </c>
      <c r="B145">
        <v>216</v>
      </c>
      <c r="C145">
        <f t="shared" si="44"/>
        <v>0.17130677314297971</v>
      </c>
      <c r="D145">
        <f t="shared" si="39"/>
        <v>0.17130677314297971</v>
      </c>
      <c r="E145" t="s">
        <v>36</v>
      </c>
      <c r="F145" t="s">
        <v>21</v>
      </c>
      <c r="G145">
        <v>1</v>
      </c>
      <c r="H145">
        <f t="shared" si="45"/>
        <v>105</v>
      </c>
      <c r="J145">
        <v>2150</v>
      </c>
      <c r="K145" t="s">
        <v>31</v>
      </c>
      <c r="L145">
        <f t="shared" si="46"/>
        <v>107.5</v>
      </c>
      <c r="M145" cm="1">
        <f t="array" ref="M145">STOWA2024_JAARROND_T(B145*60,L145,J145,K145,"")</f>
        <v>1.7539319420615722</v>
      </c>
      <c r="N145">
        <f t="shared" si="47"/>
        <v>0.57014755020916019</v>
      </c>
    </row>
    <row r="146" spans="1:14" x14ac:dyDescent="0.3">
      <c r="A146">
        <f t="shared" si="43"/>
        <v>5205</v>
      </c>
      <c r="B146">
        <v>216</v>
      </c>
      <c r="C146">
        <f t="shared" si="44"/>
        <v>0.13219238046313581</v>
      </c>
      <c r="D146">
        <f t="shared" si="39"/>
        <v>0.13219238046313581</v>
      </c>
      <c r="E146" t="s">
        <v>36</v>
      </c>
      <c r="F146" t="s">
        <v>21</v>
      </c>
      <c r="G146">
        <v>1</v>
      </c>
      <c r="H146">
        <f t="shared" si="45"/>
        <v>110</v>
      </c>
      <c r="J146">
        <v>2150</v>
      </c>
      <c r="K146" t="s">
        <v>31</v>
      </c>
      <c r="L146">
        <f t="shared" si="46"/>
        <v>112.5</v>
      </c>
      <c r="M146" cm="1">
        <f t="array" ref="M146">STOWA2024_JAARROND_T(B146*60,L146,J146,K146,"")</f>
        <v>2.2833387275229846</v>
      </c>
      <c r="N146">
        <f t="shared" si="47"/>
        <v>0.43795516974602439</v>
      </c>
    </row>
    <row r="147" spans="1:14" x14ac:dyDescent="0.3">
      <c r="A147">
        <f t="shared" si="43"/>
        <v>5206</v>
      </c>
      <c r="B147">
        <v>216</v>
      </c>
      <c r="C147">
        <f t="shared" si="44"/>
        <v>0.10189749589793767</v>
      </c>
      <c r="D147">
        <f t="shared" si="39"/>
        <v>0.10189749589793767</v>
      </c>
      <c r="E147" t="s">
        <v>36</v>
      </c>
      <c r="F147" t="s">
        <v>21</v>
      </c>
      <c r="G147">
        <v>1</v>
      </c>
      <c r="H147">
        <f t="shared" si="45"/>
        <v>115</v>
      </c>
      <c r="J147">
        <v>2150</v>
      </c>
      <c r="K147" t="s">
        <v>31</v>
      </c>
      <c r="L147">
        <f t="shared" si="46"/>
        <v>117.5</v>
      </c>
      <c r="M147" cm="1">
        <f t="array" ref="M147">STOWA2024_JAARROND_T(B147*60,L147,J147,K147,"")</f>
        <v>2.9756797056568489</v>
      </c>
      <c r="N147">
        <f t="shared" si="47"/>
        <v>0.33605767384808671</v>
      </c>
    </row>
    <row r="148" spans="1:14" x14ac:dyDescent="0.3">
      <c r="A148">
        <f t="shared" si="43"/>
        <v>5207</v>
      </c>
      <c r="B148">
        <v>216</v>
      </c>
      <c r="C148">
        <f t="shared" si="44"/>
        <v>7.8465252533612917E-2</v>
      </c>
      <c r="D148">
        <f t="shared" si="39"/>
        <v>7.8465252533612917E-2</v>
      </c>
      <c r="E148" t="s">
        <v>36</v>
      </c>
      <c r="F148" t="s">
        <v>21</v>
      </c>
      <c r="G148">
        <v>1</v>
      </c>
      <c r="H148">
        <f t="shared" si="45"/>
        <v>120</v>
      </c>
      <c r="J148">
        <v>2150</v>
      </c>
      <c r="K148" t="s">
        <v>31</v>
      </c>
      <c r="L148">
        <f t="shared" si="46"/>
        <v>122.5</v>
      </c>
      <c r="M148" cm="1">
        <f t="array" ref="M148">STOWA2024_JAARROND_T(B148*60,L148,J148,K148,"")</f>
        <v>3.882101790483893</v>
      </c>
      <c r="N148">
        <f t="shared" si="47"/>
        <v>0.2575924213144738</v>
      </c>
    </row>
    <row r="149" spans="1:14" x14ac:dyDescent="0.3">
      <c r="A149">
        <f t="shared" si="43"/>
        <v>5208</v>
      </c>
      <c r="B149">
        <v>216</v>
      </c>
      <c r="C149">
        <f t="shared" si="44"/>
        <v>6.035740514345897E-2</v>
      </c>
      <c r="D149">
        <f t="shared" si="39"/>
        <v>6.035740514345897E-2</v>
      </c>
      <c r="E149" t="s">
        <v>36</v>
      </c>
      <c r="F149" t="s">
        <v>21</v>
      </c>
      <c r="G149">
        <v>1</v>
      </c>
      <c r="H149">
        <f t="shared" si="45"/>
        <v>125</v>
      </c>
      <c r="J149">
        <v>2150</v>
      </c>
      <c r="K149" t="s">
        <v>31</v>
      </c>
      <c r="L149">
        <f t="shared" si="46"/>
        <v>127.5</v>
      </c>
      <c r="M149" cm="1">
        <f t="array" ref="M149">STOWA2024_JAARROND_T(B149*60,L149,J149,K149,"")</f>
        <v>5.070093634554925</v>
      </c>
      <c r="N149">
        <f t="shared" si="47"/>
        <v>0.19723501617101483</v>
      </c>
    </row>
    <row r="150" spans="1:14" x14ac:dyDescent="0.3">
      <c r="A150">
        <f t="shared" si="43"/>
        <v>5209</v>
      </c>
      <c r="B150">
        <v>216</v>
      </c>
      <c r="C150">
        <f t="shared" si="44"/>
        <v>4.6378872114465119E-2</v>
      </c>
      <c r="D150">
        <f t="shared" si="39"/>
        <v>4.6378872114465119E-2</v>
      </c>
      <c r="E150" t="s">
        <v>36</v>
      </c>
      <c r="F150" t="s">
        <v>21</v>
      </c>
      <c r="G150">
        <v>1</v>
      </c>
      <c r="H150">
        <f t="shared" si="45"/>
        <v>130</v>
      </c>
      <c r="J150">
        <v>2150</v>
      </c>
      <c r="K150" t="s">
        <v>31</v>
      </c>
      <c r="L150">
        <f t="shared" si="46"/>
        <v>132.5</v>
      </c>
      <c r="M150" cm="1">
        <f t="array" ref="M150">STOWA2024_JAARROND_T(B150*60,L150,J150,K150,"")</f>
        <v>6.628831767204268</v>
      </c>
      <c r="N150">
        <f t="shared" si="47"/>
        <v>0.15085614405654971</v>
      </c>
    </row>
    <row r="151" spans="1:14" x14ac:dyDescent="0.3">
      <c r="A151">
        <f t="shared" si="43"/>
        <v>5210</v>
      </c>
      <c r="B151">
        <v>216</v>
      </c>
      <c r="C151">
        <f t="shared" si="44"/>
        <v>3.5598600788908183E-2</v>
      </c>
      <c r="D151">
        <f t="shared" si="39"/>
        <v>3.5598600788908183E-2</v>
      </c>
      <c r="E151" t="s">
        <v>36</v>
      </c>
      <c r="F151" t="s">
        <v>21</v>
      </c>
      <c r="G151">
        <v>1</v>
      </c>
      <c r="H151">
        <f t="shared" si="45"/>
        <v>135</v>
      </c>
      <c r="J151">
        <v>2150</v>
      </c>
      <c r="K151" t="s">
        <v>31</v>
      </c>
      <c r="L151">
        <f t="shared" si="46"/>
        <v>137.5</v>
      </c>
      <c r="M151" cm="1">
        <f t="array" ref="M151">STOWA2024_JAARROND_T(B151*60,L151,J151,K151,"")</f>
        <v>8.6762217174617611</v>
      </c>
      <c r="N151">
        <f t="shared" si="47"/>
        <v>0.11525754326764152</v>
      </c>
    </row>
    <row r="152" spans="1:14" x14ac:dyDescent="0.3">
      <c r="A152">
        <f t="shared" si="43"/>
        <v>5211</v>
      </c>
      <c r="B152">
        <v>216</v>
      </c>
      <c r="C152">
        <f t="shared" si="44"/>
        <v>2.7295988991944631E-2</v>
      </c>
      <c r="D152">
        <f t="shared" si="39"/>
        <v>2.7295988991944631E-2</v>
      </c>
      <c r="E152" t="s">
        <v>36</v>
      </c>
      <c r="F152" t="s">
        <v>21</v>
      </c>
      <c r="G152">
        <v>1</v>
      </c>
      <c r="H152">
        <f t="shared" si="45"/>
        <v>140</v>
      </c>
      <c r="J152">
        <v>2150</v>
      </c>
      <c r="K152" t="s">
        <v>31</v>
      </c>
      <c r="L152">
        <f t="shared" si="46"/>
        <v>142.5</v>
      </c>
      <c r="M152" cm="1">
        <f t="array" ref="M152">STOWA2024_JAARROND_T(B152*60,L152,J152,K152,"")</f>
        <v>11.368603115694288</v>
      </c>
      <c r="N152">
        <f t="shared" si="47"/>
        <v>8.7961554275696893E-2</v>
      </c>
    </row>
    <row r="153" spans="1:14" x14ac:dyDescent="0.3">
      <c r="A153">
        <f t="shared" si="43"/>
        <v>5212</v>
      </c>
      <c r="B153">
        <v>216</v>
      </c>
      <c r="C153">
        <f t="shared" si="44"/>
        <v>2.0906276884332609E-2</v>
      </c>
      <c r="D153">
        <f t="shared" si="39"/>
        <v>2.0906276884332609E-2</v>
      </c>
      <c r="E153" t="s">
        <v>36</v>
      </c>
      <c r="F153" t="s">
        <v>21</v>
      </c>
      <c r="G153">
        <v>1</v>
      </c>
      <c r="H153">
        <f t="shared" si="45"/>
        <v>145</v>
      </c>
      <c r="J153">
        <v>2150</v>
      </c>
      <c r="K153" t="s">
        <v>31</v>
      </c>
      <c r="L153">
        <f t="shared" si="46"/>
        <v>147.5</v>
      </c>
      <c r="M153" cm="1">
        <f t="array" ref="M153">STOWA2024_JAARROND_T(B153*60,L153,J153,K153,"")</f>
        <v>14.913069319862137</v>
      </c>
      <c r="N153">
        <f t="shared" si="47"/>
        <v>6.7055277391364285E-2</v>
      </c>
    </row>
    <row r="154" spans="1:14" x14ac:dyDescent="0.3">
      <c r="A154">
        <f t="shared" si="43"/>
        <v>5213</v>
      </c>
      <c r="B154">
        <v>216</v>
      </c>
      <c r="C154">
        <f t="shared" si="44"/>
        <v>1.5994716702909875E-2</v>
      </c>
      <c r="D154">
        <f t="shared" si="39"/>
        <v>1.5994716702909875E-2</v>
      </c>
      <c r="E154" t="s">
        <v>36</v>
      </c>
      <c r="F154" t="s">
        <v>21</v>
      </c>
      <c r="G154">
        <v>1</v>
      </c>
      <c r="H154">
        <f t="shared" si="45"/>
        <v>150</v>
      </c>
      <c r="J154">
        <v>2150</v>
      </c>
      <c r="K154" t="s">
        <v>31</v>
      </c>
      <c r="L154">
        <f t="shared" si="46"/>
        <v>152.5</v>
      </c>
      <c r="M154" cm="1">
        <f t="array" ref="M154">STOWA2024_JAARROND_T(B154*60,L154,J154,K154,"")</f>
        <v>19.584587135685638</v>
      </c>
      <c r="N154">
        <f t="shared" si="47"/>
        <v>5.1060560688454409E-2</v>
      </c>
    </row>
    <row r="155" spans="1:14" x14ac:dyDescent="0.3">
      <c r="A155">
        <f t="shared" si="43"/>
        <v>5214</v>
      </c>
      <c r="B155">
        <v>216</v>
      </c>
      <c r="C155">
        <f t="shared" si="44"/>
        <v>1.2223469100887951E-2</v>
      </c>
      <c r="D155">
        <f t="shared" si="39"/>
        <v>1.2223469100887951E-2</v>
      </c>
      <c r="E155" t="s">
        <v>36</v>
      </c>
      <c r="F155" t="s">
        <v>21</v>
      </c>
      <c r="G155">
        <v>1</v>
      </c>
      <c r="H155">
        <f t="shared" si="45"/>
        <v>155</v>
      </c>
      <c r="J155">
        <v>2150</v>
      </c>
      <c r="K155" t="s">
        <v>31</v>
      </c>
      <c r="L155">
        <f t="shared" si="46"/>
        <v>157.5</v>
      </c>
      <c r="M155" cm="1">
        <f t="array" ref="M155">STOWA2024_JAARROND_T(B155*60,L155,J155,K155,"")</f>
        <v>25.748581037415946</v>
      </c>
      <c r="N155">
        <f t="shared" si="47"/>
        <v>3.8837091587566458E-2</v>
      </c>
    </row>
    <row r="156" spans="1:14" x14ac:dyDescent="0.3">
      <c r="A156">
        <f t="shared" si="43"/>
        <v>5215</v>
      </c>
      <c r="B156">
        <v>216</v>
      </c>
      <c r="C156" s="1">
        <f>N155</f>
        <v>3.8837091587566458E-2</v>
      </c>
      <c r="D156">
        <f t="shared" si="39"/>
        <v>3.8837091587566458E-2</v>
      </c>
      <c r="E156" t="s">
        <v>36</v>
      </c>
      <c r="F156" t="s">
        <v>21</v>
      </c>
      <c r="G156">
        <v>1</v>
      </c>
      <c r="H156">
        <f t="shared" si="45"/>
        <v>160</v>
      </c>
      <c r="J156">
        <v>2150</v>
      </c>
      <c r="K156" t="s">
        <v>31</v>
      </c>
      <c r="L156">
        <f>AVERAGE(H156:H157)</f>
        <v>160</v>
      </c>
      <c r="M156" cm="1">
        <f t="array" ref="M156">STOWA2024_JAARROND_T(B156*60,L156,J156,K156,"")</f>
        <v>29.536452355578941</v>
      </c>
      <c r="N156">
        <f>1/M156</f>
        <v>3.3856469557052835E-2</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6C3D5A-C3C8-4EEF-8B4A-E3AFFF986717}">
  <sheetPr codeName="Blad16">
    <tabColor theme="5" tint="-0.249977111117893"/>
  </sheetPr>
  <dimension ref="A1:N156"/>
  <sheetViews>
    <sheetView topLeftCell="A130" workbookViewId="0">
      <selection activeCell="A156" sqref="A156"/>
    </sheetView>
  </sheetViews>
  <sheetFormatPr defaultRowHeight="14.4" x14ac:dyDescent="0.3"/>
  <cols>
    <col min="2" max="2" width="6" bestFit="1" customWidth="1"/>
    <col min="3" max="4" width="12" bestFit="1" customWidth="1"/>
    <col min="5" max="5" width="17.5546875" bestFit="1" customWidth="1"/>
    <col min="6" max="6" width="8" bestFit="1" customWidth="1"/>
    <col min="7" max="7" width="4.21875" bestFit="1" customWidth="1"/>
    <col min="8" max="8" width="7.21875" bestFit="1" customWidth="1"/>
    <col min="10" max="11" width="8" bestFit="1" customWidth="1"/>
    <col min="12" max="12" width="10.44140625" bestFit="1" customWidth="1"/>
    <col min="13" max="14" width="12" bestFit="1" customWidth="1"/>
  </cols>
  <sheetData>
    <row r="1" spans="1:14" x14ac:dyDescent="0.3">
      <c r="A1" t="s">
        <v>48</v>
      </c>
      <c r="B1" t="s">
        <v>14</v>
      </c>
      <c r="C1" t="s">
        <v>15</v>
      </c>
      <c r="D1" t="s">
        <v>16</v>
      </c>
      <c r="E1" t="s">
        <v>17</v>
      </c>
      <c r="F1" t="s">
        <v>18</v>
      </c>
      <c r="G1" t="s">
        <v>20</v>
      </c>
      <c r="H1" t="s">
        <v>1</v>
      </c>
      <c r="J1" t="s">
        <v>4</v>
      </c>
      <c r="K1" t="s">
        <v>0</v>
      </c>
      <c r="L1" t="s">
        <v>13</v>
      </c>
      <c r="M1" t="s">
        <v>2</v>
      </c>
      <c r="N1" t="s">
        <v>3</v>
      </c>
    </row>
    <row r="2" spans="1:14" x14ac:dyDescent="0.3">
      <c r="A2">
        <f>'2150H JAAR'!A156+1</f>
        <v>5216</v>
      </c>
      <c r="B2">
        <v>24</v>
      </c>
      <c r="C2" s="1">
        <f>365.25*24/B2 - N2</f>
        <v>350.975596086883</v>
      </c>
      <c r="D2">
        <f>C2</f>
        <v>350.975596086883</v>
      </c>
      <c r="E2" t="s">
        <v>36</v>
      </c>
      <c r="F2" t="s">
        <v>19</v>
      </c>
      <c r="G2">
        <v>1</v>
      </c>
      <c r="H2">
        <v>10</v>
      </c>
      <c r="J2">
        <v>2150</v>
      </c>
      <c r="K2" t="s">
        <v>31</v>
      </c>
      <c r="L2">
        <f>AVERAGE(H2:H4)</f>
        <v>15</v>
      </c>
      <c r="M2" cm="1">
        <f t="array" ref="M2">STOWA2024_NDJF_T(B2*60,L2,J2,K2,"")</f>
        <v>7.0055464738606993E-2</v>
      </c>
      <c r="N2">
        <f>1/M2</f>
        <v>14.274403913116975</v>
      </c>
    </row>
    <row r="3" spans="1:14" x14ac:dyDescent="0.3">
      <c r="A3">
        <f>A2+1</f>
        <v>5217</v>
      </c>
      <c r="B3">
        <v>24</v>
      </c>
      <c r="C3">
        <f t="shared" ref="C3:C7" si="0">N2-N3</f>
        <v>4.4221153820611914</v>
      </c>
      <c r="D3">
        <f t="shared" ref="D3:D32" si="1">C3</f>
        <v>4.4221153820611914</v>
      </c>
      <c r="E3" t="s">
        <v>36</v>
      </c>
      <c r="F3" t="s">
        <v>19</v>
      </c>
      <c r="G3">
        <v>1</v>
      </c>
      <c r="H3">
        <f t="shared" ref="H3:H7" si="2">H2+5</f>
        <v>15</v>
      </c>
      <c r="J3">
        <v>2150</v>
      </c>
      <c r="K3" t="s">
        <v>31</v>
      </c>
      <c r="L3">
        <f t="shared" ref="L3:L7" si="3">AVERAGE(H3:H4)</f>
        <v>17.5</v>
      </c>
      <c r="M3" cm="1">
        <f t="array" ref="M3">STOWA2024_NDJF_T(B3*60,L3,J3,K3,"")</f>
        <v>0.10149926048631858</v>
      </c>
      <c r="N3">
        <f t="shared" ref="N3:N7" si="4">1/M3</f>
        <v>9.8522885310557839</v>
      </c>
    </row>
    <row r="4" spans="1:14" x14ac:dyDescent="0.3">
      <c r="A4">
        <f t="shared" ref="A4:A67" si="5">A3+1</f>
        <v>5218</v>
      </c>
      <c r="B4">
        <v>24</v>
      </c>
      <c r="C4">
        <f t="shared" si="0"/>
        <v>5.0213283386017773</v>
      </c>
      <c r="D4">
        <f t="shared" si="1"/>
        <v>5.0213283386017773</v>
      </c>
      <c r="E4" t="s">
        <v>36</v>
      </c>
      <c r="F4" t="s">
        <v>19</v>
      </c>
      <c r="G4">
        <v>1</v>
      </c>
      <c r="H4">
        <f t="shared" si="2"/>
        <v>20</v>
      </c>
      <c r="J4">
        <v>2150</v>
      </c>
      <c r="K4" t="s">
        <v>31</v>
      </c>
      <c r="L4">
        <f t="shared" si="3"/>
        <v>22.5</v>
      </c>
      <c r="M4" cm="1">
        <f t="array" ref="M4">STOWA2024_NDJF_T(B4*60,L4,J4,K4,"")</f>
        <v>0.20699818672942222</v>
      </c>
      <c r="N4">
        <f t="shared" si="4"/>
        <v>4.8309601924540067</v>
      </c>
    </row>
    <row r="5" spans="1:14" x14ac:dyDescent="0.3">
      <c r="A5">
        <f t="shared" si="5"/>
        <v>5219</v>
      </c>
      <c r="B5">
        <v>24</v>
      </c>
      <c r="C5">
        <f t="shared" si="0"/>
        <v>2.3772559155450286</v>
      </c>
      <c r="D5">
        <f t="shared" si="1"/>
        <v>2.3772559155450286</v>
      </c>
      <c r="E5" t="s">
        <v>36</v>
      </c>
      <c r="F5" t="s">
        <v>19</v>
      </c>
      <c r="G5">
        <v>1</v>
      </c>
      <c r="H5">
        <f t="shared" si="2"/>
        <v>25</v>
      </c>
      <c r="J5">
        <v>2150</v>
      </c>
      <c r="K5" t="s">
        <v>31</v>
      </c>
      <c r="L5">
        <f t="shared" si="3"/>
        <v>27.5</v>
      </c>
      <c r="M5" cm="1">
        <f t="array" ref="M5">STOWA2024_NDJF_T(B5*60,L5,J5,K5,"")</f>
        <v>0.4075470746049874</v>
      </c>
      <c r="N5">
        <f t="shared" si="4"/>
        <v>2.4537042769089781</v>
      </c>
    </row>
    <row r="6" spans="1:14" x14ac:dyDescent="0.3">
      <c r="A6">
        <f t="shared" si="5"/>
        <v>5220</v>
      </c>
      <c r="B6">
        <v>24</v>
      </c>
      <c r="C6">
        <f t="shared" si="0"/>
        <v>1.1669546031248885</v>
      </c>
      <c r="D6">
        <f t="shared" si="1"/>
        <v>1.1669546031248885</v>
      </c>
      <c r="E6" t="s">
        <v>36</v>
      </c>
      <c r="F6" t="s">
        <v>19</v>
      </c>
      <c r="G6">
        <v>1</v>
      </c>
      <c r="H6">
        <f t="shared" si="2"/>
        <v>30</v>
      </c>
      <c r="J6">
        <v>2150</v>
      </c>
      <c r="K6" t="s">
        <v>31</v>
      </c>
      <c r="L6">
        <f t="shared" si="3"/>
        <v>32.5</v>
      </c>
      <c r="M6" cm="1">
        <f t="array" ref="M6">STOWA2024_NDJF_T(B6*60,L6,J6,K6,"")</f>
        <v>0.77715193590000098</v>
      </c>
      <c r="N6">
        <f t="shared" si="4"/>
        <v>1.2867496737840896</v>
      </c>
    </row>
    <row r="7" spans="1:14" x14ac:dyDescent="0.3">
      <c r="A7">
        <f t="shared" si="5"/>
        <v>5221</v>
      </c>
      <c r="B7">
        <v>24</v>
      </c>
      <c r="C7">
        <f t="shared" si="0"/>
        <v>0.5919627605446045</v>
      </c>
      <c r="D7">
        <f t="shared" si="1"/>
        <v>0.5919627605446045</v>
      </c>
      <c r="E7" t="s">
        <v>36</v>
      </c>
      <c r="F7" t="s">
        <v>19</v>
      </c>
      <c r="G7">
        <v>1</v>
      </c>
      <c r="H7">
        <f t="shared" si="2"/>
        <v>35</v>
      </c>
      <c r="J7">
        <v>2150</v>
      </c>
      <c r="K7" t="s">
        <v>31</v>
      </c>
      <c r="L7">
        <f t="shared" si="3"/>
        <v>37.5</v>
      </c>
      <c r="M7" cm="1">
        <f t="array" ref="M7">STOWA2024_NDJF_T(B7*60,L7,J7,K7,"")</f>
        <v>1.4392902067447426</v>
      </c>
      <c r="N7">
        <f t="shared" si="4"/>
        <v>0.69478691323948505</v>
      </c>
    </row>
    <row r="8" spans="1:14" x14ac:dyDescent="0.3">
      <c r="A8">
        <f t="shared" si="5"/>
        <v>5222</v>
      </c>
      <c r="B8">
        <v>24</v>
      </c>
      <c r="C8">
        <f>N7-N8</f>
        <v>0.30960321557992387</v>
      </c>
      <c r="D8">
        <f t="shared" si="1"/>
        <v>0.30960321557992387</v>
      </c>
      <c r="E8" t="s">
        <v>36</v>
      </c>
      <c r="F8" t="s">
        <v>19</v>
      </c>
      <c r="G8">
        <v>1</v>
      </c>
      <c r="H8">
        <f>H7+5</f>
        <v>40</v>
      </c>
      <c r="J8">
        <v>2150</v>
      </c>
      <c r="K8" t="s">
        <v>31</v>
      </c>
      <c r="L8">
        <f>AVERAGE(H8:H9)</f>
        <v>42.5</v>
      </c>
      <c r="M8" cm="1">
        <f t="array" ref="M8">STOWA2024_NDJF_T(B8*60,L8,J8,K8,"")</f>
        <v>2.5961638721372755</v>
      </c>
      <c r="N8">
        <f>1/M8</f>
        <v>0.38518369765956118</v>
      </c>
    </row>
    <row r="9" spans="1:14" x14ac:dyDescent="0.3">
      <c r="A9">
        <f t="shared" si="5"/>
        <v>5223</v>
      </c>
      <c r="B9">
        <v>24</v>
      </c>
      <c r="C9">
        <f t="shared" ref="C9:C31" si="6">N8-N9</f>
        <v>0.16638025181657759</v>
      </c>
      <c r="D9">
        <f t="shared" si="1"/>
        <v>0.16638025181657759</v>
      </c>
      <c r="E9" t="s">
        <v>36</v>
      </c>
      <c r="F9" t="s">
        <v>19</v>
      </c>
      <c r="G9">
        <v>1</v>
      </c>
      <c r="H9">
        <f t="shared" ref="H9:H32" si="7">H8+5</f>
        <v>45</v>
      </c>
      <c r="J9">
        <v>2150</v>
      </c>
      <c r="K9" t="s">
        <v>31</v>
      </c>
      <c r="L9">
        <f t="shared" ref="L9:L31" si="8">AVERAGE(H9:H10)</f>
        <v>47.5</v>
      </c>
      <c r="M9" cm="1">
        <f t="array" ref="M9">STOWA2024_NDJF_T(B9*60,L9,J9,K9,"")</f>
        <v>4.570311935204229</v>
      </c>
      <c r="N9">
        <f t="shared" ref="N9:N31" si="9">1/M9</f>
        <v>0.21880344584298358</v>
      </c>
    </row>
    <row r="10" spans="1:14" x14ac:dyDescent="0.3">
      <c r="A10">
        <f t="shared" si="5"/>
        <v>5224</v>
      </c>
      <c r="B10">
        <v>24</v>
      </c>
      <c r="C10">
        <f t="shared" si="6"/>
        <v>9.1690517141473499E-2</v>
      </c>
      <c r="D10">
        <f t="shared" si="1"/>
        <v>9.1690517141473499E-2</v>
      </c>
      <c r="E10" t="s">
        <v>36</v>
      </c>
      <c r="F10" t="s">
        <v>19</v>
      </c>
      <c r="G10">
        <v>1</v>
      </c>
      <c r="H10">
        <f t="shared" si="7"/>
        <v>50</v>
      </c>
      <c r="J10">
        <v>2150</v>
      </c>
      <c r="K10" t="s">
        <v>31</v>
      </c>
      <c r="L10">
        <f t="shared" si="8"/>
        <v>52.5</v>
      </c>
      <c r="M10" cm="1">
        <f t="array" ref="M10">STOWA2024_NDJF_T(B10*60,L10,J10,K10,"")</f>
        <v>7.8670203748371366</v>
      </c>
      <c r="N10">
        <f t="shared" si="9"/>
        <v>0.12711292870151009</v>
      </c>
    </row>
    <row r="11" spans="1:14" x14ac:dyDescent="0.3">
      <c r="A11">
        <f t="shared" si="5"/>
        <v>5225</v>
      </c>
      <c r="B11">
        <v>24</v>
      </c>
      <c r="C11">
        <f t="shared" si="6"/>
        <v>5.1723519094060019E-2</v>
      </c>
      <c r="D11">
        <f t="shared" si="1"/>
        <v>5.1723519094060019E-2</v>
      </c>
      <c r="E11" t="s">
        <v>36</v>
      </c>
      <c r="F11" t="s">
        <v>19</v>
      </c>
      <c r="G11">
        <v>1</v>
      </c>
      <c r="H11">
        <f t="shared" si="7"/>
        <v>55</v>
      </c>
      <c r="J11">
        <v>2150</v>
      </c>
      <c r="K11" t="s">
        <v>31</v>
      </c>
      <c r="L11">
        <f t="shared" si="8"/>
        <v>57.5</v>
      </c>
      <c r="M11" cm="1">
        <f t="array" ref="M11">STOWA2024_NDJF_T(B11*60,L11,J11,K11,"")</f>
        <v>13.26446254463278</v>
      </c>
      <c r="N11">
        <f t="shared" si="9"/>
        <v>7.5389409607450067E-2</v>
      </c>
    </row>
    <row r="12" spans="1:14" x14ac:dyDescent="0.3">
      <c r="A12">
        <f t="shared" si="5"/>
        <v>5226</v>
      </c>
      <c r="B12">
        <v>24</v>
      </c>
      <c r="C12">
        <f t="shared" si="6"/>
        <v>2.980908720224848E-2</v>
      </c>
      <c r="D12">
        <f t="shared" si="1"/>
        <v>2.980908720224848E-2</v>
      </c>
      <c r="E12" t="s">
        <v>36</v>
      </c>
      <c r="F12" t="s">
        <v>19</v>
      </c>
      <c r="G12">
        <v>1</v>
      </c>
      <c r="H12">
        <f t="shared" si="7"/>
        <v>60</v>
      </c>
      <c r="J12">
        <v>2150</v>
      </c>
      <c r="K12" t="s">
        <v>31</v>
      </c>
      <c r="L12">
        <f t="shared" si="8"/>
        <v>62.5</v>
      </c>
      <c r="M12" cm="1">
        <f t="array" ref="M12">STOWA2024_NDJF_T(B12*60,L12,J12,K12,"")</f>
        <v>21.939291940723106</v>
      </c>
      <c r="N12">
        <f t="shared" si="9"/>
        <v>4.5580322405201587E-2</v>
      </c>
    </row>
    <row r="13" spans="1:14" x14ac:dyDescent="0.3">
      <c r="A13">
        <f t="shared" si="5"/>
        <v>5227</v>
      </c>
      <c r="B13">
        <v>24</v>
      </c>
      <c r="C13">
        <f t="shared" si="6"/>
        <v>1.7527283037105896E-2</v>
      </c>
      <c r="D13">
        <f t="shared" si="1"/>
        <v>1.7527283037105896E-2</v>
      </c>
      <c r="E13" t="s">
        <v>36</v>
      </c>
      <c r="F13" t="s">
        <v>19</v>
      </c>
      <c r="G13">
        <v>1</v>
      </c>
      <c r="H13">
        <f t="shared" si="7"/>
        <v>65</v>
      </c>
      <c r="J13">
        <v>2150</v>
      </c>
      <c r="K13" t="s">
        <v>31</v>
      </c>
      <c r="L13">
        <f t="shared" si="8"/>
        <v>67.5</v>
      </c>
      <c r="M13" cm="1">
        <f t="array" ref="M13">STOWA2024_NDJF_T(B13*60,L13,J13,K13,"")</f>
        <v>35.646761367942375</v>
      </c>
      <c r="N13">
        <f t="shared" si="9"/>
        <v>2.8053039368095691E-2</v>
      </c>
    </row>
    <row r="14" spans="1:14" x14ac:dyDescent="0.3">
      <c r="A14">
        <f t="shared" si="5"/>
        <v>5228</v>
      </c>
      <c r="B14">
        <v>24</v>
      </c>
      <c r="C14">
        <f t="shared" si="6"/>
        <v>1.0498017540378792E-2</v>
      </c>
      <c r="D14">
        <f t="shared" si="1"/>
        <v>1.0498017540378792E-2</v>
      </c>
      <c r="E14" t="s">
        <v>36</v>
      </c>
      <c r="F14" t="s">
        <v>19</v>
      </c>
      <c r="G14">
        <v>1</v>
      </c>
      <c r="H14">
        <f t="shared" si="7"/>
        <v>70</v>
      </c>
      <c r="J14">
        <v>2150</v>
      </c>
      <c r="K14" t="s">
        <v>31</v>
      </c>
      <c r="L14">
        <f t="shared" si="8"/>
        <v>72.5</v>
      </c>
      <c r="M14" cm="1">
        <f t="array" ref="M14">STOWA2024_NDJF_T(B14*60,L14,J14,K14,"")</f>
        <v>56.963757141055858</v>
      </c>
      <c r="N14">
        <f t="shared" si="9"/>
        <v>1.7555021827716899E-2</v>
      </c>
    </row>
    <row r="15" spans="1:14" x14ac:dyDescent="0.3">
      <c r="A15">
        <f t="shared" si="5"/>
        <v>5229</v>
      </c>
      <c r="B15">
        <v>24</v>
      </c>
      <c r="C15">
        <f t="shared" si="6"/>
        <v>6.3978922655878942E-3</v>
      </c>
      <c r="D15">
        <f t="shared" si="1"/>
        <v>6.3978922655878942E-3</v>
      </c>
      <c r="E15" t="s">
        <v>36</v>
      </c>
      <c r="F15" t="s">
        <v>19</v>
      </c>
      <c r="G15">
        <v>1</v>
      </c>
      <c r="H15">
        <f t="shared" si="7"/>
        <v>75</v>
      </c>
      <c r="J15">
        <v>2150</v>
      </c>
      <c r="K15" t="s">
        <v>31</v>
      </c>
      <c r="L15">
        <f t="shared" si="8"/>
        <v>77.5</v>
      </c>
      <c r="M15" cm="1">
        <f t="array" ref="M15">STOWA2024_NDJF_T(B15*60,L15,J15,K15,"")</f>
        <v>89.628787980945518</v>
      </c>
      <c r="N15">
        <f t="shared" si="9"/>
        <v>1.1157129562129005E-2</v>
      </c>
    </row>
    <row r="16" spans="1:14" x14ac:dyDescent="0.3">
      <c r="A16">
        <f t="shared" si="5"/>
        <v>5230</v>
      </c>
      <c r="B16">
        <v>24</v>
      </c>
      <c r="C16">
        <f t="shared" si="6"/>
        <v>3.9624201014017597E-3</v>
      </c>
      <c r="D16">
        <f t="shared" si="1"/>
        <v>3.9624201014017597E-3</v>
      </c>
      <c r="E16" t="s">
        <v>36</v>
      </c>
      <c r="F16" t="s">
        <v>19</v>
      </c>
      <c r="G16">
        <v>1</v>
      </c>
      <c r="H16">
        <f t="shared" si="7"/>
        <v>80</v>
      </c>
      <c r="J16">
        <v>2150</v>
      </c>
      <c r="K16" t="s">
        <v>31</v>
      </c>
      <c r="L16">
        <f t="shared" si="8"/>
        <v>82.5</v>
      </c>
      <c r="M16" cm="1">
        <f t="array" ref="M16">STOWA2024_NDJF_T(B16*60,L16,J16,K16,"")</f>
        <v>138.99101908959079</v>
      </c>
      <c r="N16">
        <f t="shared" si="9"/>
        <v>7.1947094607272451E-3</v>
      </c>
    </row>
    <row r="17" spans="1:14" x14ac:dyDescent="0.3">
      <c r="A17">
        <f t="shared" si="5"/>
        <v>5231</v>
      </c>
      <c r="B17">
        <v>24</v>
      </c>
      <c r="C17">
        <f t="shared" si="6"/>
        <v>2.4915280405435978E-3</v>
      </c>
      <c r="D17">
        <f t="shared" si="1"/>
        <v>2.4915280405435978E-3</v>
      </c>
      <c r="E17" t="s">
        <v>36</v>
      </c>
      <c r="F17" t="s">
        <v>19</v>
      </c>
      <c r="G17">
        <v>1</v>
      </c>
      <c r="H17">
        <f t="shared" si="7"/>
        <v>85</v>
      </c>
      <c r="J17">
        <v>2150</v>
      </c>
      <c r="K17" t="s">
        <v>31</v>
      </c>
      <c r="L17">
        <f t="shared" si="8"/>
        <v>87.5</v>
      </c>
      <c r="M17" cm="1">
        <f t="array" ref="M17">STOWA2024_NDJF_T(B17*60,L17,J17,K17,"")</f>
        <v>212.62203403604883</v>
      </c>
      <c r="N17">
        <f t="shared" si="9"/>
        <v>4.7031814201836473E-3</v>
      </c>
    </row>
    <row r="18" spans="1:14" x14ac:dyDescent="0.3">
      <c r="A18">
        <f t="shared" si="5"/>
        <v>5232</v>
      </c>
      <c r="B18">
        <v>24</v>
      </c>
      <c r="C18">
        <f t="shared" si="6"/>
        <v>1.5891578696668029E-3</v>
      </c>
      <c r="D18">
        <f t="shared" si="1"/>
        <v>1.5891578696668029E-3</v>
      </c>
      <c r="E18" t="s">
        <v>36</v>
      </c>
      <c r="F18" t="s">
        <v>19</v>
      </c>
      <c r="G18">
        <v>1</v>
      </c>
      <c r="H18">
        <f t="shared" si="7"/>
        <v>90</v>
      </c>
      <c r="J18">
        <v>2150</v>
      </c>
      <c r="K18" t="s">
        <v>31</v>
      </c>
      <c r="L18">
        <f t="shared" si="8"/>
        <v>92.5</v>
      </c>
      <c r="M18" cm="1">
        <f t="array" ref="M18">STOWA2024_NDJF_T(B18*60,L18,J18,K18,"")</f>
        <v>321.12795031175239</v>
      </c>
      <c r="N18">
        <f t="shared" si="9"/>
        <v>3.1140235505168444E-3</v>
      </c>
    </row>
    <row r="19" spans="1:14" x14ac:dyDescent="0.3">
      <c r="A19">
        <f t="shared" si="5"/>
        <v>5233</v>
      </c>
      <c r="B19">
        <v>24</v>
      </c>
      <c r="C19">
        <f t="shared" si="6"/>
        <v>1.0272064770022304E-3</v>
      </c>
      <c r="D19">
        <f t="shared" si="1"/>
        <v>1.0272064770022304E-3</v>
      </c>
      <c r="E19" t="s">
        <v>36</v>
      </c>
      <c r="F19" t="s">
        <v>19</v>
      </c>
      <c r="G19">
        <v>1</v>
      </c>
      <c r="H19">
        <f t="shared" si="7"/>
        <v>95</v>
      </c>
      <c r="J19">
        <v>2150</v>
      </c>
      <c r="K19" t="s">
        <v>31</v>
      </c>
      <c r="L19">
        <f t="shared" si="8"/>
        <v>97.5</v>
      </c>
      <c r="M19" cm="1">
        <f t="array" ref="M19">STOWA2024_NDJF_T(B19*60,L19,J19,K19,"")</f>
        <v>479.19868621536705</v>
      </c>
      <c r="N19">
        <f t="shared" si="9"/>
        <v>2.086817073514614E-3</v>
      </c>
    </row>
    <row r="20" spans="1:14" x14ac:dyDescent="0.3">
      <c r="A20">
        <f t="shared" si="5"/>
        <v>5234</v>
      </c>
      <c r="B20">
        <v>24</v>
      </c>
      <c r="C20">
        <f t="shared" si="6"/>
        <v>6.7237131086154847E-4</v>
      </c>
      <c r="D20">
        <f t="shared" si="1"/>
        <v>6.7237131086154847E-4</v>
      </c>
      <c r="E20" t="s">
        <v>36</v>
      </c>
      <c r="F20" t="s">
        <v>19</v>
      </c>
      <c r="G20">
        <v>1</v>
      </c>
      <c r="H20">
        <f t="shared" si="7"/>
        <v>100</v>
      </c>
      <c r="J20">
        <v>2150</v>
      </c>
      <c r="K20" t="s">
        <v>31</v>
      </c>
      <c r="L20">
        <f t="shared" si="8"/>
        <v>102.5</v>
      </c>
      <c r="M20" cm="1">
        <f t="array" ref="M20">STOWA2024_NDJF_T(B20*60,L20,J20,K20,"")</f>
        <v>706.99070010596051</v>
      </c>
      <c r="N20">
        <f t="shared" si="9"/>
        <v>1.4144457626530656E-3</v>
      </c>
    </row>
    <row r="21" spans="1:14" x14ac:dyDescent="0.3">
      <c r="A21">
        <f t="shared" si="5"/>
        <v>5235</v>
      </c>
      <c r="B21">
        <v>24</v>
      </c>
      <c r="C21">
        <f t="shared" si="6"/>
        <v>4.4538573077000936E-4</v>
      </c>
      <c r="D21">
        <f t="shared" si="1"/>
        <v>4.4538573077000936E-4</v>
      </c>
      <c r="E21" t="s">
        <v>36</v>
      </c>
      <c r="F21" t="s">
        <v>19</v>
      </c>
      <c r="G21">
        <v>1</v>
      </c>
      <c r="H21">
        <f t="shared" si="7"/>
        <v>105</v>
      </c>
      <c r="J21">
        <v>2150</v>
      </c>
      <c r="K21" t="s">
        <v>31</v>
      </c>
      <c r="L21">
        <f t="shared" si="8"/>
        <v>107.5</v>
      </c>
      <c r="M21" cm="1">
        <f t="array" ref="M21">STOWA2024_NDJF_T(B21*60,L21,J21,K21,"")</f>
        <v>1031.9278136534244</v>
      </c>
      <c r="N21">
        <f t="shared" si="9"/>
        <v>9.6906003188305619E-4</v>
      </c>
    </row>
    <row r="22" spans="1:14" x14ac:dyDescent="0.3">
      <c r="A22">
        <f t="shared" si="5"/>
        <v>5236</v>
      </c>
      <c r="B22">
        <v>24</v>
      </c>
      <c r="C22">
        <f t="shared" si="6"/>
        <v>2.9836830499558318E-4</v>
      </c>
      <c r="D22">
        <f t="shared" si="1"/>
        <v>2.9836830499558318E-4</v>
      </c>
      <c r="E22" t="s">
        <v>36</v>
      </c>
      <c r="F22" t="s">
        <v>19</v>
      </c>
      <c r="G22">
        <v>1</v>
      </c>
      <c r="H22">
        <f t="shared" si="7"/>
        <v>110</v>
      </c>
      <c r="J22">
        <v>2150</v>
      </c>
      <c r="K22" t="s">
        <v>31</v>
      </c>
      <c r="L22">
        <f t="shared" si="8"/>
        <v>112.5</v>
      </c>
      <c r="M22" cm="1">
        <f t="array" ref="M22">STOWA2024_NDJF_T(B22*60,L22,J22,K22,"")</f>
        <v>1490.9979651020467</v>
      </c>
      <c r="N22">
        <f t="shared" si="9"/>
        <v>6.7069172688747302E-4</v>
      </c>
    </row>
    <row r="23" spans="1:14" x14ac:dyDescent="0.3">
      <c r="A23">
        <f t="shared" si="5"/>
        <v>5237</v>
      </c>
      <c r="B23">
        <v>24</v>
      </c>
      <c r="C23">
        <f t="shared" si="6"/>
        <v>2.0200738729682995E-4</v>
      </c>
      <c r="D23">
        <f t="shared" si="1"/>
        <v>2.0200738729682995E-4</v>
      </c>
      <c r="E23" t="s">
        <v>36</v>
      </c>
      <c r="F23" t="s">
        <v>19</v>
      </c>
      <c r="G23">
        <v>1</v>
      </c>
      <c r="H23">
        <f t="shared" si="7"/>
        <v>115</v>
      </c>
      <c r="J23">
        <v>2150</v>
      </c>
      <c r="K23" t="s">
        <v>31</v>
      </c>
      <c r="L23">
        <f t="shared" si="8"/>
        <v>117.5</v>
      </c>
      <c r="M23" cm="1">
        <f t="array" ref="M23">STOWA2024_NDJF_T(B23*60,L23,J23,K23,"")</f>
        <v>2133.6322030162501</v>
      </c>
      <c r="N23">
        <f t="shared" si="9"/>
        <v>4.6868433959064307E-4</v>
      </c>
    </row>
    <row r="24" spans="1:14" x14ac:dyDescent="0.3">
      <c r="A24">
        <f t="shared" si="5"/>
        <v>5238</v>
      </c>
      <c r="B24">
        <v>24</v>
      </c>
      <c r="C24">
        <f t="shared" si="6"/>
        <v>1.3815814650187095E-4</v>
      </c>
      <c r="D24">
        <f t="shared" si="1"/>
        <v>1.3815814650187095E-4</v>
      </c>
      <c r="E24" t="s">
        <v>36</v>
      </c>
      <c r="F24" t="s">
        <v>19</v>
      </c>
      <c r="G24">
        <v>1</v>
      </c>
      <c r="H24">
        <f t="shared" si="7"/>
        <v>120</v>
      </c>
      <c r="J24">
        <v>2150</v>
      </c>
      <c r="K24" t="s">
        <v>31</v>
      </c>
      <c r="L24">
        <f t="shared" si="8"/>
        <v>122.5</v>
      </c>
      <c r="M24" cm="1">
        <f t="array" ref="M24">STOWA2024_NDJF_T(B24*60,L24,J24,K24,"")</f>
        <v>3025.4788301495423</v>
      </c>
      <c r="N24">
        <f t="shared" si="9"/>
        <v>3.3052619308877212E-4</v>
      </c>
    </row>
    <row r="25" spans="1:14" x14ac:dyDescent="0.3">
      <c r="A25">
        <f t="shared" si="5"/>
        <v>5239</v>
      </c>
      <c r="B25">
        <v>24</v>
      </c>
      <c r="C25">
        <f t="shared" si="6"/>
        <v>9.5399471645048753E-5</v>
      </c>
      <c r="D25">
        <f t="shared" si="1"/>
        <v>9.5399471645048753E-5</v>
      </c>
      <c r="E25" t="s">
        <v>36</v>
      </c>
      <c r="F25" t="s">
        <v>19</v>
      </c>
      <c r="G25">
        <v>1</v>
      </c>
      <c r="H25">
        <f t="shared" si="7"/>
        <v>125</v>
      </c>
      <c r="J25">
        <v>2150</v>
      </c>
      <c r="K25" t="s">
        <v>31</v>
      </c>
      <c r="L25">
        <f t="shared" si="8"/>
        <v>127.5</v>
      </c>
      <c r="M25" cm="1">
        <f t="array" ref="M25">STOWA2024_NDJF_T(B25*60,L25,J25,K25,"")</f>
        <v>4253.0257465413006</v>
      </c>
      <c r="N25">
        <f t="shared" si="9"/>
        <v>2.3512672144372336E-4</v>
      </c>
    </row>
    <row r="26" spans="1:14" x14ac:dyDescent="0.3">
      <c r="A26">
        <f t="shared" si="5"/>
        <v>5240</v>
      </c>
      <c r="B26">
        <v>24</v>
      </c>
      <c r="C26">
        <f t="shared" si="6"/>
        <v>6.6476915387257197E-5</v>
      </c>
      <c r="D26">
        <f t="shared" si="1"/>
        <v>6.6476915387257197E-5</v>
      </c>
      <c r="E26" t="s">
        <v>36</v>
      </c>
      <c r="F26" t="s">
        <v>19</v>
      </c>
      <c r="G26">
        <v>1</v>
      </c>
      <c r="H26">
        <f t="shared" si="7"/>
        <v>130</v>
      </c>
      <c r="J26">
        <v>2150</v>
      </c>
      <c r="K26" t="s">
        <v>31</v>
      </c>
      <c r="L26">
        <f t="shared" si="8"/>
        <v>132.5</v>
      </c>
      <c r="M26" cm="1">
        <f t="array" ref="M26">STOWA2024_NDJF_T(B26*60,L26,J26,K26,"")</f>
        <v>5929.4464866753942</v>
      </c>
      <c r="N26">
        <f t="shared" si="9"/>
        <v>1.6864980605646617E-4</v>
      </c>
    </row>
    <row r="27" spans="1:14" x14ac:dyDescent="0.3">
      <c r="A27">
        <f t="shared" si="5"/>
        <v>5241</v>
      </c>
      <c r="B27">
        <v>24</v>
      </c>
      <c r="C27">
        <f t="shared" si="6"/>
        <v>4.6725343711594611E-5</v>
      </c>
      <c r="D27">
        <f t="shared" si="1"/>
        <v>4.6725343711594611E-5</v>
      </c>
      <c r="E27" t="s">
        <v>36</v>
      </c>
      <c r="F27" t="s">
        <v>19</v>
      </c>
      <c r="G27">
        <v>1</v>
      </c>
      <c r="H27">
        <f t="shared" si="7"/>
        <v>135</v>
      </c>
      <c r="J27">
        <v>2150</v>
      </c>
      <c r="K27" t="s">
        <v>31</v>
      </c>
      <c r="L27">
        <f t="shared" si="8"/>
        <v>137.5</v>
      </c>
      <c r="M27" cm="1">
        <f t="array" ref="M27">STOWA2024_NDJF_T(B27*60,L27,J27,K27,"")</f>
        <v>8201.7995467671826</v>
      </c>
      <c r="N27">
        <f t="shared" si="9"/>
        <v>1.2192446234487156E-4</v>
      </c>
    </row>
    <row r="28" spans="1:14" x14ac:dyDescent="0.3">
      <c r="A28">
        <f t="shared" si="5"/>
        <v>5242</v>
      </c>
      <c r="B28">
        <v>24</v>
      </c>
      <c r="C28">
        <f t="shared" si="6"/>
        <v>3.3116470165496609E-5</v>
      </c>
      <c r="D28">
        <f t="shared" si="1"/>
        <v>3.3116470165496609E-5</v>
      </c>
      <c r="E28" t="s">
        <v>36</v>
      </c>
      <c r="F28" t="s">
        <v>19</v>
      </c>
      <c r="G28">
        <v>1</v>
      </c>
      <c r="H28">
        <f t="shared" si="7"/>
        <v>140</v>
      </c>
      <c r="J28">
        <v>2150</v>
      </c>
      <c r="K28" t="s">
        <v>31</v>
      </c>
      <c r="L28">
        <f t="shared" si="8"/>
        <v>142.5</v>
      </c>
      <c r="M28" cm="1">
        <f t="array" ref="M28">STOWA2024_NDJF_T(B28*60,L28,J28,K28,"")</f>
        <v>11260.247816212235</v>
      </c>
      <c r="N28">
        <f t="shared" si="9"/>
        <v>8.8807992179374946E-5</v>
      </c>
    </row>
    <row r="29" spans="1:14" x14ac:dyDescent="0.3">
      <c r="A29">
        <f t="shared" si="5"/>
        <v>5243</v>
      </c>
      <c r="B29">
        <v>24</v>
      </c>
      <c r="C29">
        <f t="shared" si="6"/>
        <v>2.3656320315829218E-5</v>
      </c>
      <c r="D29">
        <f t="shared" si="1"/>
        <v>2.3656320315829218E-5</v>
      </c>
      <c r="E29" t="s">
        <v>36</v>
      </c>
      <c r="F29" t="s">
        <v>19</v>
      </c>
      <c r="G29">
        <v>1</v>
      </c>
      <c r="H29">
        <f t="shared" si="7"/>
        <v>145</v>
      </c>
      <c r="J29">
        <v>2150</v>
      </c>
      <c r="K29" t="s">
        <v>31</v>
      </c>
      <c r="L29">
        <f t="shared" si="8"/>
        <v>147.5</v>
      </c>
      <c r="M29" cm="1">
        <f t="array" ref="M29">STOWA2024_NDJF_T(B29*60,L29,J29,K29,"")</f>
        <v>15348.800290104748</v>
      </c>
      <c r="N29">
        <f t="shared" si="9"/>
        <v>6.5151671863545728E-5</v>
      </c>
    </row>
    <row r="30" spans="1:14" x14ac:dyDescent="0.3">
      <c r="A30">
        <f t="shared" si="5"/>
        <v>5244</v>
      </c>
      <c r="B30">
        <v>24</v>
      </c>
      <c r="C30">
        <f t="shared" si="6"/>
        <v>1.7026000392133973E-5</v>
      </c>
      <c r="D30">
        <f t="shared" si="1"/>
        <v>1.7026000392133973E-5</v>
      </c>
      <c r="E30" t="s">
        <v>36</v>
      </c>
      <c r="F30" t="s">
        <v>19</v>
      </c>
      <c r="G30">
        <v>1</v>
      </c>
      <c r="H30">
        <f t="shared" si="7"/>
        <v>150</v>
      </c>
      <c r="J30">
        <v>2150</v>
      </c>
      <c r="K30" t="s">
        <v>31</v>
      </c>
      <c r="L30">
        <f t="shared" si="8"/>
        <v>152.5</v>
      </c>
      <c r="M30" cm="1">
        <f t="array" ref="M30">STOWA2024_NDJF_T(B30*60,L30,J30,K30,"")</f>
        <v>20778.930858014795</v>
      </c>
      <c r="N30">
        <f t="shared" si="9"/>
        <v>4.8125671471411755E-5</v>
      </c>
    </row>
    <row r="31" spans="1:14" x14ac:dyDescent="0.3">
      <c r="A31">
        <f t="shared" si="5"/>
        <v>5245</v>
      </c>
      <c r="B31">
        <v>24</v>
      </c>
      <c r="C31">
        <f t="shared" si="6"/>
        <v>1.2343162597778774E-5</v>
      </c>
      <c r="D31">
        <f t="shared" si="1"/>
        <v>1.2343162597778774E-5</v>
      </c>
      <c r="E31" t="s">
        <v>36</v>
      </c>
      <c r="F31" t="s">
        <v>19</v>
      </c>
      <c r="G31">
        <v>1</v>
      </c>
      <c r="H31">
        <f t="shared" si="7"/>
        <v>155</v>
      </c>
      <c r="J31">
        <v>2150</v>
      </c>
      <c r="K31" t="s">
        <v>31</v>
      </c>
      <c r="L31">
        <f t="shared" si="8"/>
        <v>157.5</v>
      </c>
      <c r="M31" cm="1">
        <f t="array" ref="M31">STOWA2024_NDJF_T(B31*60,L31,J31,K31,"")</f>
        <v>27946.615021644524</v>
      </c>
      <c r="N31">
        <f t="shared" si="9"/>
        <v>3.578250887363298E-5</v>
      </c>
    </row>
    <row r="32" spans="1:14" x14ac:dyDescent="0.3">
      <c r="A32">
        <f t="shared" si="5"/>
        <v>5246</v>
      </c>
      <c r="B32">
        <v>24</v>
      </c>
      <c r="C32" s="1">
        <f>N31</f>
        <v>3.578250887363298E-5</v>
      </c>
      <c r="D32">
        <f t="shared" si="1"/>
        <v>3.578250887363298E-5</v>
      </c>
      <c r="E32" t="s">
        <v>36</v>
      </c>
      <c r="F32" t="s">
        <v>19</v>
      </c>
      <c r="G32">
        <v>1</v>
      </c>
      <c r="H32">
        <f t="shared" si="7"/>
        <v>160</v>
      </c>
      <c r="J32">
        <v>2150</v>
      </c>
      <c r="K32" t="s">
        <v>31</v>
      </c>
      <c r="L32">
        <f>AVERAGE(H32:H33)</f>
        <v>85</v>
      </c>
      <c r="M32" cm="1">
        <f t="array" ref="M32">STOWA2024_NDJF_T(B32*60,L32,J32,K32,"")</f>
        <v>172.19224413696872</v>
      </c>
      <c r="N32">
        <f>1/M32</f>
        <v>5.807462496420915E-3</v>
      </c>
    </row>
    <row r="33" spans="1:14" x14ac:dyDescent="0.3">
      <c r="A33">
        <f t="shared" si="5"/>
        <v>5247</v>
      </c>
      <c r="B33">
        <v>48</v>
      </c>
      <c r="C33" s="1">
        <f>365.25*24/B33 - N33</f>
        <v>160.28876291988507</v>
      </c>
      <c r="D33">
        <f>C33</f>
        <v>160.28876291988507</v>
      </c>
      <c r="E33" t="s">
        <v>36</v>
      </c>
      <c r="F33" t="s">
        <v>19</v>
      </c>
      <c r="G33">
        <v>1</v>
      </c>
      <c r="H33">
        <v>10</v>
      </c>
      <c r="J33">
        <v>2150</v>
      </c>
      <c r="K33" t="s">
        <v>31</v>
      </c>
      <c r="L33">
        <f>AVERAGE(H33:H35)</f>
        <v>15</v>
      </c>
      <c r="M33" cm="1">
        <f t="array" ref="M33">STOWA2024_NDJF_T(B33*60,L33,J33,K33,"")</f>
        <v>4.4770298435373432E-2</v>
      </c>
      <c r="N33">
        <f>1/M33</f>
        <v>22.336237080114941</v>
      </c>
    </row>
    <row r="34" spans="1:14" x14ac:dyDescent="0.3">
      <c r="A34">
        <f t="shared" si="5"/>
        <v>5248</v>
      </c>
      <c r="B34">
        <v>48</v>
      </c>
      <c r="C34">
        <f t="shared" ref="C34:C38" si="10">N33-N34</f>
        <v>5.4532889362689012</v>
      </c>
      <c r="D34">
        <f t="shared" ref="D34:D63" si="11">C34</f>
        <v>5.4532889362689012</v>
      </c>
      <c r="E34" t="s">
        <v>36</v>
      </c>
      <c r="F34" t="s">
        <v>19</v>
      </c>
      <c r="G34">
        <v>1</v>
      </c>
      <c r="H34">
        <f t="shared" ref="H34:H38" si="12">H33+5</f>
        <v>15</v>
      </c>
      <c r="J34">
        <v>2150</v>
      </c>
      <c r="K34" t="s">
        <v>31</v>
      </c>
      <c r="L34">
        <f t="shared" ref="L34:L38" si="13">AVERAGE(H34:H35)</f>
        <v>17.5</v>
      </c>
      <c r="M34" cm="1">
        <f t="array" ref="M34">STOWA2024_NDJF_T(B34*60,L34,J34,K34,"")</f>
        <v>5.9231361221973984E-2</v>
      </c>
      <c r="N34">
        <f t="shared" ref="N34:N38" si="14">1/M34</f>
        <v>16.88294814384604</v>
      </c>
    </row>
    <row r="35" spans="1:14" x14ac:dyDescent="0.3">
      <c r="A35">
        <f t="shared" si="5"/>
        <v>5249</v>
      </c>
      <c r="B35">
        <v>48</v>
      </c>
      <c r="C35">
        <f t="shared" si="10"/>
        <v>7.1131162535083696</v>
      </c>
      <c r="D35">
        <f t="shared" si="11"/>
        <v>7.1131162535083696</v>
      </c>
      <c r="E35" t="s">
        <v>36</v>
      </c>
      <c r="F35" t="s">
        <v>19</v>
      </c>
      <c r="G35">
        <v>1</v>
      </c>
      <c r="H35">
        <f t="shared" si="12"/>
        <v>20</v>
      </c>
      <c r="J35">
        <v>2150</v>
      </c>
      <c r="K35" t="s">
        <v>31</v>
      </c>
      <c r="L35">
        <f t="shared" si="13"/>
        <v>22.5</v>
      </c>
      <c r="M35" cm="1">
        <f t="array" ref="M35">STOWA2024_NDJF_T(B35*60,L35,J35,K35,"")</f>
        <v>0.10235590655239385</v>
      </c>
      <c r="N35">
        <f t="shared" si="14"/>
        <v>9.7698318903376702</v>
      </c>
    </row>
    <row r="36" spans="1:14" x14ac:dyDescent="0.3">
      <c r="A36">
        <f t="shared" si="5"/>
        <v>5250</v>
      </c>
      <c r="B36">
        <v>48</v>
      </c>
      <c r="C36">
        <f t="shared" si="10"/>
        <v>4.023592604700946</v>
      </c>
      <c r="D36">
        <f t="shared" si="11"/>
        <v>4.023592604700946</v>
      </c>
      <c r="E36" t="s">
        <v>36</v>
      </c>
      <c r="F36" t="s">
        <v>19</v>
      </c>
      <c r="G36">
        <v>1</v>
      </c>
      <c r="H36">
        <f t="shared" si="12"/>
        <v>25</v>
      </c>
      <c r="J36">
        <v>2150</v>
      </c>
      <c r="K36" t="s">
        <v>31</v>
      </c>
      <c r="L36">
        <f t="shared" si="13"/>
        <v>27.5</v>
      </c>
      <c r="M36" cm="1">
        <f t="array" ref="M36">STOWA2024_NDJF_T(B36*60,L36,J36,K36,"")</f>
        <v>0.17402686353483326</v>
      </c>
      <c r="N36">
        <f t="shared" si="14"/>
        <v>5.7462392856367241</v>
      </c>
    </row>
    <row r="37" spans="1:14" x14ac:dyDescent="0.3">
      <c r="A37">
        <f t="shared" si="5"/>
        <v>5251</v>
      </c>
      <c r="B37">
        <v>48</v>
      </c>
      <c r="C37">
        <f t="shared" si="10"/>
        <v>2.3142855245193314</v>
      </c>
      <c r="D37">
        <f t="shared" si="11"/>
        <v>2.3142855245193314</v>
      </c>
      <c r="E37" t="s">
        <v>36</v>
      </c>
      <c r="F37" t="s">
        <v>19</v>
      </c>
      <c r="G37">
        <v>1</v>
      </c>
      <c r="H37">
        <f t="shared" si="12"/>
        <v>30</v>
      </c>
      <c r="J37">
        <v>2150</v>
      </c>
      <c r="K37" t="s">
        <v>31</v>
      </c>
      <c r="L37">
        <f t="shared" si="13"/>
        <v>32.5</v>
      </c>
      <c r="M37" cm="1">
        <f t="array" ref="M37">STOWA2024_NDJF_T(B37*60,L37,J37,K37,"")</f>
        <v>0.29137921708898984</v>
      </c>
      <c r="N37">
        <f t="shared" si="14"/>
        <v>3.4319537611173927</v>
      </c>
    </row>
    <row r="38" spans="1:14" x14ac:dyDescent="0.3">
      <c r="A38">
        <f t="shared" si="5"/>
        <v>5252</v>
      </c>
      <c r="B38">
        <v>48</v>
      </c>
      <c r="C38">
        <f t="shared" si="10"/>
        <v>1.3523525361005539</v>
      </c>
      <c r="D38">
        <f t="shared" si="11"/>
        <v>1.3523525361005539</v>
      </c>
      <c r="E38" t="s">
        <v>36</v>
      </c>
      <c r="F38" t="s">
        <v>19</v>
      </c>
      <c r="G38">
        <v>1</v>
      </c>
      <c r="H38">
        <f t="shared" si="12"/>
        <v>35</v>
      </c>
      <c r="J38">
        <v>2150</v>
      </c>
      <c r="K38" t="s">
        <v>31</v>
      </c>
      <c r="L38">
        <f t="shared" si="13"/>
        <v>37.5</v>
      </c>
      <c r="M38" cm="1">
        <f t="array" ref="M38">STOWA2024_NDJF_T(B38*60,L38,J38,K38,"")</f>
        <v>0.48086142091587913</v>
      </c>
      <c r="N38">
        <f t="shared" si="14"/>
        <v>2.0796012250168388</v>
      </c>
    </row>
    <row r="39" spans="1:14" x14ac:dyDescent="0.3">
      <c r="A39">
        <f t="shared" si="5"/>
        <v>5253</v>
      </c>
      <c r="B39">
        <v>48</v>
      </c>
      <c r="C39">
        <f>N38-N39</f>
        <v>0.80210144355296276</v>
      </c>
      <c r="D39">
        <f t="shared" si="11"/>
        <v>0.80210144355296276</v>
      </c>
      <c r="E39" t="s">
        <v>36</v>
      </c>
      <c r="F39" t="s">
        <v>19</v>
      </c>
      <c r="G39">
        <v>1</v>
      </c>
      <c r="H39">
        <f>H38+5</f>
        <v>40</v>
      </c>
      <c r="J39">
        <v>2150</v>
      </c>
      <c r="K39" t="s">
        <v>31</v>
      </c>
      <c r="L39">
        <f>AVERAGE(H39:H40)</f>
        <v>42.5</v>
      </c>
      <c r="M39" cm="1">
        <f t="array" ref="M39">STOWA2024_NDJF_T(B39*60,L39,J39,K39,"")</f>
        <v>0.78277899887709457</v>
      </c>
      <c r="N39">
        <f>1/M39</f>
        <v>1.277499781463876</v>
      </c>
    </row>
    <row r="40" spans="1:14" x14ac:dyDescent="0.3">
      <c r="A40">
        <f t="shared" si="5"/>
        <v>5254</v>
      </c>
      <c r="B40">
        <v>48</v>
      </c>
      <c r="C40">
        <f t="shared" ref="C40:C62" si="15">N39-N40</f>
        <v>0.48241866824128166</v>
      </c>
      <c r="D40">
        <f t="shared" si="11"/>
        <v>0.48241866824128166</v>
      </c>
      <c r="E40" t="s">
        <v>36</v>
      </c>
      <c r="F40" t="s">
        <v>19</v>
      </c>
      <c r="G40">
        <v>1</v>
      </c>
      <c r="H40">
        <f t="shared" ref="H40:H63" si="16">H39+5</f>
        <v>45</v>
      </c>
      <c r="J40">
        <v>2150</v>
      </c>
      <c r="K40" t="s">
        <v>31</v>
      </c>
      <c r="L40">
        <f t="shared" ref="L40:L62" si="17">AVERAGE(H40:H41)</f>
        <v>47.5</v>
      </c>
      <c r="M40" cm="1">
        <f t="array" ref="M40">STOWA2024_NDJF_T(B40*60,L40,J40,K40,"")</f>
        <v>1.2577333096831287</v>
      </c>
      <c r="N40">
        <f t="shared" ref="N40:N62" si="18">1/M40</f>
        <v>0.79508111322259434</v>
      </c>
    </row>
    <row r="41" spans="1:14" x14ac:dyDescent="0.3">
      <c r="A41">
        <f t="shared" si="5"/>
        <v>5255</v>
      </c>
      <c r="B41">
        <v>48</v>
      </c>
      <c r="C41">
        <f t="shared" si="15"/>
        <v>0.29419054570680536</v>
      </c>
      <c r="D41">
        <f t="shared" si="11"/>
        <v>0.29419054570680536</v>
      </c>
      <c r="E41" t="s">
        <v>36</v>
      </c>
      <c r="F41" t="s">
        <v>19</v>
      </c>
      <c r="G41">
        <v>1</v>
      </c>
      <c r="H41">
        <f t="shared" si="16"/>
        <v>50</v>
      </c>
      <c r="J41">
        <v>2150</v>
      </c>
      <c r="K41" t="s">
        <v>31</v>
      </c>
      <c r="L41">
        <f t="shared" si="17"/>
        <v>52.5</v>
      </c>
      <c r="M41" cm="1">
        <f t="array" ref="M41">STOWA2024_NDJF_T(B41*60,L41,J41,K41,"")</f>
        <v>1.9964440635398435</v>
      </c>
      <c r="N41">
        <f t="shared" si="18"/>
        <v>0.50089056751578898</v>
      </c>
    </row>
    <row r="42" spans="1:14" x14ac:dyDescent="0.3">
      <c r="A42">
        <f t="shared" si="5"/>
        <v>5256</v>
      </c>
      <c r="B42">
        <v>48</v>
      </c>
      <c r="C42">
        <f t="shared" si="15"/>
        <v>0.18163782302709847</v>
      </c>
      <c r="D42">
        <f t="shared" si="11"/>
        <v>0.18163782302709847</v>
      </c>
      <c r="E42" t="s">
        <v>36</v>
      </c>
      <c r="F42" t="s">
        <v>19</v>
      </c>
      <c r="G42">
        <v>1</v>
      </c>
      <c r="H42">
        <f t="shared" si="16"/>
        <v>55</v>
      </c>
      <c r="J42">
        <v>2150</v>
      </c>
      <c r="K42" t="s">
        <v>31</v>
      </c>
      <c r="L42">
        <f t="shared" si="17"/>
        <v>57.5</v>
      </c>
      <c r="M42" cm="1">
        <f t="array" ref="M42">STOWA2024_NDJF_T(B42*60,L42,J42,K42,"")</f>
        <v>3.1323144977236832</v>
      </c>
      <c r="N42">
        <f t="shared" si="18"/>
        <v>0.31925274448869051</v>
      </c>
    </row>
    <row r="43" spans="1:14" x14ac:dyDescent="0.3">
      <c r="A43">
        <f t="shared" si="5"/>
        <v>5257</v>
      </c>
      <c r="B43">
        <v>48</v>
      </c>
      <c r="C43">
        <f t="shared" si="15"/>
        <v>0.11350512871951529</v>
      </c>
      <c r="D43">
        <f t="shared" si="11"/>
        <v>0.11350512871951529</v>
      </c>
      <c r="E43" t="s">
        <v>36</v>
      </c>
      <c r="F43" t="s">
        <v>19</v>
      </c>
      <c r="G43">
        <v>1</v>
      </c>
      <c r="H43">
        <f t="shared" si="16"/>
        <v>60</v>
      </c>
      <c r="J43">
        <v>2150</v>
      </c>
      <c r="K43" t="s">
        <v>31</v>
      </c>
      <c r="L43">
        <f t="shared" si="17"/>
        <v>62.5</v>
      </c>
      <c r="M43" cm="1">
        <f t="array" ref="M43">STOWA2024_NDJF_T(B43*60,L43,J43,K43,"")</f>
        <v>4.8603236361284647</v>
      </c>
      <c r="N43">
        <f t="shared" si="18"/>
        <v>0.20574761576917522</v>
      </c>
    </row>
    <row r="44" spans="1:14" x14ac:dyDescent="0.3">
      <c r="A44">
        <f t="shared" si="5"/>
        <v>5258</v>
      </c>
      <c r="B44">
        <v>48</v>
      </c>
      <c r="C44">
        <f t="shared" si="15"/>
        <v>7.1742819055190116E-2</v>
      </c>
      <c r="D44">
        <f t="shared" si="11"/>
        <v>7.1742819055190116E-2</v>
      </c>
      <c r="E44" t="s">
        <v>36</v>
      </c>
      <c r="F44" t="s">
        <v>19</v>
      </c>
      <c r="G44">
        <v>1</v>
      </c>
      <c r="H44">
        <f t="shared" si="16"/>
        <v>65</v>
      </c>
      <c r="J44">
        <v>2150</v>
      </c>
      <c r="K44" t="s">
        <v>31</v>
      </c>
      <c r="L44">
        <f t="shared" si="17"/>
        <v>67.5</v>
      </c>
      <c r="M44" cm="1">
        <f t="array" ref="M44">STOWA2024_NDJF_T(B44*60,L44,J44,K44,"")</f>
        <v>7.4624194396142638</v>
      </c>
      <c r="N44">
        <f t="shared" si="18"/>
        <v>0.1340047967139851</v>
      </c>
    </row>
    <row r="45" spans="1:14" x14ac:dyDescent="0.3">
      <c r="A45">
        <f t="shared" si="5"/>
        <v>5259</v>
      </c>
      <c r="B45">
        <v>48</v>
      </c>
      <c r="C45">
        <f t="shared" si="15"/>
        <v>4.5844896400537113E-2</v>
      </c>
      <c r="D45">
        <f t="shared" si="11"/>
        <v>4.5844896400537113E-2</v>
      </c>
      <c r="E45" t="s">
        <v>36</v>
      </c>
      <c r="F45" t="s">
        <v>19</v>
      </c>
      <c r="G45">
        <v>1</v>
      </c>
      <c r="H45">
        <f t="shared" si="16"/>
        <v>70</v>
      </c>
      <c r="J45">
        <v>2150</v>
      </c>
      <c r="K45" t="s">
        <v>31</v>
      </c>
      <c r="L45">
        <f t="shared" si="17"/>
        <v>72.5</v>
      </c>
      <c r="M45" cm="1">
        <f t="array" ref="M45">STOWA2024_NDJF_T(B45*60,L45,J45,K45,"")</f>
        <v>11.343025530253</v>
      </c>
      <c r="N45">
        <f t="shared" si="18"/>
        <v>8.8159900313447989E-2</v>
      </c>
    </row>
    <row r="46" spans="1:14" x14ac:dyDescent="0.3">
      <c r="A46">
        <f t="shared" si="5"/>
        <v>5260</v>
      </c>
      <c r="B46">
        <v>48</v>
      </c>
      <c r="C46">
        <f t="shared" si="15"/>
        <v>2.9601075146606086E-2</v>
      </c>
      <c r="D46">
        <f t="shared" si="11"/>
        <v>2.9601075146606086E-2</v>
      </c>
      <c r="E46" t="s">
        <v>36</v>
      </c>
      <c r="F46" t="s">
        <v>19</v>
      </c>
      <c r="G46">
        <v>1</v>
      </c>
      <c r="H46">
        <f t="shared" si="16"/>
        <v>75</v>
      </c>
      <c r="J46">
        <v>2150</v>
      </c>
      <c r="K46" t="s">
        <v>31</v>
      </c>
      <c r="L46">
        <f t="shared" si="17"/>
        <v>77.5</v>
      </c>
      <c r="M46" cm="1">
        <f t="array" ref="M46">STOWA2024_NDJF_T(B46*60,L46,J46,K46,"")</f>
        <v>17.076845328622401</v>
      </c>
      <c r="N46">
        <f t="shared" si="18"/>
        <v>5.8558825166841903E-2</v>
      </c>
    </row>
    <row r="47" spans="1:14" x14ac:dyDescent="0.3">
      <c r="A47">
        <f t="shared" si="5"/>
        <v>5261</v>
      </c>
      <c r="B47">
        <v>48</v>
      </c>
      <c r="C47">
        <f t="shared" si="15"/>
        <v>1.9304493976178845E-2</v>
      </c>
      <c r="D47">
        <f t="shared" si="11"/>
        <v>1.9304493976178845E-2</v>
      </c>
      <c r="E47" t="s">
        <v>36</v>
      </c>
      <c r="F47" t="s">
        <v>19</v>
      </c>
      <c r="G47">
        <v>1</v>
      </c>
      <c r="H47">
        <f t="shared" si="16"/>
        <v>80</v>
      </c>
      <c r="J47">
        <v>2150</v>
      </c>
      <c r="K47" t="s">
        <v>31</v>
      </c>
      <c r="L47">
        <f t="shared" si="17"/>
        <v>82.5</v>
      </c>
      <c r="M47" cm="1">
        <f t="array" ref="M47">STOWA2024_NDJF_T(B47*60,L47,J47,K47,"")</f>
        <v>25.474895882007988</v>
      </c>
      <c r="N47">
        <f t="shared" si="18"/>
        <v>3.9254331190663058E-2</v>
      </c>
    </row>
    <row r="48" spans="1:14" x14ac:dyDescent="0.3">
      <c r="A48">
        <f t="shared" si="5"/>
        <v>5262</v>
      </c>
      <c r="B48">
        <v>48</v>
      </c>
      <c r="C48">
        <f t="shared" si="15"/>
        <v>1.2708742154505369E-2</v>
      </c>
      <c r="D48">
        <f t="shared" si="11"/>
        <v>1.2708742154505369E-2</v>
      </c>
      <c r="E48" t="s">
        <v>36</v>
      </c>
      <c r="F48" t="s">
        <v>19</v>
      </c>
      <c r="G48">
        <v>1</v>
      </c>
      <c r="H48">
        <f t="shared" si="16"/>
        <v>85</v>
      </c>
      <c r="J48">
        <v>2150</v>
      </c>
      <c r="K48" t="s">
        <v>31</v>
      </c>
      <c r="L48">
        <f t="shared" si="17"/>
        <v>87.5</v>
      </c>
      <c r="M48" cm="1">
        <f t="array" ref="M48">STOWA2024_NDJF_T(B48*60,L48,J48,K48,"")</f>
        <v>37.671042018992388</v>
      </c>
      <c r="N48">
        <f t="shared" si="18"/>
        <v>2.6545589036157689E-2</v>
      </c>
    </row>
    <row r="49" spans="1:14" x14ac:dyDescent="0.3">
      <c r="A49">
        <f t="shared" si="5"/>
        <v>5263</v>
      </c>
      <c r="B49">
        <v>48</v>
      </c>
      <c r="C49">
        <f t="shared" si="15"/>
        <v>8.4430797163726687E-3</v>
      </c>
      <c r="D49">
        <f t="shared" si="11"/>
        <v>8.4430797163726687E-3</v>
      </c>
      <c r="E49" t="s">
        <v>36</v>
      </c>
      <c r="F49" t="s">
        <v>19</v>
      </c>
      <c r="G49">
        <v>1</v>
      </c>
      <c r="H49">
        <f t="shared" si="16"/>
        <v>90</v>
      </c>
      <c r="J49">
        <v>2150</v>
      </c>
      <c r="K49" t="s">
        <v>31</v>
      </c>
      <c r="L49">
        <f t="shared" si="17"/>
        <v>92.5</v>
      </c>
      <c r="M49" cm="1">
        <f t="array" ref="M49">STOWA2024_NDJF_T(B49*60,L49,J49,K49,"")</f>
        <v>55.240960373767436</v>
      </c>
      <c r="N49">
        <f t="shared" si="18"/>
        <v>1.8102509319785021E-2</v>
      </c>
    </row>
    <row r="50" spans="1:14" x14ac:dyDescent="0.3">
      <c r="A50">
        <f t="shared" si="5"/>
        <v>5264</v>
      </c>
      <c r="B50">
        <v>48</v>
      </c>
      <c r="C50">
        <f t="shared" si="15"/>
        <v>5.6581076620727897E-3</v>
      </c>
      <c r="D50">
        <f t="shared" si="11"/>
        <v>5.6581076620727897E-3</v>
      </c>
      <c r="E50" t="s">
        <v>36</v>
      </c>
      <c r="F50" t="s">
        <v>19</v>
      </c>
      <c r="G50">
        <v>1</v>
      </c>
      <c r="H50">
        <f t="shared" si="16"/>
        <v>95</v>
      </c>
      <c r="J50">
        <v>2150</v>
      </c>
      <c r="K50" t="s">
        <v>31</v>
      </c>
      <c r="L50">
        <f t="shared" si="17"/>
        <v>97.5</v>
      </c>
      <c r="M50" cm="1">
        <f t="array" ref="M50">STOWA2024_NDJF_T(B50*60,L50,J50,K50,"")</f>
        <v>80.35741914359258</v>
      </c>
      <c r="N50">
        <f t="shared" si="18"/>
        <v>1.2444401657712231E-2</v>
      </c>
    </row>
    <row r="51" spans="1:14" x14ac:dyDescent="0.3">
      <c r="A51">
        <f t="shared" si="5"/>
        <v>5265</v>
      </c>
      <c r="B51">
        <v>48</v>
      </c>
      <c r="C51">
        <f t="shared" si="15"/>
        <v>3.8234596649520444E-3</v>
      </c>
      <c r="D51">
        <f t="shared" si="11"/>
        <v>3.8234596649520444E-3</v>
      </c>
      <c r="E51" t="s">
        <v>36</v>
      </c>
      <c r="F51" t="s">
        <v>19</v>
      </c>
      <c r="G51">
        <v>1</v>
      </c>
      <c r="H51">
        <f t="shared" si="16"/>
        <v>100</v>
      </c>
      <c r="J51">
        <v>2150</v>
      </c>
      <c r="K51" t="s">
        <v>31</v>
      </c>
      <c r="L51">
        <f t="shared" si="17"/>
        <v>102.5</v>
      </c>
      <c r="M51" cm="1">
        <f t="array" ref="M51">STOWA2024_NDJF_T(B51*60,L51,J51,K51,"")</f>
        <v>115.9966046448049</v>
      </c>
      <c r="N51">
        <f t="shared" si="18"/>
        <v>8.6209419927601866E-3</v>
      </c>
    </row>
    <row r="52" spans="1:14" x14ac:dyDescent="0.3">
      <c r="A52">
        <f t="shared" si="5"/>
        <v>5266</v>
      </c>
      <c r="B52">
        <v>48</v>
      </c>
      <c r="C52">
        <f t="shared" si="15"/>
        <v>2.6044105316519236E-3</v>
      </c>
      <c r="D52">
        <f t="shared" si="11"/>
        <v>2.6044105316519236E-3</v>
      </c>
      <c r="E52" t="s">
        <v>36</v>
      </c>
      <c r="F52" t="s">
        <v>19</v>
      </c>
      <c r="G52">
        <v>1</v>
      </c>
      <c r="H52">
        <f t="shared" si="16"/>
        <v>105</v>
      </c>
      <c r="J52">
        <v>2150</v>
      </c>
      <c r="K52" t="s">
        <v>31</v>
      </c>
      <c r="L52">
        <f t="shared" si="17"/>
        <v>107.5</v>
      </c>
      <c r="M52" cm="1">
        <f t="array" ref="M52">STOWA2024_NDJF_T(B52*60,L52,J52,K52,"")</f>
        <v>166.20872116503435</v>
      </c>
      <c r="N52">
        <f t="shared" si="18"/>
        <v>6.016531461108263E-3</v>
      </c>
    </row>
    <row r="53" spans="1:14" x14ac:dyDescent="0.3">
      <c r="A53">
        <f t="shared" si="5"/>
        <v>5267</v>
      </c>
      <c r="B53">
        <v>48</v>
      </c>
      <c r="C53">
        <f t="shared" si="15"/>
        <v>1.7876499168238908E-3</v>
      </c>
      <c r="D53">
        <f t="shared" si="11"/>
        <v>1.7876499168238908E-3</v>
      </c>
      <c r="E53" t="s">
        <v>36</v>
      </c>
      <c r="F53" t="s">
        <v>19</v>
      </c>
      <c r="G53">
        <v>1</v>
      </c>
      <c r="H53">
        <f t="shared" si="16"/>
        <v>110</v>
      </c>
      <c r="J53">
        <v>2150</v>
      </c>
      <c r="K53" t="s">
        <v>31</v>
      </c>
      <c r="L53">
        <f t="shared" si="17"/>
        <v>112.5</v>
      </c>
      <c r="M53" cm="1">
        <f t="array" ref="M53">STOWA2024_NDJF_T(B53*60,L53,J53,K53,"")</f>
        <v>236.4691442709171</v>
      </c>
      <c r="N53">
        <f t="shared" si="18"/>
        <v>4.2288815442843722E-3</v>
      </c>
    </row>
    <row r="54" spans="1:14" x14ac:dyDescent="0.3">
      <c r="A54">
        <f t="shared" si="5"/>
        <v>5268</v>
      </c>
      <c r="B54">
        <v>48</v>
      </c>
      <c r="C54">
        <f t="shared" si="15"/>
        <v>1.236166181836459E-3</v>
      </c>
      <c r="D54">
        <f t="shared" si="11"/>
        <v>1.236166181836459E-3</v>
      </c>
      <c r="E54" t="s">
        <v>36</v>
      </c>
      <c r="F54" t="s">
        <v>19</v>
      </c>
      <c r="G54">
        <v>1</v>
      </c>
      <c r="H54">
        <f t="shared" si="16"/>
        <v>115</v>
      </c>
      <c r="J54">
        <v>2150</v>
      </c>
      <c r="K54" t="s">
        <v>31</v>
      </c>
      <c r="L54">
        <f t="shared" si="17"/>
        <v>117.5</v>
      </c>
      <c r="M54" cm="1">
        <f t="array" ref="M54">STOWA2024_NDJF_T(B54*60,L54,J54,K54,"")</f>
        <v>334.14470769516907</v>
      </c>
      <c r="N54">
        <f t="shared" si="18"/>
        <v>2.9927153624479132E-3</v>
      </c>
    </row>
    <row r="55" spans="1:14" x14ac:dyDescent="0.3">
      <c r="A55">
        <f t="shared" si="5"/>
        <v>5269</v>
      </c>
      <c r="B55">
        <v>48</v>
      </c>
      <c r="C55">
        <f t="shared" si="15"/>
        <v>8.6086152340327958E-4</v>
      </c>
      <c r="D55">
        <f t="shared" si="11"/>
        <v>8.6086152340327958E-4</v>
      </c>
      <c r="E55" t="s">
        <v>36</v>
      </c>
      <c r="F55" t="s">
        <v>19</v>
      </c>
      <c r="G55">
        <v>1</v>
      </c>
      <c r="H55">
        <f t="shared" si="16"/>
        <v>120</v>
      </c>
      <c r="J55">
        <v>2150</v>
      </c>
      <c r="K55" t="s">
        <v>31</v>
      </c>
      <c r="L55">
        <f t="shared" si="17"/>
        <v>122.5</v>
      </c>
      <c r="M55" cm="1">
        <f t="array" ref="M55">STOWA2024_NDJF_T(B55*60,L55,J55,K55,"")</f>
        <v>469.07530980085329</v>
      </c>
      <c r="N55">
        <f t="shared" si="18"/>
        <v>2.1318538390446336E-3</v>
      </c>
    </row>
    <row r="56" spans="1:14" x14ac:dyDescent="0.3">
      <c r="A56">
        <f t="shared" si="5"/>
        <v>5270</v>
      </c>
      <c r="B56">
        <v>48</v>
      </c>
      <c r="C56">
        <f t="shared" si="15"/>
        <v>6.0358917640853261E-4</v>
      </c>
      <c r="D56">
        <f t="shared" si="11"/>
        <v>6.0358917640853261E-4</v>
      </c>
      <c r="E56" t="s">
        <v>36</v>
      </c>
      <c r="F56" t="s">
        <v>19</v>
      </c>
      <c r="G56">
        <v>1</v>
      </c>
      <c r="H56">
        <f t="shared" si="16"/>
        <v>125</v>
      </c>
      <c r="J56">
        <v>2150</v>
      </c>
      <c r="K56" t="s">
        <v>31</v>
      </c>
      <c r="L56">
        <f t="shared" si="17"/>
        <v>127.5</v>
      </c>
      <c r="M56" cm="1">
        <f t="array" ref="M56">STOWA2024_NDJF_T(B56*60,L56,J56,K56,"")</f>
        <v>654.33692504222518</v>
      </c>
      <c r="N56">
        <f t="shared" si="18"/>
        <v>1.528264662636101E-3</v>
      </c>
    </row>
    <row r="57" spans="1:14" x14ac:dyDescent="0.3">
      <c r="A57">
        <f t="shared" si="5"/>
        <v>5271</v>
      </c>
      <c r="B57">
        <v>48</v>
      </c>
      <c r="C57">
        <f t="shared" si="15"/>
        <v>4.2600264914201789E-4</v>
      </c>
      <c r="D57">
        <f t="shared" si="11"/>
        <v>4.2600264914201789E-4</v>
      </c>
      <c r="E57" t="s">
        <v>36</v>
      </c>
      <c r="F57" t="s">
        <v>19</v>
      </c>
      <c r="G57">
        <v>1</v>
      </c>
      <c r="H57">
        <f t="shared" si="16"/>
        <v>130</v>
      </c>
      <c r="J57">
        <v>2150</v>
      </c>
      <c r="K57" t="s">
        <v>31</v>
      </c>
      <c r="L57">
        <f t="shared" si="17"/>
        <v>132.5</v>
      </c>
      <c r="M57" cm="1">
        <f t="array" ref="M57">STOWA2024_NDJF_T(B57*60,L57,J57,K57,"")</f>
        <v>907.22531281839179</v>
      </c>
      <c r="N57">
        <f t="shared" si="18"/>
        <v>1.1022620134940831E-3</v>
      </c>
    </row>
    <row r="58" spans="1:14" x14ac:dyDescent="0.3">
      <c r="A58">
        <f t="shared" si="5"/>
        <v>5272</v>
      </c>
      <c r="B58">
        <v>48</v>
      </c>
      <c r="C58">
        <f t="shared" si="15"/>
        <v>3.0257915293159402E-4</v>
      </c>
      <c r="D58">
        <f t="shared" si="11"/>
        <v>3.0257915293159402E-4</v>
      </c>
      <c r="E58" t="s">
        <v>36</v>
      </c>
      <c r="F58" t="s">
        <v>19</v>
      </c>
      <c r="G58">
        <v>1</v>
      </c>
      <c r="H58">
        <f t="shared" si="16"/>
        <v>135</v>
      </c>
      <c r="J58">
        <v>2150</v>
      </c>
      <c r="K58" t="s">
        <v>31</v>
      </c>
      <c r="L58">
        <f t="shared" si="17"/>
        <v>137.5</v>
      </c>
      <c r="M58" cm="1">
        <f t="array" ref="M58">STOWA2024_NDJF_T(B58*60,L58,J58,K58,"")</f>
        <v>1250.4957268892942</v>
      </c>
      <c r="N58">
        <f t="shared" si="18"/>
        <v>7.9968286056248913E-4</v>
      </c>
    </row>
    <row r="59" spans="1:14" x14ac:dyDescent="0.3">
      <c r="A59">
        <f t="shared" si="5"/>
        <v>5273</v>
      </c>
      <c r="B59">
        <v>48</v>
      </c>
      <c r="C59">
        <f t="shared" si="15"/>
        <v>2.1621879356760552E-4</v>
      </c>
      <c r="D59">
        <f t="shared" si="11"/>
        <v>2.1621879356760552E-4</v>
      </c>
      <c r="E59" t="s">
        <v>36</v>
      </c>
      <c r="F59" t="s">
        <v>19</v>
      </c>
      <c r="G59">
        <v>1</v>
      </c>
      <c r="H59">
        <f t="shared" si="16"/>
        <v>140</v>
      </c>
      <c r="J59">
        <v>2150</v>
      </c>
      <c r="K59" t="s">
        <v>31</v>
      </c>
      <c r="L59">
        <f t="shared" si="17"/>
        <v>142.5</v>
      </c>
      <c r="M59" cm="1">
        <f t="array" ref="M59">STOWA2024_NDJF_T(B59*60,L59,J59,K59,"")</f>
        <v>1713.9016034877243</v>
      </c>
      <c r="N59">
        <f t="shared" si="18"/>
        <v>5.8346406699488361E-4</v>
      </c>
    </row>
    <row r="60" spans="1:14" x14ac:dyDescent="0.3">
      <c r="A60">
        <f t="shared" si="5"/>
        <v>5274</v>
      </c>
      <c r="B60">
        <v>48</v>
      </c>
      <c r="C60">
        <f t="shared" si="15"/>
        <v>1.5542330193125346E-4</v>
      </c>
      <c r="D60">
        <f t="shared" si="11"/>
        <v>1.5542330193125346E-4</v>
      </c>
      <c r="E60" t="s">
        <v>36</v>
      </c>
      <c r="F60" t="s">
        <v>19</v>
      </c>
      <c r="G60">
        <v>1</v>
      </c>
      <c r="H60">
        <f t="shared" si="16"/>
        <v>145</v>
      </c>
      <c r="J60">
        <v>2150</v>
      </c>
      <c r="K60" t="s">
        <v>31</v>
      </c>
      <c r="L60">
        <f t="shared" si="17"/>
        <v>147.5</v>
      </c>
      <c r="M60" cm="1">
        <f t="array" ref="M60">STOWA2024_NDJF_T(B60*60,L60,J60,K60,"")</f>
        <v>2336.2260831660406</v>
      </c>
      <c r="N60">
        <f t="shared" si="18"/>
        <v>4.2804076506363015E-4</v>
      </c>
    </row>
    <row r="61" spans="1:14" x14ac:dyDescent="0.3">
      <c r="A61">
        <f t="shared" si="5"/>
        <v>5275</v>
      </c>
      <c r="B61">
        <v>48</v>
      </c>
      <c r="C61">
        <f t="shared" si="15"/>
        <v>1.1235873502478909E-4</v>
      </c>
      <c r="D61">
        <f t="shared" si="11"/>
        <v>1.1235873502478909E-4</v>
      </c>
      <c r="E61" t="s">
        <v>36</v>
      </c>
      <c r="F61" t="s">
        <v>19</v>
      </c>
      <c r="G61">
        <v>1</v>
      </c>
      <c r="H61">
        <f t="shared" si="16"/>
        <v>150</v>
      </c>
      <c r="J61">
        <v>2150</v>
      </c>
      <c r="K61" t="s">
        <v>31</v>
      </c>
      <c r="L61">
        <f t="shared" si="17"/>
        <v>152.5</v>
      </c>
      <c r="M61" cm="1">
        <f t="array" ref="M61">STOWA2024_NDJF_T(B61*60,L61,J61,K61,"")</f>
        <v>3167.7444543706256</v>
      </c>
      <c r="N61">
        <f t="shared" si="18"/>
        <v>3.1568203003884106E-4</v>
      </c>
    </row>
    <row r="62" spans="1:14" x14ac:dyDescent="0.3">
      <c r="A62">
        <f t="shared" si="5"/>
        <v>5276</v>
      </c>
      <c r="B62">
        <v>48</v>
      </c>
      <c r="C62">
        <f t="shared" si="15"/>
        <v>8.1673654889752523E-5</v>
      </c>
      <c r="D62">
        <f t="shared" si="11"/>
        <v>8.1673654889752523E-5</v>
      </c>
      <c r="E62" t="s">
        <v>36</v>
      </c>
      <c r="F62" t="s">
        <v>19</v>
      </c>
      <c r="G62">
        <v>1</v>
      </c>
      <c r="H62">
        <f t="shared" si="16"/>
        <v>155</v>
      </c>
      <c r="J62">
        <v>2150</v>
      </c>
      <c r="K62" t="s">
        <v>31</v>
      </c>
      <c r="L62">
        <f t="shared" si="17"/>
        <v>157.5</v>
      </c>
      <c r="M62" cm="1">
        <f t="array" ref="M62">STOWA2024_NDJF_T(B62*60,L62,J62,K62,"")</f>
        <v>4273.3513249809639</v>
      </c>
      <c r="N62">
        <f t="shared" si="18"/>
        <v>2.3400837514908854E-4</v>
      </c>
    </row>
    <row r="63" spans="1:14" x14ac:dyDescent="0.3">
      <c r="A63">
        <f t="shared" si="5"/>
        <v>5277</v>
      </c>
      <c r="B63">
        <v>48</v>
      </c>
      <c r="C63" s="1">
        <f>N62</f>
        <v>2.3400837514908854E-4</v>
      </c>
      <c r="D63">
        <f t="shared" si="11"/>
        <v>2.3400837514908854E-4</v>
      </c>
      <c r="E63" t="s">
        <v>36</v>
      </c>
      <c r="F63" t="s">
        <v>19</v>
      </c>
      <c r="G63">
        <v>1</v>
      </c>
      <c r="H63">
        <f t="shared" si="16"/>
        <v>160</v>
      </c>
      <c r="J63">
        <v>2150</v>
      </c>
      <c r="K63" t="s">
        <v>31</v>
      </c>
      <c r="L63">
        <f>AVERAGE(H63:H64)</f>
        <v>85</v>
      </c>
      <c r="M63" cm="1">
        <f t="array" ref="M63">STOWA2024_NDJF_T(B63*60,L63,J63,K63,"")</f>
        <v>31.011501127275992</v>
      </c>
      <c r="N63">
        <f>1/M63</f>
        <v>3.2246101080236185E-2</v>
      </c>
    </row>
    <row r="64" spans="1:14" x14ac:dyDescent="0.3">
      <c r="A64">
        <f t="shared" si="5"/>
        <v>5278</v>
      </c>
      <c r="B64">
        <v>96</v>
      </c>
      <c r="C64" s="1">
        <f>365.25*24/B64 - N64</f>
        <v>63.83177522315043</v>
      </c>
      <c r="D64">
        <f>C64</f>
        <v>63.83177522315043</v>
      </c>
      <c r="E64" t="s">
        <v>36</v>
      </c>
      <c r="F64" t="s">
        <v>19</v>
      </c>
      <c r="G64">
        <v>1</v>
      </c>
      <c r="H64">
        <v>10</v>
      </c>
      <c r="J64">
        <v>2150</v>
      </c>
      <c r="K64" t="s">
        <v>31</v>
      </c>
      <c r="L64">
        <f>AVERAGE(H64:H66)</f>
        <v>15</v>
      </c>
      <c r="M64" cm="1">
        <f t="array" ref="M64">STOWA2024_NDJF_T(B64*60,L64,J64,K64,"")</f>
        <v>3.6389142139454204E-2</v>
      </c>
      <c r="N64">
        <f>1/M64</f>
        <v>27.480724776849573</v>
      </c>
    </row>
    <row r="65" spans="1:14" x14ac:dyDescent="0.3">
      <c r="A65">
        <f t="shared" si="5"/>
        <v>5279</v>
      </c>
      <c r="B65">
        <v>96</v>
      </c>
      <c r="C65">
        <f t="shared" ref="C65:C69" si="19">N64-N65</f>
        <v>4.8195082888338128</v>
      </c>
      <c r="D65">
        <f t="shared" ref="D65:D94" si="20">C65</f>
        <v>4.8195082888338128</v>
      </c>
      <c r="E65" t="s">
        <v>36</v>
      </c>
      <c r="F65" t="s">
        <v>19</v>
      </c>
      <c r="G65">
        <v>1</v>
      </c>
      <c r="H65">
        <f t="shared" ref="H65:H69" si="21">H64+5</f>
        <v>15</v>
      </c>
      <c r="J65">
        <v>2150</v>
      </c>
      <c r="K65" t="s">
        <v>31</v>
      </c>
      <c r="L65">
        <f t="shared" ref="L65:L69" si="22">AVERAGE(H65:H66)</f>
        <v>17.5</v>
      </c>
      <c r="M65" cm="1">
        <f t="array" ref="M65">STOWA2024_NDJF_T(B65*60,L65,J65,K65,"")</f>
        <v>4.4128257656813948E-2</v>
      </c>
      <c r="N65">
        <f t="shared" ref="N65:N69" si="23">1/M65</f>
        <v>22.661216488015761</v>
      </c>
    </row>
    <row r="66" spans="1:14" x14ac:dyDescent="0.3">
      <c r="A66">
        <f t="shared" si="5"/>
        <v>5280</v>
      </c>
      <c r="B66">
        <v>96</v>
      </c>
      <c r="C66">
        <f t="shared" si="19"/>
        <v>7.2139457249843737</v>
      </c>
      <c r="D66">
        <f t="shared" si="20"/>
        <v>7.2139457249843737</v>
      </c>
      <c r="E66" t="s">
        <v>36</v>
      </c>
      <c r="F66" t="s">
        <v>19</v>
      </c>
      <c r="G66">
        <v>1</v>
      </c>
      <c r="H66">
        <f t="shared" si="21"/>
        <v>20</v>
      </c>
      <c r="J66">
        <v>2150</v>
      </c>
      <c r="K66" t="s">
        <v>31</v>
      </c>
      <c r="L66">
        <f t="shared" si="22"/>
        <v>22.5</v>
      </c>
      <c r="M66" cm="1">
        <f t="array" ref="M66">STOWA2024_NDJF_T(B66*60,L66,J66,K66,"")</f>
        <v>6.4736354747740504E-2</v>
      </c>
      <c r="N66">
        <f t="shared" si="23"/>
        <v>15.447270763031387</v>
      </c>
    </row>
    <row r="67" spans="1:14" x14ac:dyDescent="0.3">
      <c r="A67">
        <f t="shared" si="5"/>
        <v>5281</v>
      </c>
      <c r="B67">
        <v>96</v>
      </c>
      <c r="C67">
        <f t="shared" si="19"/>
        <v>4.8837515562018616</v>
      </c>
      <c r="D67">
        <f t="shared" si="20"/>
        <v>4.8837515562018616</v>
      </c>
      <c r="E67" t="s">
        <v>36</v>
      </c>
      <c r="F67" t="s">
        <v>19</v>
      </c>
      <c r="G67">
        <v>1</v>
      </c>
      <c r="H67">
        <f t="shared" si="21"/>
        <v>25</v>
      </c>
      <c r="J67">
        <v>2150</v>
      </c>
      <c r="K67" t="s">
        <v>31</v>
      </c>
      <c r="L67">
        <f t="shared" si="22"/>
        <v>27.5</v>
      </c>
      <c r="M67" cm="1">
        <f t="array" ref="M67">STOWA2024_NDJF_T(B67*60,L67,J67,K67,"")</f>
        <v>9.4665421666813465E-2</v>
      </c>
      <c r="N67">
        <f t="shared" si="23"/>
        <v>10.563519206829525</v>
      </c>
    </row>
    <row r="68" spans="1:14" x14ac:dyDescent="0.3">
      <c r="A68">
        <f t="shared" ref="A68:A131" si="24">A67+1</f>
        <v>5282</v>
      </c>
      <c r="B68">
        <v>96</v>
      </c>
      <c r="C68">
        <f t="shared" si="19"/>
        <v>3.3169061648552987</v>
      </c>
      <c r="D68">
        <f t="shared" si="20"/>
        <v>3.3169061648552987</v>
      </c>
      <c r="E68" t="s">
        <v>36</v>
      </c>
      <c r="F68" t="s">
        <v>19</v>
      </c>
      <c r="G68">
        <v>1</v>
      </c>
      <c r="H68">
        <f t="shared" si="21"/>
        <v>30</v>
      </c>
      <c r="J68">
        <v>2150</v>
      </c>
      <c r="K68" t="s">
        <v>31</v>
      </c>
      <c r="L68">
        <f t="shared" si="22"/>
        <v>32.5</v>
      </c>
      <c r="M68" cm="1">
        <f t="array" ref="M68">STOWA2024_NDJF_T(B68*60,L68,J68,K68,"")</f>
        <v>0.13799550137529706</v>
      </c>
      <c r="N68">
        <f t="shared" si="23"/>
        <v>7.2466130419742267</v>
      </c>
    </row>
    <row r="69" spans="1:14" x14ac:dyDescent="0.3">
      <c r="A69">
        <f t="shared" si="24"/>
        <v>5283</v>
      </c>
      <c r="B69">
        <v>96</v>
      </c>
      <c r="C69">
        <f t="shared" si="19"/>
        <v>2.2599517697466256</v>
      </c>
      <c r="D69">
        <f t="shared" si="20"/>
        <v>2.2599517697466256</v>
      </c>
      <c r="E69" t="s">
        <v>36</v>
      </c>
      <c r="F69" t="s">
        <v>19</v>
      </c>
      <c r="G69">
        <v>1</v>
      </c>
      <c r="H69">
        <f t="shared" si="21"/>
        <v>35</v>
      </c>
      <c r="J69">
        <v>2150</v>
      </c>
      <c r="K69" t="s">
        <v>31</v>
      </c>
      <c r="L69">
        <f t="shared" si="22"/>
        <v>37.5</v>
      </c>
      <c r="M69" cm="1">
        <f t="array" ref="M69">STOWA2024_NDJF_T(B69*60,L69,J69,K69,"")</f>
        <v>0.20053497629151942</v>
      </c>
      <c r="N69">
        <f t="shared" si="23"/>
        <v>4.9866612722276011</v>
      </c>
    </row>
    <row r="70" spans="1:14" x14ac:dyDescent="0.3">
      <c r="A70">
        <f t="shared" si="24"/>
        <v>5284</v>
      </c>
      <c r="B70">
        <v>96</v>
      </c>
      <c r="C70">
        <f>N69-N70</f>
        <v>1.5446594631580681</v>
      </c>
      <c r="D70">
        <f t="shared" si="20"/>
        <v>1.5446594631580681</v>
      </c>
      <c r="E70" t="s">
        <v>36</v>
      </c>
      <c r="F70" t="s">
        <v>19</v>
      </c>
      <c r="G70">
        <v>1</v>
      </c>
      <c r="H70">
        <f>H69+5</f>
        <v>40</v>
      </c>
      <c r="J70">
        <v>2150</v>
      </c>
      <c r="K70" t="s">
        <v>31</v>
      </c>
      <c r="L70">
        <f>AVERAGE(H70:H71)</f>
        <v>42.5</v>
      </c>
      <c r="M70" cm="1">
        <f t="array" ref="M70">STOWA2024_NDJF_T(B70*60,L70,J70,K70,"")</f>
        <v>0.29052860964948979</v>
      </c>
      <c r="N70">
        <f>1/M70</f>
        <v>3.442001809069533</v>
      </c>
    </row>
    <row r="71" spans="1:14" x14ac:dyDescent="0.3">
      <c r="A71">
        <f t="shared" si="24"/>
        <v>5285</v>
      </c>
      <c r="B71">
        <v>96</v>
      </c>
      <c r="C71">
        <f t="shared" ref="C71:C93" si="25">N70-N71</f>
        <v>1.0590679278094046</v>
      </c>
      <c r="D71">
        <f t="shared" si="20"/>
        <v>1.0590679278094046</v>
      </c>
      <c r="E71" t="s">
        <v>36</v>
      </c>
      <c r="F71" t="s">
        <v>19</v>
      </c>
      <c r="G71">
        <v>1</v>
      </c>
      <c r="H71">
        <f t="shared" ref="H71:H94" si="26">H70+5</f>
        <v>45</v>
      </c>
      <c r="J71">
        <v>2150</v>
      </c>
      <c r="K71" t="s">
        <v>31</v>
      </c>
      <c r="L71">
        <f t="shared" ref="L71:L93" si="27">AVERAGE(H71:H72)</f>
        <v>47.5</v>
      </c>
      <c r="M71" cm="1">
        <f t="array" ref="M71">STOWA2024_NDJF_T(B71*60,L71,J71,K71,"")</f>
        <v>0.41965075399875812</v>
      </c>
      <c r="N71">
        <f t="shared" ref="N71:N93" si="28">1/M71</f>
        <v>2.3829338812601284</v>
      </c>
    </row>
    <row r="72" spans="1:14" x14ac:dyDescent="0.3">
      <c r="A72">
        <f t="shared" si="24"/>
        <v>5286</v>
      </c>
      <c r="B72">
        <v>96</v>
      </c>
      <c r="C72">
        <f t="shared" si="25"/>
        <v>0.72832917153878496</v>
      </c>
      <c r="D72">
        <f t="shared" si="20"/>
        <v>0.72832917153878496</v>
      </c>
      <c r="E72" t="s">
        <v>36</v>
      </c>
      <c r="F72" t="s">
        <v>19</v>
      </c>
      <c r="G72">
        <v>1</v>
      </c>
      <c r="H72">
        <f t="shared" si="26"/>
        <v>50</v>
      </c>
      <c r="J72">
        <v>2150</v>
      </c>
      <c r="K72" t="s">
        <v>31</v>
      </c>
      <c r="L72">
        <f t="shared" si="27"/>
        <v>52.5</v>
      </c>
      <c r="M72" cm="1">
        <f t="array" ref="M72">STOWA2024_NDJF_T(B72*60,L72,J72,K72,"")</f>
        <v>0.60437395960779827</v>
      </c>
      <c r="N72">
        <f t="shared" si="28"/>
        <v>1.6546047097213434</v>
      </c>
    </row>
    <row r="73" spans="1:14" x14ac:dyDescent="0.3">
      <c r="A73">
        <f t="shared" si="24"/>
        <v>5287</v>
      </c>
      <c r="B73">
        <v>96</v>
      </c>
      <c r="C73">
        <f t="shared" si="25"/>
        <v>0.50237767838735392</v>
      </c>
      <c r="D73">
        <f t="shared" si="20"/>
        <v>0.50237767838735392</v>
      </c>
      <c r="E73" t="s">
        <v>36</v>
      </c>
      <c r="F73" t="s">
        <v>19</v>
      </c>
      <c r="G73">
        <v>1</v>
      </c>
      <c r="H73">
        <f t="shared" si="26"/>
        <v>55</v>
      </c>
      <c r="J73">
        <v>2150</v>
      </c>
      <c r="K73" t="s">
        <v>31</v>
      </c>
      <c r="L73">
        <f t="shared" si="27"/>
        <v>57.5</v>
      </c>
      <c r="M73" cm="1">
        <f t="array" ref="M73">STOWA2024_NDJF_T(B73*60,L73,J73,K73,"")</f>
        <v>0.86788451651082266</v>
      </c>
      <c r="N73">
        <f t="shared" si="28"/>
        <v>1.1522270313339895</v>
      </c>
    </row>
    <row r="74" spans="1:14" x14ac:dyDescent="0.3">
      <c r="A74">
        <f t="shared" si="24"/>
        <v>5288</v>
      </c>
      <c r="B74">
        <v>96</v>
      </c>
      <c r="C74">
        <f t="shared" si="25"/>
        <v>0.34746525526613203</v>
      </c>
      <c r="D74">
        <f t="shared" si="20"/>
        <v>0.34746525526613203</v>
      </c>
      <c r="E74" t="s">
        <v>36</v>
      </c>
      <c r="F74" t="s">
        <v>19</v>
      </c>
      <c r="G74">
        <v>1</v>
      </c>
      <c r="H74">
        <f t="shared" si="26"/>
        <v>60</v>
      </c>
      <c r="J74">
        <v>2150</v>
      </c>
      <c r="K74" t="s">
        <v>31</v>
      </c>
      <c r="L74">
        <f t="shared" si="27"/>
        <v>62.5</v>
      </c>
      <c r="M74" cm="1">
        <f t="array" ref="M74">STOWA2024_NDJF_T(B74*60,L74,J74,K74,"")</f>
        <v>1.2426037490076816</v>
      </c>
      <c r="N74">
        <f t="shared" si="28"/>
        <v>0.80476177606785748</v>
      </c>
    </row>
    <row r="75" spans="1:14" x14ac:dyDescent="0.3">
      <c r="A75">
        <f t="shared" si="24"/>
        <v>5289</v>
      </c>
      <c r="B75">
        <v>96</v>
      </c>
      <c r="C75">
        <f t="shared" si="25"/>
        <v>0.24115750315153783</v>
      </c>
      <c r="D75">
        <f t="shared" si="20"/>
        <v>0.24115750315153783</v>
      </c>
      <c r="E75" t="s">
        <v>36</v>
      </c>
      <c r="F75" t="s">
        <v>19</v>
      </c>
      <c r="G75">
        <v>1</v>
      </c>
      <c r="H75">
        <f t="shared" si="26"/>
        <v>65</v>
      </c>
      <c r="J75">
        <v>2150</v>
      </c>
      <c r="K75" t="s">
        <v>31</v>
      </c>
      <c r="L75">
        <f t="shared" si="27"/>
        <v>67.5</v>
      </c>
      <c r="M75" cm="1">
        <f t="array" ref="M75">STOWA2024_NDJF_T(B75*60,L75,J75,K75,"")</f>
        <v>1.774294568111753</v>
      </c>
      <c r="N75">
        <f t="shared" si="28"/>
        <v>0.56360427291631965</v>
      </c>
    </row>
    <row r="76" spans="1:14" x14ac:dyDescent="0.3">
      <c r="A76">
        <f t="shared" si="24"/>
        <v>5290</v>
      </c>
      <c r="B76">
        <v>96</v>
      </c>
      <c r="C76">
        <f t="shared" si="25"/>
        <v>0.16779083999980848</v>
      </c>
      <c r="D76">
        <f t="shared" si="20"/>
        <v>0.16779083999980848</v>
      </c>
      <c r="E76" t="s">
        <v>36</v>
      </c>
      <c r="F76" t="s">
        <v>19</v>
      </c>
      <c r="G76">
        <v>1</v>
      </c>
      <c r="H76">
        <f t="shared" si="26"/>
        <v>70</v>
      </c>
      <c r="J76">
        <v>2150</v>
      </c>
      <c r="K76" t="s">
        <v>31</v>
      </c>
      <c r="L76">
        <f t="shared" si="27"/>
        <v>72.5</v>
      </c>
      <c r="M76" cm="1">
        <f t="array" ref="M76">STOWA2024_NDJF_T(B76*60,L76,J76,K76,"")</f>
        <v>2.5264428057218811</v>
      </c>
      <c r="N76">
        <f t="shared" si="28"/>
        <v>0.39581343291651117</v>
      </c>
    </row>
    <row r="77" spans="1:14" x14ac:dyDescent="0.3">
      <c r="A77">
        <f t="shared" si="24"/>
        <v>5291</v>
      </c>
      <c r="B77">
        <v>96</v>
      </c>
      <c r="C77">
        <f t="shared" si="25"/>
        <v>0.11708368806017583</v>
      </c>
      <c r="D77">
        <f t="shared" si="20"/>
        <v>0.11708368806017583</v>
      </c>
      <c r="E77" t="s">
        <v>36</v>
      </c>
      <c r="F77" t="s">
        <v>19</v>
      </c>
      <c r="G77">
        <v>1</v>
      </c>
      <c r="H77">
        <f t="shared" si="26"/>
        <v>75</v>
      </c>
      <c r="J77">
        <v>2150</v>
      </c>
      <c r="K77" t="s">
        <v>31</v>
      </c>
      <c r="L77">
        <f t="shared" si="27"/>
        <v>77.5</v>
      </c>
      <c r="M77" cm="1">
        <f t="array" ref="M77">STOWA2024_NDJF_T(B77*60,L77,J77,K77,"")</f>
        <v>3.5877046438492823</v>
      </c>
      <c r="N77">
        <f t="shared" si="28"/>
        <v>0.27872974485633534</v>
      </c>
    </row>
    <row r="78" spans="1:14" x14ac:dyDescent="0.3">
      <c r="A78">
        <f t="shared" si="24"/>
        <v>5292</v>
      </c>
      <c r="B78">
        <v>96</v>
      </c>
      <c r="C78">
        <f t="shared" si="25"/>
        <v>8.1920370239025514E-2</v>
      </c>
      <c r="D78">
        <f t="shared" si="20"/>
        <v>8.1920370239025514E-2</v>
      </c>
      <c r="E78" t="s">
        <v>36</v>
      </c>
      <c r="F78" t="s">
        <v>19</v>
      </c>
      <c r="G78">
        <v>1</v>
      </c>
      <c r="H78">
        <f t="shared" si="26"/>
        <v>80</v>
      </c>
      <c r="J78">
        <v>2150</v>
      </c>
      <c r="K78" t="s">
        <v>31</v>
      </c>
      <c r="L78">
        <f t="shared" si="27"/>
        <v>82.5</v>
      </c>
      <c r="M78" cm="1">
        <f t="array" ref="M78">STOWA2024_NDJF_T(B78*60,L78,J78,K78,"")</f>
        <v>5.0810587755002592</v>
      </c>
      <c r="N78">
        <f t="shared" si="28"/>
        <v>0.19680937461730982</v>
      </c>
    </row>
    <row r="79" spans="1:14" x14ac:dyDescent="0.3">
      <c r="A79">
        <f t="shared" si="24"/>
        <v>5293</v>
      </c>
      <c r="B79">
        <v>96</v>
      </c>
      <c r="C79">
        <f t="shared" si="25"/>
        <v>5.7475778876633077E-2</v>
      </c>
      <c r="D79">
        <f t="shared" si="20"/>
        <v>5.7475778876633077E-2</v>
      </c>
      <c r="E79" t="s">
        <v>36</v>
      </c>
      <c r="F79" t="s">
        <v>19</v>
      </c>
      <c r="G79">
        <v>1</v>
      </c>
      <c r="H79">
        <f t="shared" si="26"/>
        <v>85</v>
      </c>
      <c r="J79">
        <v>2150</v>
      </c>
      <c r="K79" t="s">
        <v>31</v>
      </c>
      <c r="L79">
        <f t="shared" si="27"/>
        <v>87.5</v>
      </c>
      <c r="M79" cm="1">
        <f t="array" ref="M79">STOWA2024_NDJF_T(B79*60,L79,J79,K79,"")</f>
        <v>7.1770199762960845</v>
      </c>
      <c r="N79">
        <f t="shared" si="28"/>
        <v>0.13933359574067675</v>
      </c>
    </row>
    <row r="80" spans="1:14" x14ac:dyDescent="0.3">
      <c r="A80">
        <f t="shared" si="24"/>
        <v>5294</v>
      </c>
      <c r="B80">
        <v>96</v>
      </c>
      <c r="C80">
        <f t="shared" si="25"/>
        <v>4.0433552018967422E-2</v>
      </c>
      <c r="D80">
        <f t="shared" si="20"/>
        <v>4.0433552018967422E-2</v>
      </c>
      <c r="E80" t="s">
        <v>36</v>
      </c>
      <c r="F80" t="s">
        <v>19</v>
      </c>
      <c r="G80">
        <v>1</v>
      </c>
      <c r="H80">
        <f t="shared" si="26"/>
        <v>90</v>
      </c>
      <c r="J80">
        <v>2150</v>
      </c>
      <c r="K80" t="s">
        <v>31</v>
      </c>
      <c r="L80">
        <f t="shared" si="27"/>
        <v>92.5</v>
      </c>
      <c r="M80" cm="1">
        <f t="array" ref="M80">STOWA2024_NDJF_T(B80*60,L80,J80,K80,"")</f>
        <v>10.111218988071005</v>
      </c>
      <c r="N80">
        <f t="shared" si="28"/>
        <v>9.8900043721709324E-2</v>
      </c>
    </row>
    <row r="81" spans="1:14" x14ac:dyDescent="0.3">
      <c r="A81">
        <f t="shared" si="24"/>
        <v>5295</v>
      </c>
      <c r="B81">
        <v>96</v>
      </c>
      <c r="C81">
        <f t="shared" si="25"/>
        <v>2.8519142309474443E-2</v>
      </c>
      <c r="D81">
        <f t="shared" si="20"/>
        <v>2.8519142309474443E-2</v>
      </c>
      <c r="E81" t="s">
        <v>36</v>
      </c>
      <c r="F81" t="s">
        <v>19</v>
      </c>
      <c r="G81">
        <v>1</v>
      </c>
      <c r="H81">
        <f t="shared" si="26"/>
        <v>95</v>
      </c>
      <c r="J81">
        <v>2150</v>
      </c>
      <c r="K81" t="s">
        <v>31</v>
      </c>
      <c r="L81">
        <f t="shared" si="27"/>
        <v>97.5</v>
      </c>
      <c r="M81" cm="1">
        <f t="array" ref="M81">STOWA2024_NDJF_T(B81*60,L81,J81,K81,"")</f>
        <v>14.208400005319653</v>
      </c>
      <c r="N81">
        <f t="shared" si="28"/>
        <v>7.0380901412234881E-2</v>
      </c>
    </row>
    <row r="82" spans="1:14" x14ac:dyDescent="0.3">
      <c r="A82">
        <f t="shared" si="24"/>
        <v>5296</v>
      </c>
      <c r="B82">
        <v>96</v>
      </c>
      <c r="C82">
        <f t="shared" si="25"/>
        <v>2.0169037691732845E-2</v>
      </c>
      <c r="D82">
        <f t="shared" si="20"/>
        <v>2.0169037691732845E-2</v>
      </c>
      <c r="E82" t="s">
        <v>36</v>
      </c>
      <c r="F82" t="s">
        <v>19</v>
      </c>
      <c r="G82">
        <v>1</v>
      </c>
      <c r="H82">
        <f t="shared" si="26"/>
        <v>100</v>
      </c>
      <c r="J82">
        <v>2150</v>
      </c>
      <c r="K82" t="s">
        <v>31</v>
      </c>
      <c r="L82">
        <f t="shared" si="27"/>
        <v>102.5</v>
      </c>
      <c r="M82" cm="1">
        <f t="array" ref="M82">STOWA2024_NDJF_T(B82*60,L82,J82,K82,"")</f>
        <v>19.915612086545384</v>
      </c>
      <c r="N82">
        <f t="shared" si="28"/>
        <v>5.0211863720502035E-2</v>
      </c>
    </row>
    <row r="83" spans="1:14" x14ac:dyDescent="0.3">
      <c r="A83">
        <f t="shared" si="24"/>
        <v>5297</v>
      </c>
      <c r="B83">
        <v>96</v>
      </c>
      <c r="C83">
        <f t="shared" si="25"/>
        <v>1.4299590490248135E-2</v>
      </c>
      <c r="D83">
        <f t="shared" si="20"/>
        <v>1.4299590490248135E-2</v>
      </c>
      <c r="E83" t="s">
        <v>36</v>
      </c>
      <c r="F83" t="s">
        <v>19</v>
      </c>
      <c r="G83">
        <v>1</v>
      </c>
      <c r="H83">
        <f t="shared" si="26"/>
        <v>105</v>
      </c>
      <c r="J83">
        <v>2150</v>
      </c>
      <c r="K83" t="s">
        <v>31</v>
      </c>
      <c r="L83">
        <f t="shared" si="27"/>
        <v>107.5</v>
      </c>
      <c r="M83" cm="1">
        <f t="array" ref="M83">STOWA2024_NDJF_T(B83*60,L83,J83,K83,"")</f>
        <v>27.845633541169455</v>
      </c>
      <c r="N83">
        <f t="shared" si="28"/>
        <v>3.5912273230253901E-2</v>
      </c>
    </row>
    <row r="84" spans="1:14" x14ac:dyDescent="0.3">
      <c r="A84">
        <f t="shared" si="24"/>
        <v>5298</v>
      </c>
      <c r="B84">
        <v>96</v>
      </c>
      <c r="C84">
        <f t="shared" si="25"/>
        <v>1.0164429950119565E-2</v>
      </c>
      <c r="D84">
        <f t="shared" si="20"/>
        <v>1.0164429950119565E-2</v>
      </c>
      <c r="E84" t="s">
        <v>36</v>
      </c>
      <c r="F84" t="s">
        <v>19</v>
      </c>
      <c r="G84">
        <v>1</v>
      </c>
      <c r="H84">
        <f t="shared" si="26"/>
        <v>110</v>
      </c>
      <c r="J84">
        <v>2150</v>
      </c>
      <c r="K84" t="s">
        <v>31</v>
      </c>
      <c r="L84">
        <f t="shared" si="27"/>
        <v>112.5</v>
      </c>
      <c r="M84" cm="1">
        <f t="array" ref="M84">STOWA2024_NDJF_T(B84*60,L84,J84,K84,"")</f>
        <v>38.838204393280066</v>
      </c>
      <c r="N84">
        <f t="shared" si="28"/>
        <v>2.5747843280134335E-2</v>
      </c>
    </row>
    <row r="85" spans="1:14" x14ac:dyDescent="0.3">
      <c r="A85">
        <f t="shared" si="24"/>
        <v>5299</v>
      </c>
      <c r="B85">
        <v>96</v>
      </c>
      <c r="C85">
        <f t="shared" si="25"/>
        <v>7.2427013954026905E-3</v>
      </c>
      <c r="D85">
        <f t="shared" si="20"/>
        <v>7.2427013954026905E-3</v>
      </c>
      <c r="E85" t="s">
        <v>36</v>
      </c>
      <c r="F85" t="s">
        <v>19</v>
      </c>
      <c r="G85">
        <v>1</v>
      </c>
      <c r="H85">
        <f t="shared" si="26"/>
        <v>115</v>
      </c>
      <c r="J85">
        <v>2150</v>
      </c>
      <c r="K85" t="s">
        <v>31</v>
      </c>
      <c r="L85">
        <f t="shared" si="27"/>
        <v>117.5</v>
      </c>
      <c r="M85" cm="1">
        <f t="array" ref="M85">STOWA2024_NDJF_T(B85*60,L85,J85,K85,"")</f>
        <v>54.039034460205201</v>
      </c>
      <c r="N85">
        <f t="shared" si="28"/>
        <v>1.8505141884731645E-2</v>
      </c>
    </row>
    <row r="86" spans="1:14" x14ac:dyDescent="0.3">
      <c r="A86">
        <f t="shared" si="24"/>
        <v>5300</v>
      </c>
      <c r="B86">
        <v>96</v>
      </c>
      <c r="C86">
        <f t="shared" si="25"/>
        <v>5.1737627315370655E-3</v>
      </c>
      <c r="D86">
        <f t="shared" si="20"/>
        <v>5.1737627315370655E-3</v>
      </c>
      <c r="E86" t="s">
        <v>36</v>
      </c>
      <c r="F86" t="s">
        <v>19</v>
      </c>
      <c r="G86">
        <v>1</v>
      </c>
      <c r="H86">
        <f t="shared" si="26"/>
        <v>120</v>
      </c>
      <c r="J86">
        <v>2150</v>
      </c>
      <c r="K86" t="s">
        <v>31</v>
      </c>
      <c r="L86">
        <f t="shared" si="27"/>
        <v>122.5</v>
      </c>
      <c r="M86" cm="1">
        <f t="array" ref="M86">STOWA2024_NDJF_T(B86*60,L86,J86,K86,"")</f>
        <v>75.010993874581345</v>
      </c>
      <c r="N86">
        <f t="shared" si="28"/>
        <v>1.3331379153194579E-2</v>
      </c>
    </row>
    <row r="87" spans="1:14" x14ac:dyDescent="0.3">
      <c r="A87">
        <f t="shared" si="24"/>
        <v>5301</v>
      </c>
      <c r="B87">
        <v>96</v>
      </c>
      <c r="C87">
        <f t="shared" si="25"/>
        <v>3.7045969386795743E-3</v>
      </c>
      <c r="D87">
        <f t="shared" si="20"/>
        <v>3.7045969386795743E-3</v>
      </c>
      <c r="E87" t="s">
        <v>36</v>
      </c>
      <c r="F87" t="s">
        <v>19</v>
      </c>
      <c r="G87">
        <v>1</v>
      </c>
      <c r="H87">
        <f t="shared" si="26"/>
        <v>125</v>
      </c>
      <c r="J87">
        <v>2150</v>
      </c>
      <c r="K87" t="s">
        <v>31</v>
      </c>
      <c r="L87">
        <f t="shared" si="27"/>
        <v>127.5</v>
      </c>
      <c r="M87" cm="1">
        <f t="array" ref="M87">STOWA2024_NDJF_T(B87*60,L87,J87,K87,"")</f>
        <v>103.87686952055762</v>
      </c>
      <c r="N87">
        <f t="shared" si="28"/>
        <v>9.6267822145150051E-3</v>
      </c>
    </row>
    <row r="88" spans="1:14" x14ac:dyDescent="0.3">
      <c r="A88">
        <f t="shared" si="24"/>
        <v>5302</v>
      </c>
      <c r="B88">
        <v>96</v>
      </c>
      <c r="C88">
        <f t="shared" si="25"/>
        <v>2.659083911722971E-3</v>
      </c>
      <c r="D88">
        <f t="shared" si="20"/>
        <v>2.659083911722971E-3</v>
      </c>
      <c r="E88" t="s">
        <v>36</v>
      </c>
      <c r="F88" t="s">
        <v>19</v>
      </c>
      <c r="G88">
        <v>1</v>
      </c>
      <c r="H88">
        <f t="shared" si="26"/>
        <v>130</v>
      </c>
      <c r="J88">
        <v>2150</v>
      </c>
      <c r="K88" t="s">
        <v>31</v>
      </c>
      <c r="L88">
        <f t="shared" si="27"/>
        <v>132.5</v>
      </c>
      <c r="M88" cm="1">
        <f t="array" ref="M88">STOWA2024_NDJF_T(B88*60,L88,J88,K88,"")</f>
        <v>143.51941725135958</v>
      </c>
      <c r="N88">
        <f t="shared" si="28"/>
        <v>6.9676983027920341E-3</v>
      </c>
    </row>
    <row r="89" spans="1:14" x14ac:dyDescent="0.3">
      <c r="A89">
        <f t="shared" si="24"/>
        <v>5303</v>
      </c>
      <c r="B89">
        <v>96</v>
      </c>
      <c r="C89">
        <f t="shared" si="25"/>
        <v>1.9130381988949497E-3</v>
      </c>
      <c r="D89">
        <f t="shared" si="20"/>
        <v>1.9130381988949497E-3</v>
      </c>
      <c r="E89" t="s">
        <v>36</v>
      </c>
      <c r="F89" t="s">
        <v>19</v>
      </c>
      <c r="G89">
        <v>1</v>
      </c>
      <c r="H89">
        <f t="shared" si="26"/>
        <v>135</v>
      </c>
      <c r="J89">
        <v>2150</v>
      </c>
      <c r="K89" t="s">
        <v>31</v>
      </c>
      <c r="L89">
        <f t="shared" si="27"/>
        <v>137.5</v>
      </c>
      <c r="M89" cm="1">
        <f t="array" ref="M89">STOWA2024_NDJF_T(B89*60,L89,J89,K89,"")</f>
        <v>197.83723919022992</v>
      </c>
      <c r="N89">
        <f t="shared" si="28"/>
        <v>5.0546601038970844E-3</v>
      </c>
    </row>
    <row r="90" spans="1:14" x14ac:dyDescent="0.3">
      <c r="A90">
        <f t="shared" si="24"/>
        <v>5304</v>
      </c>
      <c r="B90">
        <v>96</v>
      </c>
      <c r="C90">
        <f t="shared" si="25"/>
        <v>1.3795370439561448E-3</v>
      </c>
      <c r="D90">
        <f t="shared" si="20"/>
        <v>1.3795370439561448E-3</v>
      </c>
      <c r="E90" t="s">
        <v>36</v>
      </c>
      <c r="F90" t="s">
        <v>19</v>
      </c>
      <c r="G90">
        <v>1</v>
      </c>
      <c r="H90">
        <f t="shared" si="26"/>
        <v>140</v>
      </c>
      <c r="J90">
        <v>2150</v>
      </c>
      <c r="K90" t="s">
        <v>31</v>
      </c>
      <c r="L90">
        <f t="shared" si="27"/>
        <v>142.5</v>
      </c>
      <c r="M90" cm="1">
        <f t="array" ref="M90">STOWA2024_NDJF_T(B90*60,L90,J90,K90,"")</f>
        <v>272.09973208790194</v>
      </c>
      <c r="N90">
        <f t="shared" si="28"/>
        <v>3.6751230599409396E-3</v>
      </c>
    </row>
    <row r="91" spans="1:14" x14ac:dyDescent="0.3">
      <c r="A91">
        <f t="shared" si="24"/>
        <v>5305</v>
      </c>
      <c r="B91">
        <v>96</v>
      </c>
      <c r="C91">
        <f t="shared" si="25"/>
        <v>9.9709258156229028E-4</v>
      </c>
      <c r="D91">
        <f t="shared" si="20"/>
        <v>9.9709258156229028E-4</v>
      </c>
      <c r="E91" t="s">
        <v>36</v>
      </c>
      <c r="F91" t="s">
        <v>19</v>
      </c>
      <c r="G91">
        <v>1</v>
      </c>
      <c r="H91">
        <f t="shared" si="26"/>
        <v>145</v>
      </c>
      <c r="J91">
        <v>2150</v>
      </c>
      <c r="K91" t="s">
        <v>31</v>
      </c>
      <c r="L91">
        <f t="shared" si="27"/>
        <v>147.5</v>
      </c>
      <c r="M91" cm="1">
        <f t="array" ref="M91">STOWA2024_NDJF_T(B91*60,L91,J91,K91,"")</f>
        <v>373.40874499883455</v>
      </c>
      <c r="N91">
        <f t="shared" si="28"/>
        <v>2.6780304783786493E-3</v>
      </c>
    </row>
    <row r="92" spans="1:14" x14ac:dyDescent="0.3">
      <c r="A92">
        <f t="shared" si="24"/>
        <v>5306</v>
      </c>
      <c r="B92">
        <v>96</v>
      </c>
      <c r="C92">
        <f t="shared" si="25"/>
        <v>7.2231079847084271E-4</v>
      </c>
      <c r="D92">
        <f t="shared" si="20"/>
        <v>7.2231079847084271E-4</v>
      </c>
      <c r="E92" t="s">
        <v>36</v>
      </c>
      <c r="F92" t="s">
        <v>19</v>
      </c>
      <c r="G92">
        <v>1</v>
      </c>
      <c r="H92">
        <f t="shared" si="26"/>
        <v>150</v>
      </c>
      <c r="J92">
        <v>2150</v>
      </c>
      <c r="K92" t="s">
        <v>31</v>
      </c>
      <c r="L92">
        <f t="shared" si="27"/>
        <v>152.5</v>
      </c>
      <c r="M92" cm="1">
        <f t="array" ref="M92">STOWA2024_NDJF_T(B92*60,L92,J92,K92,"")</f>
        <v>511.32072263400266</v>
      </c>
      <c r="N92">
        <f t="shared" si="28"/>
        <v>1.9557196799078066E-3</v>
      </c>
    </row>
    <row r="93" spans="1:14" x14ac:dyDescent="0.3">
      <c r="A93">
        <f t="shared" si="24"/>
        <v>5307</v>
      </c>
      <c r="B93">
        <v>96</v>
      </c>
      <c r="C93">
        <f t="shared" si="25"/>
        <v>5.2439563772523697E-4</v>
      </c>
      <c r="D93">
        <f t="shared" si="20"/>
        <v>5.2439563772523697E-4</v>
      </c>
      <c r="E93" t="s">
        <v>36</v>
      </c>
      <c r="F93" t="s">
        <v>19</v>
      </c>
      <c r="G93">
        <v>1</v>
      </c>
      <c r="H93">
        <f t="shared" si="26"/>
        <v>155</v>
      </c>
      <c r="J93">
        <v>2150</v>
      </c>
      <c r="K93" t="s">
        <v>31</v>
      </c>
      <c r="L93">
        <f t="shared" si="27"/>
        <v>157.5</v>
      </c>
      <c r="M93" cm="1">
        <f t="array" ref="M93">STOWA2024_NDJF_T(B93*60,L93,J93,K93,"")</f>
        <v>698.65381320301128</v>
      </c>
      <c r="N93">
        <f t="shared" si="28"/>
        <v>1.4313240421825696E-3</v>
      </c>
    </row>
    <row r="94" spans="1:14" x14ac:dyDescent="0.3">
      <c r="A94">
        <f t="shared" si="24"/>
        <v>5308</v>
      </c>
      <c r="B94">
        <v>96</v>
      </c>
      <c r="C94" s="1">
        <f>N93</f>
        <v>1.4313240421825696E-3</v>
      </c>
      <c r="D94">
        <f t="shared" si="20"/>
        <v>1.4313240421825696E-3</v>
      </c>
      <c r="E94" t="s">
        <v>36</v>
      </c>
      <c r="F94" t="s">
        <v>19</v>
      </c>
      <c r="G94">
        <v>1</v>
      </c>
      <c r="H94">
        <f t="shared" si="26"/>
        <v>160</v>
      </c>
      <c r="J94">
        <v>2150</v>
      </c>
      <c r="K94" t="s">
        <v>31</v>
      </c>
      <c r="L94">
        <f>AVERAGE(H94:H95)</f>
        <v>85</v>
      </c>
      <c r="M94" cm="1">
        <f t="array" ref="M94">STOWA2024_NDJF_T(B94*60,L94,J94,K94,"")</f>
        <v>6.0407597971261211</v>
      </c>
      <c r="N94">
        <f>1/M94</f>
        <v>0.1655420896682149</v>
      </c>
    </row>
    <row r="95" spans="1:14" x14ac:dyDescent="0.3">
      <c r="A95">
        <f t="shared" si="24"/>
        <v>5309</v>
      </c>
      <c r="B95">
        <v>192</v>
      </c>
      <c r="C95" s="1">
        <f>365.25*24/B95 - N95</f>
        <v>20.087373324836896</v>
      </c>
      <c r="D95">
        <f>C95</f>
        <v>20.087373324836896</v>
      </c>
      <c r="E95" t="s">
        <v>36</v>
      </c>
      <c r="F95" t="s">
        <v>19</v>
      </c>
      <c r="G95">
        <v>1</v>
      </c>
      <c r="H95">
        <v>10</v>
      </c>
      <c r="J95">
        <v>2150</v>
      </c>
      <c r="K95" t="s">
        <v>31</v>
      </c>
      <c r="L95">
        <f>AVERAGE(H95:H97)</f>
        <v>15</v>
      </c>
      <c r="M95" cm="1">
        <f t="array" ref="M95">STOWA2024_NDJF_T(B95*60,L95,J95,K95,"")</f>
        <v>3.911004823185573E-2</v>
      </c>
      <c r="N95">
        <f>1/M95</f>
        <v>25.568876675163104</v>
      </c>
    </row>
    <row r="96" spans="1:14" x14ac:dyDescent="0.3">
      <c r="A96">
        <f t="shared" si="24"/>
        <v>5310</v>
      </c>
      <c r="B96">
        <v>192</v>
      </c>
      <c r="C96">
        <f t="shared" ref="C96:C100" si="29">N95-N96</f>
        <v>2.7088130435732864</v>
      </c>
      <c r="D96">
        <f t="shared" ref="D96:D125" si="30">C96</f>
        <v>2.7088130435732864</v>
      </c>
      <c r="E96" t="s">
        <v>36</v>
      </c>
      <c r="F96" t="s">
        <v>19</v>
      </c>
      <c r="G96">
        <v>1</v>
      </c>
      <c r="H96">
        <f t="shared" ref="H96:H100" si="31">H95+5</f>
        <v>15</v>
      </c>
      <c r="J96">
        <v>2150</v>
      </c>
      <c r="K96" t="s">
        <v>31</v>
      </c>
      <c r="L96">
        <f t="shared" ref="L96:L100" si="32">AVERAGE(H96:H97)</f>
        <v>17.5</v>
      </c>
      <c r="M96" cm="1">
        <f t="array" ref="M96">STOWA2024_NDJF_T(B96*60,L96,J96,K96,"")</f>
        <v>4.3744410169450361E-2</v>
      </c>
      <c r="N96">
        <f t="shared" ref="N96:N100" si="33">1/M96</f>
        <v>22.860063631589817</v>
      </c>
    </row>
    <row r="97" spans="1:14" x14ac:dyDescent="0.3">
      <c r="A97">
        <f t="shared" si="24"/>
        <v>5311</v>
      </c>
      <c r="B97">
        <v>192</v>
      </c>
      <c r="C97">
        <f t="shared" si="29"/>
        <v>4.6193108237943505</v>
      </c>
      <c r="D97">
        <f t="shared" si="30"/>
        <v>4.6193108237943505</v>
      </c>
      <c r="E97" t="s">
        <v>36</v>
      </c>
      <c r="F97" t="s">
        <v>19</v>
      </c>
      <c r="G97">
        <v>1</v>
      </c>
      <c r="H97">
        <f t="shared" si="31"/>
        <v>20</v>
      </c>
      <c r="J97">
        <v>2150</v>
      </c>
      <c r="K97" t="s">
        <v>31</v>
      </c>
      <c r="L97">
        <f t="shared" si="32"/>
        <v>22.5</v>
      </c>
      <c r="M97" cm="1">
        <f t="array" ref="M97">STOWA2024_NDJF_T(B97*60,L97,J97,K97,"")</f>
        <v>5.4822298758011485E-2</v>
      </c>
      <c r="N97">
        <f t="shared" si="33"/>
        <v>18.240752807795467</v>
      </c>
    </row>
    <row r="98" spans="1:14" x14ac:dyDescent="0.3">
      <c r="A98">
        <f t="shared" si="24"/>
        <v>5312</v>
      </c>
      <c r="B98">
        <v>192</v>
      </c>
      <c r="C98">
        <f t="shared" si="29"/>
        <v>3.720330065844605</v>
      </c>
      <c r="D98">
        <f t="shared" si="30"/>
        <v>3.720330065844605</v>
      </c>
      <c r="E98" t="s">
        <v>36</v>
      </c>
      <c r="F98" t="s">
        <v>19</v>
      </c>
      <c r="G98">
        <v>1</v>
      </c>
      <c r="H98">
        <f t="shared" si="31"/>
        <v>25</v>
      </c>
      <c r="J98">
        <v>2150</v>
      </c>
      <c r="K98" t="s">
        <v>31</v>
      </c>
      <c r="L98">
        <f t="shared" si="32"/>
        <v>27.5</v>
      </c>
      <c r="M98" cm="1">
        <f t="array" ref="M98">STOWA2024_NDJF_T(B98*60,L98,J98,K98,"")</f>
        <v>6.8868518346294857E-2</v>
      </c>
      <c r="N98">
        <f t="shared" si="33"/>
        <v>14.520422741950862</v>
      </c>
    </row>
    <row r="99" spans="1:14" x14ac:dyDescent="0.3">
      <c r="A99">
        <f t="shared" si="24"/>
        <v>5313</v>
      </c>
      <c r="B99">
        <v>192</v>
      </c>
      <c r="C99">
        <f t="shared" si="29"/>
        <v>2.9894682282183727</v>
      </c>
      <c r="D99">
        <f t="shared" si="30"/>
        <v>2.9894682282183727</v>
      </c>
      <c r="E99" t="s">
        <v>36</v>
      </c>
      <c r="F99" t="s">
        <v>19</v>
      </c>
      <c r="G99">
        <v>1</v>
      </c>
      <c r="H99">
        <f t="shared" si="31"/>
        <v>30</v>
      </c>
      <c r="J99">
        <v>2150</v>
      </c>
      <c r="K99" t="s">
        <v>31</v>
      </c>
      <c r="L99">
        <f t="shared" si="32"/>
        <v>32.5</v>
      </c>
      <c r="M99" cm="1">
        <f t="array" ref="M99">STOWA2024_NDJF_T(B99*60,L99,J99,K99,"")</f>
        <v>8.6723089472695095E-2</v>
      </c>
      <c r="N99">
        <f t="shared" si="33"/>
        <v>11.530954513732489</v>
      </c>
    </row>
    <row r="100" spans="1:14" x14ac:dyDescent="0.3">
      <c r="A100">
        <f t="shared" si="24"/>
        <v>5314</v>
      </c>
      <c r="B100">
        <v>192</v>
      </c>
      <c r="C100">
        <f t="shared" si="29"/>
        <v>2.3965839404043567</v>
      </c>
      <c r="D100">
        <f t="shared" si="30"/>
        <v>2.3965839404043567</v>
      </c>
      <c r="E100" t="s">
        <v>36</v>
      </c>
      <c r="F100" t="s">
        <v>19</v>
      </c>
      <c r="G100">
        <v>1</v>
      </c>
      <c r="H100">
        <f t="shared" si="31"/>
        <v>35</v>
      </c>
      <c r="J100">
        <v>2150</v>
      </c>
      <c r="K100" t="s">
        <v>31</v>
      </c>
      <c r="L100">
        <f t="shared" si="32"/>
        <v>37.5</v>
      </c>
      <c r="M100" cm="1">
        <f t="array" ref="M100">STOWA2024_NDJF_T(B100*60,L100,J100,K100,"")</f>
        <v>0.10947661822697953</v>
      </c>
      <c r="N100">
        <f t="shared" si="33"/>
        <v>9.1343705733281322</v>
      </c>
    </row>
    <row r="101" spans="1:14" x14ac:dyDescent="0.3">
      <c r="A101">
        <f t="shared" si="24"/>
        <v>5315</v>
      </c>
      <c r="B101">
        <v>192</v>
      </c>
      <c r="C101">
        <f>N100-N101</f>
        <v>1.9167554917967999</v>
      </c>
      <c r="D101">
        <f t="shared" si="30"/>
        <v>1.9167554917967999</v>
      </c>
      <c r="E101" t="s">
        <v>36</v>
      </c>
      <c r="F101" t="s">
        <v>19</v>
      </c>
      <c r="G101">
        <v>1</v>
      </c>
      <c r="H101">
        <f>H100+5</f>
        <v>40</v>
      </c>
      <c r="J101">
        <v>2150</v>
      </c>
      <c r="K101" t="s">
        <v>31</v>
      </c>
      <c r="L101">
        <f>AVERAGE(H101:H102)</f>
        <v>42.5</v>
      </c>
      <c r="M101" cm="1">
        <f t="array" ref="M101">STOWA2024_NDJF_T(B101*60,L101,J101,K101,"")</f>
        <v>0.13854992108942363</v>
      </c>
      <c r="N101">
        <f>1/M101</f>
        <v>7.2176150815313322</v>
      </c>
    </row>
    <row r="102" spans="1:14" x14ac:dyDescent="0.3">
      <c r="A102">
        <f t="shared" si="24"/>
        <v>5316</v>
      </c>
      <c r="B102">
        <v>192</v>
      </c>
      <c r="C102">
        <f t="shared" ref="C102:C124" si="34">N101-N102</f>
        <v>1.5292432661389697</v>
      </c>
      <c r="D102">
        <f t="shared" si="30"/>
        <v>1.5292432661389697</v>
      </c>
      <c r="E102" t="s">
        <v>36</v>
      </c>
      <c r="F102" t="s">
        <v>19</v>
      </c>
      <c r="G102">
        <v>1</v>
      </c>
      <c r="H102">
        <f t="shared" ref="H102:H125" si="35">H101+5</f>
        <v>45</v>
      </c>
      <c r="J102">
        <v>2150</v>
      </c>
      <c r="K102" t="s">
        <v>31</v>
      </c>
      <c r="L102">
        <f t="shared" ref="L102:L124" si="36">AVERAGE(H102:H103)</f>
        <v>47.5</v>
      </c>
      <c r="M102" cm="1">
        <f t="array" ref="M102">STOWA2024_NDJF_T(B102*60,L102,J102,K102,"")</f>
        <v>0.1757972285310298</v>
      </c>
      <c r="N102">
        <f t="shared" ref="N102:N124" si="37">1/M102</f>
        <v>5.6883718153923626</v>
      </c>
    </row>
    <row r="103" spans="1:14" x14ac:dyDescent="0.3">
      <c r="A103">
        <f t="shared" si="24"/>
        <v>5317</v>
      </c>
      <c r="B103">
        <v>192</v>
      </c>
      <c r="C103">
        <f t="shared" si="34"/>
        <v>1.2169936743330947</v>
      </c>
      <c r="D103">
        <f t="shared" si="30"/>
        <v>1.2169936743330947</v>
      </c>
      <c r="E103" t="s">
        <v>36</v>
      </c>
      <c r="F103" t="s">
        <v>19</v>
      </c>
      <c r="G103">
        <v>1</v>
      </c>
      <c r="H103">
        <f t="shared" si="35"/>
        <v>50</v>
      </c>
      <c r="J103">
        <v>2150</v>
      </c>
      <c r="K103" t="s">
        <v>31</v>
      </c>
      <c r="L103">
        <f t="shared" si="36"/>
        <v>52.5</v>
      </c>
      <c r="M103" cm="1">
        <f t="array" ref="M103">STOWA2024_NDJF_T(B103*60,L103,J103,K103,"")</f>
        <v>0.22364469486875033</v>
      </c>
      <c r="N103">
        <f t="shared" si="37"/>
        <v>4.4713781410592679</v>
      </c>
    </row>
    <row r="104" spans="1:14" x14ac:dyDescent="0.3">
      <c r="A104">
        <f t="shared" si="24"/>
        <v>5318</v>
      </c>
      <c r="B104">
        <v>192</v>
      </c>
      <c r="C104">
        <f t="shared" si="34"/>
        <v>0.96611277995644285</v>
      </c>
      <c r="D104">
        <f t="shared" si="30"/>
        <v>0.96611277995644285</v>
      </c>
      <c r="E104" t="s">
        <v>36</v>
      </c>
      <c r="F104" t="s">
        <v>19</v>
      </c>
      <c r="G104">
        <v>1</v>
      </c>
      <c r="H104">
        <f t="shared" si="35"/>
        <v>55</v>
      </c>
      <c r="J104">
        <v>2150</v>
      </c>
      <c r="K104" t="s">
        <v>31</v>
      </c>
      <c r="L104">
        <f t="shared" si="36"/>
        <v>57.5</v>
      </c>
      <c r="M104" cm="1">
        <f t="array" ref="M104">STOWA2024_NDJF_T(B104*60,L104,J104,K104,"")</f>
        <v>0.2852851059713723</v>
      </c>
      <c r="N104">
        <f t="shared" si="37"/>
        <v>3.5052653611028251</v>
      </c>
    </row>
    <row r="105" spans="1:14" x14ac:dyDescent="0.3">
      <c r="A105">
        <f t="shared" si="24"/>
        <v>5319</v>
      </c>
      <c r="B105">
        <v>192</v>
      </c>
      <c r="C105">
        <f t="shared" si="34"/>
        <v>0.76492942980755707</v>
      </c>
      <c r="D105">
        <f t="shared" si="30"/>
        <v>0.76492942980755707</v>
      </c>
      <c r="E105" t="s">
        <v>36</v>
      </c>
      <c r="F105" t="s">
        <v>19</v>
      </c>
      <c r="G105">
        <v>1</v>
      </c>
      <c r="H105">
        <f t="shared" si="35"/>
        <v>60</v>
      </c>
      <c r="J105">
        <v>2150</v>
      </c>
      <c r="K105" t="s">
        <v>31</v>
      </c>
      <c r="L105">
        <f t="shared" si="36"/>
        <v>62.5</v>
      </c>
      <c r="M105" cm="1">
        <f t="array" ref="M105">STOWA2024_NDJF_T(B105*60,L105,J105,K105,"")</f>
        <v>0.36491876363761444</v>
      </c>
      <c r="N105">
        <f t="shared" si="37"/>
        <v>2.740335931295268</v>
      </c>
    </row>
    <row r="106" spans="1:14" x14ac:dyDescent="0.3">
      <c r="A106">
        <f t="shared" si="24"/>
        <v>5320</v>
      </c>
      <c r="B106">
        <v>192</v>
      </c>
      <c r="C106">
        <f t="shared" si="34"/>
        <v>0.60403132045161367</v>
      </c>
      <c r="D106">
        <f t="shared" si="30"/>
        <v>0.60403132045161367</v>
      </c>
      <c r="E106" t="s">
        <v>36</v>
      </c>
      <c r="F106" t="s">
        <v>19</v>
      </c>
      <c r="G106">
        <v>1</v>
      </c>
      <c r="H106">
        <f t="shared" si="35"/>
        <v>65</v>
      </c>
      <c r="J106">
        <v>2150</v>
      </c>
      <c r="K106" t="s">
        <v>31</v>
      </c>
      <c r="L106">
        <f t="shared" si="36"/>
        <v>67.5</v>
      </c>
      <c r="M106" cm="1">
        <f t="array" ref="M106">STOWA2024_NDJF_T(B106*60,L106,J106,K106,"")</f>
        <v>0.4680980394481698</v>
      </c>
      <c r="N106">
        <f t="shared" si="37"/>
        <v>2.1363046108436543</v>
      </c>
    </row>
    <row r="107" spans="1:14" x14ac:dyDescent="0.3">
      <c r="A107">
        <f t="shared" si="24"/>
        <v>5321</v>
      </c>
      <c r="B107">
        <v>192</v>
      </c>
      <c r="C107">
        <f t="shared" si="34"/>
        <v>0.47569466133456451</v>
      </c>
      <c r="D107">
        <f t="shared" si="30"/>
        <v>0.47569466133456451</v>
      </c>
      <c r="E107" t="s">
        <v>36</v>
      </c>
      <c r="F107" t="s">
        <v>19</v>
      </c>
      <c r="G107">
        <v>1</v>
      </c>
      <c r="H107">
        <f t="shared" si="35"/>
        <v>70</v>
      </c>
      <c r="J107">
        <v>2150</v>
      </c>
      <c r="K107" t="s">
        <v>31</v>
      </c>
      <c r="L107">
        <f t="shared" si="36"/>
        <v>72.5</v>
      </c>
      <c r="M107" cm="1">
        <f t="array" ref="M107">STOWA2024_NDJF_T(B107*60,L107,J107,K107,"")</f>
        <v>0.6021883707824468</v>
      </c>
      <c r="N107">
        <f t="shared" si="37"/>
        <v>1.6606099495090898</v>
      </c>
    </row>
    <row r="108" spans="1:14" x14ac:dyDescent="0.3">
      <c r="A108">
        <f t="shared" si="24"/>
        <v>5322</v>
      </c>
      <c r="B108">
        <v>192</v>
      </c>
      <c r="C108">
        <f t="shared" si="34"/>
        <v>0.37357429127330088</v>
      </c>
      <c r="D108">
        <f t="shared" si="30"/>
        <v>0.37357429127330088</v>
      </c>
      <c r="E108" t="s">
        <v>36</v>
      </c>
      <c r="F108" t="s">
        <v>19</v>
      </c>
      <c r="G108">
        <v>1</v>
      </c>
      <c r="H108">
        <f t="shared" si="35"/>
        <v>75</v>
      </c>
      <c r="J108">
        <v>2150</v>
      </c>
      <c r="K108" t="s">
        <v>31</v>
      </c>
      <c r="L108">
        <f t="shared" si="36"/>
        <v>77.5</v>
      </c>
      <c r="M108" cm="1">
        <f t="array" ref="M108">STOWA2024_NDJF_T(B108*60,L108,J108,K108,"")</f>
        <v>0.7769792496431337</v>
      </c>
      <c r="N108">
        <f t="shared" si="37"/>
        <v>1.2870356582357889</v>
      </c>
    </row>
    <row r="109" spans="1:14" x14ac:dyDescent="0.3">
      <c r="A109">
        <f t="shared" si="24"/>
        <v>5323</v>
      </c>
      <c r="B109">
        <v>192</v>
      </c>
      <c r="C109">
        <f t="shared" si="34"/>
        <v>0.29247401122748584</v>
      </c>
      <c r="D109">
        <f t="shared" si="30"/>
        <v>0.29247401122748584</v>
      </c>
      <c r="E109" t="s">
        <v>36</v>
      </c>
      <c r="F109" t="s">
        <v>19</v>
      </c>
      <c r="G109">
        <v>1</v>
      </c>
      <c r="H109">
        <f t="shared" si="35"/>
        <v>80</v>
      </c>
      <c r="J109">
        <v>2150</v>
      </c>
      <c r="K109" t="s">
        <v>31</v>
      </c>
      <c r="L109">
        <f t="shared" si="36"/>
        <v>82.5</v>
      </c>
      <c r="M109" cm="1">
        <f t="array" ref="M109">STOWA2024_NDJF_T(B109*60,L109,J109,K109,"")</f>
        <v>1.0054680903974689</v>
      </c>
      <c r="N109">
        <f t="shared" si="37"/>
        <v>0.99456164700830307</v>
      </c>
    </row>
    <row r="110" spans="1:14" x14ac:dyDescent="0.3">
      <c r="A110">
        <f t="shared" si="24"/>
        <v>5324</v>
      </c>
      <c r="B110">
        <v>192</v>
      </c>
      <c r="C110">
        <f t="shared" si="34"/>
        <v>0.22843628895047019</v>
      </c>
      <c r="D110">
        <f t="shared" si="30"/>
        <v>0.22843628895047019</v>
      </c>
      <c r="E110" t="s">
        <v>36</v>
      </c>
      <c r="F110" t="s">
        <v>19</v>
      </c>
      <c r="G110">
        <v>1</v>
      </c>
      <c r="H110">
        <f t="shared" si="35"/>
        <v>85</v>
      </c>
      <c r="J110">
        <v>2150</v>
      </c>
      <c r="K110" t="s">
        <v>31</v>
      </c>
      <c r="L110">
        <f t="shared" si="36"/>
        <v>87.5</v>
      </c>
      <c r="M110" cm="1">
        <f t="array" ref="M110">STOWA2024_NDJF_T(B110*60,L110,J110,K110,"")</f>
        <v>1.3052694177034569</v>
      </c>
      <c r="N110">
        <f t="shared" si="37"/>
        <v>0.76612535805783288</v>
      </c>
    </row>
    <row r="111" spans="1:14" x14ac:dyDescent="0.3">
      <c r="A111">
        <f t="shared" si="24"/>
        <v>5325</v>
      </c>
      <c r="B111">
        <v>192</v>
      </c>
      <c r="C111">
        <f t="shared" si="34"/>
        <v>0.17783861811063406</v>
      </c>
      <c r="D111">
        <f t="shared" si="30"/>
        <v>0.17783861811063406</v>
      </c>
      <c r="E111" t="s">
        <v>36</v>
      </c>
      <c r="F111" t="s">
        <v>19</v>
      </c>
      <c r="G111">
        <v>1</v>
      </c>
      <c r="H111">
        <f t="shared" si="35"/>
        <v>90</v>
      </c>
      <c r="J111">
        <v>2150</v>
      </c>
      <c r="K111" t="s">
        <v>31</v>
      </c>
      <c r="L111">
        <f t="shared" si="36"/>
        <v>92.5</v>
      </c>
      <c r="M111" cm="1">
        <f t="array" ref="M111">STOWA2024_NDJF_T(B111*60,L111,J111,K111,"")</f>
        <v>1.6998513345545645</v>
      </c>
      <c r="N111">
        <f t="shared" si="37"/>
        <v>0.58828673994719882</v>
      </c>
    </row>
    <row r="112" spans="1:14" x14ac:dyDescent="0.3">
      <c r="A112">
        <f t="shared" si="24"/>
        <v>5326</v>
      </c>
      <c r="B112">
        <v>192</v>
      </c>
      <c r="C112">
        <f t="shared" si="34"/>
        <v>0.13801811769769046</v>
      </c>
      <c r="D112">
        <f t="shared" si="30"/>
        <v>0.13801811769769046</v>
      </c>
      <c r="E112" t="s">
        <v>36</v>
      </c>
      <c r="F112" t="s">
        <v>19</v>
      </c>
      <c r="G112">
        <v>1</v>
      </c>
      <c r="H112">
        <f t="shared" si="35"/>
        <v>95</v>
      </c>
      <c r="J112">
        <v>2150</v>
      </c>
      <c r="K112" t="s">
        <v>31</v>
      </c>
      <c r="L112">
        <f t="shared" si="36"/>
        <v>97.5</v>
      </c>
      <c r="M112" cm="1">
        <f t="array" ref="M112">STOWA2024_NDJF_T(B112*60,L112,J112,K112,"")</f>
        <v>2.2208964839789962</v>
      </c>
      <c r="N112">
        <f t="shared" si="37"/>
        <v>0.45026862224950837</v>
      </c>
    </row>
    <row r="113" spans="1:14" x14ac:dyDescent="0.3">
      <c r="A113">
        <f t="shared" si="24"/>
        <v>5327</v>
      </c>
      <c r="B113">
        <v>192</v>
      </c>
      <c r="C113">
        <f t="shared" si="34"/>
        <v>0.10678683749585655</v>
      </c>
      <c r="D113">
        <f t="shared" si="30"/>
        <v>0.10678683749585655</v>
      </c>
      <c r="E113" t="s">
        <v>36</v>
      </c>
      <c r="F113" t="s">
        <v>19</v>
      </c>
      <c r="G113">
        <v>1</v>
      </c>
      <c r="H113">
        <f t="shared" si="35"/>
        <v>100</v>
      </c>
      <c r="J113">
        <v>2150</v>
      </c>
      <c r="K113" t="s">
        <v>31</v>
      </c>
      <c r="L113">
        <f t="shared" si="36"/>
        <v>102.5</v>
      </c>
      <c r="M113" cm="1">
        <f t="array" ref="M113">STOWA2024_NDJF_T(B113*60,L113,J113,K113,"")</f>
        <v>2.9113625362032192</v>
      </c>
      <c r="N113">
        <f t="shared" si="37"/>
        <v>0.34348178475365182</v>
      </c>
    </row>
    <row r="114" spans="1:14" x14ac:dyDescent="0.3">
      <c r="A114">
        <f t="shared" si="24"/>
        <v>5328</v>
      </c>
      <c r="B114">
        <v>192</v>
      </c>
      <c r="C114">
        <f t="shared" si="34"/>
        <v>8.2351942793210009E-2</v>
      </c>
      <c r="D114">
        <f t="shared" si="30"/>
        <v>8.2351942793210009E-2</v>
      </c>
      <c r="E114" t="s">
        <v>36</v>
      </c>
      <c r="F114" t="s">
        <v>19</v>
      </c>
      <c r="G114">
        <v>1</v>
      </c>
      <c r="H114">
        <f t="shared" si="35"/>
        <v>105</v>
      </c>
      <c r="J114">
        <v>2150</v>
      </c>
      <c r="K114" t="s">
        <v>31</v>
      </c>
      <c r="L114">
        <f t="shared" si="36"/>
        <v>107.5</v>
      </c>
      <c r="M114" cm="1">
        <f t="array" ref="M114">STOWA2024_NDJF_T(B114*60,L114,J114,K114,"")</f>
        <v>3.8295125233196772</v>
      </c>
      <c r="N114">
        <f t="shared" si="37"/>
        <v>0.26112984196044181</v>
      </c>
    </row>
    <row r="115" spans="1:14" x14ac:dyDescent="0.3">
      <c r="A115">
        <f t="shared" si="24"/>
        <v>5329</v>
      </c>
      <c r="B115">
        <v>192</v>
      </c>
      <c r="C115">
        <f t="shared" si="34"/>
        <v>6.3301304564568756E-2</v>
      </c>
      <c r="D115">
        <f t="shared" si="30"/>
        <v>6.3301304564568756E-2</v>
      </c>
      <c r="E115" t="s">
        <v>36</v>
      </c>
      <c r="F115" t="s">
        <v>19</v>
      </c>
      <c r="G115">
        <v>1</v>
      </c>
      <c r="H115">
        <f t="shared" si="35"/>
        <v>110</v>
      </c>
      <c r="J115">
        <v>2150</v>
      </c>
      <c r="K115" t="s">
        <v>31</v>
      </c>
      <c r="L115">
        <f t="shared" si="36"/>
        <v>112.5</v>
      </c>
      <c r="M115" cm="1">
        <f t="array" ref="M115">STOWA2024_NDJF_T(B115*60,L115,J115,K115,"")</f>
        <v>5.0548824409438371</v>
      </c>
      <c r="N115">
        <f t="shared" si="37"/>
        <v>0.19782853739587306</v>
      </c>
    </row>
    <row r="116" spans="1:14" x14ac:dyDescent="0.3">
      <c r="A116">
        <f t="shared" si="24"/>
        <v>5330</v>
      </c>
      <c r="B116">
        <v>192</v>
      </c>
      <c r="C116">
        <f t="shared" si="34"/>
        <v>4.8494648849600364E-2</v>
      </c>
      <c r="D116">
        <f t="shared" si="30"/>
        <v>4.8494648849600364E-2</v>
      </c>
      <c r="E116" t="s">
        <v>36</v>
      </c>
      <c r="F116" t="s">
        <v>19</v>
      </c>
      <c r="G116">
        <v>1</v>
      </c>
      <c r="H116">
        <f t="shared" si="35"/>
        <v>115</v>
      </c>
      <c r="J116">
        <v>2150</v>
      </c>
      <c r="K116" t="s">
        <v>31</v>
      </c>
      <c r="L116">
        <f t="shared" si="36"/>
        <v>117.5</v>
      </c>
      <c r="M116" cm="1">
        <f t="array" ref="M116">STOWA2024_NDJF_T(B116*60,L116,J116,K116,"")</f>
        <v>6.6964036745761115</v>
      </c>
      <c r="N116">
        <f t="shared" si="37"/>
        <v>0.14933388854627269</v>
      </c>
    </row>
    <row r="117" spans="1:14" x14ac:dyDescent="0.3">
      <c r="A117">
        <f t="shared" si="24"/>
        <v>5331</v>
      </c>
      <c r="B117">
        <v>192</v>
      </c>
      <c r="C117">
        <f t="shared" si="34"/>
        <v>3.7020692449974246E-2</v>
      </c>
      <c r="D117">
        <f t="shared" si="30"/>
        <v>3.7020692449974246E-2</v>
      </c>
      <c r="E117" t="s">
        <v>36</v>
      </c>
      <c r="F117" t="s">
        <v>19</v>
      </c>
      <c r="G117">
        <v>1</v>
      </c>
      <c r="H117">
        <f t="shared" si="35"/>
        <v>120</v>
      </c>
      <c r="J117">
        <v>2150</v>
      </c>
      <c r="K117" t="s">
        <v>31</v>
      </c>
      <c r="L117">
        <f t="shared" si="36"/>
        <v>122.5</v>
      </c>
      <c r="M117" cm="1">
        <f t="array" ref="M117">STOWA2024_NDJF_T(B117*60,L117,J117,K117,"")</f>
        <v>8.9036732526299946</v>
      </c>
      <c r="N117">
        <f t="shared" si="37"/>
        <v>0.11231319609629845</v>
      </c>
    </row>
    <row r="118" spans="1:14" x14ac:dyDescent="0.3">
      <c r="A118">
        <f t="shared" si="24"/>
        <v>5332</v>
      </c>
      <c r="B118">
        <v>192</v>
      </c>
      <c r="C118">
        <f t="shared" si="34"/>
        <v>2.8162605162060192E-2</v>
      </c>
      <c r="D118">
        <f t="shared" si="30"/>
        <v>2.8162605162060192E-2</v>
      </c>
      <c r="E118" t="s">
        <v>36</v>
      </c>
      <c r="F118" t="s">
        <v>19</v>
      </c>
      <c r="G118">
        <v>1</v>
      </c>
      <c r="H118">
        <f t="shared" si="35"/>
        <v>125</v>
      </c>
      <c r="J118">
        <v>2150</v>
      </c>
      <c r="K118" t="s">
        <v>31</v>
      </c>
      <c r="L118">
        <f t="shared" si="36"/>
        <v>127.5</v>
      </c>
      <c r="M118" cm="1">
        <f t="array" ref="M118">STOWA2024_NDJF_T(B118*60,L118,J118,K118,"")</f>
        <v>11.883457845013554</v>
      </c>
      <c r="N118">
        <f t="shared" si="37"/>
        <v>8.4150590934238254E-2</v>
      </c>
    </row>
    <row r="119" spans="1:14" x14ac:dyDescent="0.3">
      <c r="A119">
        <f t="shared" si="24"/>
        <v>5333</v>
      </c>
      <c r="B119">
        <v>192</v>
      </c>
      <c r="C119">
        <f t="shared" si="34"/>
        <v>2.1344801214821407E-2</v>
      </c>
      <c r="D119">
        <f t="shared" si="30"/>
        <v>2.1344801214821407E-2</v>
      </c>
      <c r="E119" t="s">
        <v>36</v>
      </c>
      <c r="F119" t="s">
        <v>19</v>
      </c>
      <c r="G119">
        <v>1</v>
      </c>
      <c r="H119">
        <f t="shared" si="35"/>
        <v>130</v>
      </c>
      <c r="J119">
        <v>2150</v>
      </c>
      <c r="K119" t="s">
        <v>31</v>
      </c>
      <c r="L119">
        <f t="shared" si="36"/>
        <v>132.5</v>
      </c>
      <c r="M119" cm="1">
        <f t="array" ref="M119">STOWA2024_NDJF_T(B119*60,L119,J119,K119,"")</f>
        <v>15.922098973159525</v>
      </c>
      <c r="N119">
        <f t="shared" si="37"/>
        <v>6.2805789719416846E-2</v>
      </c>
    </row>
    <row r="120" spans="1:14" x14ac:dyDescent="0.3">
      <c r="A120">
        <f t="shared" si="24"/>
        <v>5334</v>
      </c>
      <c r="B120">
        <v>192</v>
      </c>
      <c r="C120">
        <f t="shared" si="34"/>
        <v>1.6117706373642168E-2</v>
      </c>
      <c r="D120">
        <f t="shared" si="30"/>
        <v>1.6117706373642168E-2</v>
      </c>
      <c r="E120" t="s">
        <v>36</v>
      </c>
      <c r="F120" t="s">
        <v>19</v>
      </c>
      <c r="G120">
        <v>1</v>
      </c>
      <c r="H120">
        <f t="shared" si="35"/>
        <v>135</v>
      </c>
      <c r="J120">
        <v>2150</v>
      </c>
      <c r="K120" t="s">
        <v>31</v>
      </c>
      <c r="L120">
        <f t="shared" si="36"/>
        <v>137.5</v>
      </c>
      <c r="M120" cm="1">
        <f t="array" ref="M120">STOWA2024_NDJF_T(B120*60,L120,J120,K120,"")</f>
        <v>21.41874175030792</v>
      </c>
      <c r="N120">
        <f t="shared" si="37"/>
        <v>4.6688083345774678E-2</v>
      </c>
    </row>
    <row r="121" spans="1:14" x14ac:dyDescent="0.3">
      <c r="A121">
        <f t="shared" si="24"/>
        <v>5335</v>
      </c>
      <c r="B121">
        <v>192</v>
      </c>
      <c r="C121">
        <f t="shared" si="34"/>
        <v>1.2123484317197987E-2</v>
      </c>
      <c r="D121">
        <f t="shared" si="30"/>
        <v>1.2123484317197987E-2</v>
      </c>
      <c r="E121" t="s">
        <v>36</v>
      </c>
      <c r="F121" t="s">
        <v>19</v>
      </c>
      <c r="G121">
        <v>1</v>
      </c>
      <c r="H121">
        <f t="shared" si="35"/>
        <v>140</v>
      </c>
      <c r="J121">
        <v>2150</v>
      </c>
      <c r="K121" t="s">
        <v>31</v>
      </c>
      <c r="L121">
        <f t="shared" si="36"/>
        <v>142.5</v>
      </c>
      <c r="M121" cm="1">
        <f t="array" ref="M121">STOWA2024_NDJF_T(B121*60,L121,J121,K121,"")</f>
        <v>28.931335184106668</v>
      </c>
      <c r="N121">
        <f t="shared" si="37"/>
        <v>3.4564599028576691E-2</v>
      </c>
    </row>
    <row r="122" spans="1:14" x14ac:dyDescent="0.3">
      <c r="A122">
        <f t="shared" si="24"/>
        <v>5336</v>
      </c>
      <c r="B122">
        <v>192</v>
      </c>
      <c r="C122">
        <f t="shared" si="34"/>
        <v>9.0830323838116504E-3</v>
      </c>
      <c r="D122">
        <f t="shared" si="30"/>
        <v>9.0830323838116504E-3</v>
      </c>
      <c r="E122" t="s">
        <v>36</v>
      </c>
      <c r="F122" t="s">
        <v>19</v>
      </c>
      <c r="G122">
        <v>1</v>
      </c>
      <c r="H122">
        <f t="shared" si="35"/>
        <v>145</v>
      </c>
      <c r="J122">
        <v>2150</v>
      </c>
      <c r="K122" t="s">
        <v>31</v>
      </c>
      <c r="L122">
        <f t="shared" si="36"/>
        <v>147.5</v>
      </c>
      <c r="M122" cm="1">
        <f t="array" ref="M122">STOWA2024_NDJF_T(B122*60,L122,J122,K122,"")</f>
        <v>39.244054886454208</v>
      </c>
      <c r="N122">
        <f t="shared" si="37"/>
        <v>2.5481566644765041E-2</v>
      </c>
    </row>
    <row r="123" spans="1:14" x14ac:dyDescent="0.3">
      <c r="A123">
        <f t="shared" si="24"/>
        <v>5337</v>
      </c>
      <c r="B123">
        <v>192</v>
      </c>
      <c r="C123">
        <f t="shared" si="34"/>
        <v>6.7774263894829524E-3</v>
      </c>
      <c r="D123">
        <f t="shared" si="30"/>
        <v>6.7774263894829524E-3</v>
      </c>
      <c r="E123" t="s">
        <v>36</v>
      </c>
      <c r="F123" t="s">
        <v>19</v>
      </c>
      <c r="G123">
        <v>1</v>
      </c>
      <c r="H123">
        <f t="shared" si="35"/>
        <v>150</v>
      </c>
      <c r="J123">
        <v>2150</v>
      </c>
      <c r="K123" t="s">
        <v>31</v>
      </c>
      <c r="L123">
        <f t="shared" si="36"/>
        <v>152.5</v>
      </c>
      <c r="M123" cm="1">
        <f t="array" ref="M123">STOWA2024_NDJF_T(B123*60,L123,J123,K123,"")</f>
        <v>53.464098662198488</v>
      </c>
      <c r="N123">
        <f t="shared" si="37"/>
        <v>1.8704140255282088E-2</v>
      </c>
    </row>
    <row r="124" spans="1:14" x14ac:dyDescent="0.3">
      <c r="A124">
        <f t="shared" si="24"/>
        <v>5338</v>
      </c>
      <c r="B124">
        <v>192</v>
      </c>
      <c r="C124">
        <f t="shared" si="34"/>
        <v>5.0359172503121469E-3</v>
      </c>
      <c r="D124">
        <f t="shared" si="30"/>
        <v>5.0359172503121469E-3</v>
      </c>
      <c r="E124" t="s">
        <v>36</v>
      </c>
      <c r="F124" t="s">
        <v>19</v>
      </c>
      <c r="G124">
        <v>1</v>
      </c>
      <c r="H124">
        <f t="shared" si="35"/>
        <v>155</v>
      </c>
      <c r="J124">
        <v>2150</v>
      </c>
      <c r="K124" t="s">
        <v>31</v>
      </c>
      <c r="L124">
        <f t="shared" si="36"/>
        <v>157.5</v>
      </c>
      <c r="M124" cm="1">
        <f t="array" ref="M124">STOWA2024_NDJF_T(B124*60,L124,J124,K124,"")</f>
        <v>73.162400089344985</v>
      </c>
      <c r="N124">
        <f t="shared" si="37"/>
        <v>1.3668223004969941E-2</v>
      </c>
    </row>
    <row r="125" spans="1:14" x14ac:dyDescent="0.3">
      <c r="A125">
        <f t="shared" si="24"/>
        <v>5339</v>
      </c>
      <c r="B125">
        <v>192</v>
      </c>
      <c r="C125" s="1">
        <f>N124</f>
        <v>1.3668223004969941E-2</v>
      </c>
      <c r="D125">
        <f t="shared" si="30"/>
        <v>1.3668223004969941E-2</v>
      </c>
      <c r="E125" t="s">
        <v>36</v>
      </c>
      <c r="F125" t="s">
        <v>19</v>
      </c>
      <c r="G125">
        <v>1</v>
      </c>
      <c r="H125">
        <f t="shared" si="35"/>
        <v>160</v>
      </c>
      <c r="J125">
        <v>2150</v>
      </c>
      <c r="K125" t="s">
        <v>31</v>
      </c>
      <c r="L125">
        <f>AVERAGE(H125:H126)</f>
        <v>85</v>
      </c>
      <c r="M125" cm="1">
        <f t="array" ref="M125">STOWA2024_NDJF_T(B125*60,L125,J125,K125,"")</f>
        <v>1.1451531708325076</v>
      </c>
      <c r="N125">
        <f>1/M125</f>
        <v>0.87324562815733764</v>
      </c>
    </row>
    <row r="126" spans="1:14" x14ac:dyDescent="0.3">
      <c r="A126">
        <f t="shared" si="24"/>
        <v>5340</v>
      </c>
      <c r="B126">
        <v>216</v>
      </c>
      <c r="C126" s="1">
        <f>365.25*24/B126 - N126</f>
        <v>16.162877361742019</v>
      </c>
      <c r="D126">
        <f>C126</f>
        <v>16.162877361742019</v>
      </c>
      <c r="E126" t="s">
        <v>36</v>
      </c>
      <c r="F126" t="s">
        <v>19</v>
      </c>
      <c r="G126">
        <v>1</v>
      </c>
      <c r="H126">
        <v>10</v>
      </c>
      <c r="J126">
        <v>2150</v>
      </c>
      <c r="K126" t="s">
        <v>31</v>
      </c>
      <c r="L126">
        <f>AVERAGE(H126:H128)</f>
        <v>15</v>
      </c>
      <c r="M126" cm="1">
        <f t="array" ref="M126">STOWA2024_NDJF_T(B126*60,L126,J126,K126,"")</f>
        <v>4.0949276342887087E-2</v>
      </c>
      <c r="N126">
        <f>1/M126</f>
        <v>24.420455971591316</v>
      </c>
    </row>
    <row r="127" spans="1:14" x14ac:dyDescent="0.3">
      <c r="A127">
        <f t="shared" si="24"/>
        <v>5341</v>
      </c>
      <c r="B127">
        <v>216</v>
      </c>
      <c r="C127">
        <f t="shared" ref="C127:C131" si="38">N126-N127</f>
        <v>2.3299483198991631</v>
      </c>
      <c r="D127">
        <f t="shared" ref="D127:D156" si="39">C127</f>
        <v>2.3299483198991631</v>
      </c>
      <c r="E127" t="s">
        <v>36</v>
      </c>
      <c r="F127" t="s">
        <v>19</v>
      </c>
      <c r="G127">
        <v>1</v>
      </c>
      <c r="H127">
        <f t="shared" ref="H127:H131" si="40">H126+5</f>
        <v>15</v>
      </c>
      <c r="J127">
        <v>2150</v>
      </c>
      <c r="K127" t="s">
        <v>31</v>
      </c>
      <c r="L127">
        <f t="shared" ref="L127:L131" si="41">AVERAGE(H127:H128)</f>
        <v>17.5</v>
      </c>
      <c r="M127" cm="1">
        <f t="array" ref="M127">STOWA2024_NDJF_T(B127*60,L127,J127,K127,"")</f>
        <v>4.526831233429799E-2</v>
      </c>
      <c r="N127">
        <f t="shared" ref="N127:N131" si="42">1/M127</f>
        <v>22.090507651692153</v>
      </c>
    </row>
    <row r="128" spans="1:14" x14ac:dyDescent="0.3">
      <c r="A128">
        <f t="shared" si="24"/>
        <v>5342</v>
      </c>
      <c r="B128">
        <v>216</v>
      </c>
      <c r="C128">
        <f t="shared" si="38"/>
        <v>4.0501306696779693</v>
      </c>
      <c r="D128">
        <f t="shared" si="39"/>
        <v>4.0501306696779693</v>
      </c>
      <c r="E128" t="s">
        <v>36</v>
      </c>
      <c r="F128" t="s">
        <v>19</v>
      </c>
      <c r="G128">
        <v>1</v>
      </c>
      <c r="H128">
        <f t="shared" si="40"/>
        <v>20</v>
      </c>
      <c r="J128">
        <v>2150</v>
      </c>
      <c r="K128" t="s">
        <v>31</v>
      </c>
      <c r="L128">
        <f t="shared" si="41"/>
        <v>22.5</v>
      </c>
      <c r="M128" cm="1">
        <f t="array" ref="M128">STOWA2024_NDJF_T(B128*60,L128,J128,K128,"")</f>
        <v>5.5431214159048649E-2</v>
      </c>
      <c r="N128">
        <f t="shared" si="42"/>
        <v>18.040376982014184</v>
      </c>
    </row>
    <row r="129" spans="1:14" x14ac:dyDescent="0.3">
      <c r="A129">
        <f t="shared" si="24"/>
        <v>5343</v>
      </c>
      <c r="B129">
        <v>216</v>
      </c>
      <c r="C129">
        <f t="shared" si="38"/>
        <v>3.3459646408349073</v>
      </c>
      <c r="D129">
        <f t="shared" si="39"/>
        <v>3.3459646408349073</v>
      </c>
      <c r="E129" t="s">
        <v>36</v>
      </c>
      <c r="F129" t="s">
        <v>19</v>
      </c>
      <c r="G129">
        <v>1</v>
      </c>
      <c r="H129">
        <f t="shared" si="40"/>
        <v>25</v>
      </c>
      <c r="J129">
        <v>2150</v>
      </c>
      <c r="K129" t="s">
        <v>31</v>
      </c>
      <c r="L129">
        <f t="shared" si="41"/>
        <v>27.5</v>
      </c>
      <c r="M129" cm="1">
        <f t="array" ref="M129">STOWA2024_NDJF_T(B129*60,L129,J129,K129,"")</f>
        <v>6.805307873371863E-2</v>
      </c>
      <c r="N129">
        <f t="shared" si="42"/>
        <v>14.694412341179277</v>
      </c>
    </row>
    <row r="130" spans="1:14" x14ac:dyDescent="0.3">
      <c r="A130">
        <f t="shared" si="24"/>
        <v>5344</v>
      </c>
      <c r="B130">
        <v>216</v>
      </c>
      <c r="C130">
        <f t="shared" si="38"/>
        <v>2.7575248115313045</v>
      </c>
      <c r="D130">
        <f t="shared" si="39"/>
        <v>2.7575248115313045</v>
      </c>
      <c r="E130" t="s">
        <v>36</v>
      </c>
      <c r="F130" t="s">
        <v>19</v>
      </c>
      <c r="G130">
        <v>1</v>
      </c>
      <c r="H130">
        <f t="shared" si="40"/>
        <v>30</v>
      </c>
      <c r="J130">
        <v>2150</v>
      </c>
      <c r="K130" t="s">
        <v>31</v>
      </c>
      <c r="L130">
        <f t="shared" si="41"/>
        <v>32.5</v>
      </c>
      <c r="M130" cm="1">
        <f t="array" ref="M130">STOWA2024_NDJF_T(B130*60,L130,J130,K130,"")</f>
        <v>8.3773931648117889E-2</v>
      </c>
      <c r="N130">
        <f t="shared" si="42"/>
        <v>11.936887529647972</v>
      </c>
    </row>
    <row r="131" spans="1:14" x14ac:dyDescent="0.3">
      <c r="A131">
        <f t="shared" si="24"/>
        <v>5345</v>
      </c>
      <c r="B131">
        <v>216</v>
      </c>
      <c r="C131">
        <f t="shared" si="38"/>
        <v>2.2667293034495852</v>
      </c>
      <c r="D131">
        <f t="shared" si="39"/>
        <v>2.2667293034495852</v>
      </c>
      <c r="E131" t="s">
        <v>36</v>
      </c>
      <c r="F131" t="s">
        <v>19</v>
      </c>
      <c r="G131">
        <v>1</v>
      </c>
      <c r="H131">
        <f t="shared" si="40"/>
        <v>35</v>
      </c>
      <c r="J131">
        <v>2150</v>
      </c>
      <c r="K131" t="s">
        <v>31</v>
      </c>
      <c r="L131">
        <f t="shared" si="41"/>
        <v>37.5</v>
      </c>
      <c r="M131" cm="1">
        <f t="array" ref="M131">STOWA2024_NDJF_T(B131*60,L131,J131,K131,"")</f>
        <v>0.10341092426913974</v>
      </c>
      <c r="N131">
        <f t="shared" si="42"/>
        <v>9.6701582261983869</v>
      </c>
    </row>
    <row r="132" spans="1:14" x14ac:dyDescent="0.3">
      <c r="A132">
        <f t="shared" ref="A132:A156" si="43">A131+1</f>
        <v>5346</v>
      </c>
      <c r="B132">
        <v>216</v>
      </c>
      <c r="C132">
        <f>N131-N132</f>
        <v>1.8584785788070146</v>
      </c>
      <c r="D132">
        <f t="shared" si="39"/>
        <v>1.8584785788070146</v>
      </c>
      <c r="E132" t="s">
        <v>36</v>
      </c>
      <c r="F132" t="s">
        <v>19</v>
      </c>
      <c r="G132">
        <v>1</v>
      </c>
      <c r="H132">
        <f>H131+5</f>
        <v>40</v>
      </c>
      <c r="J132">
        <v>2150</v>
      </c>
      <c r="K132" t="s">
        <v>31</v>
      </c>
      <c r="L132">
        <f>AVERAGE(H132:H133)</f>
        <v>42.5</v>
      </c>
      <c r="M132" cm="1">
        <f t="array" ref="M132">STOWA2024_NDJF_T(B132*60,L132,J132,K132,"")</f>
        <v>0.12801344206862597</v>
      </c>
      <c r="N132">
        <f>1/M132</f>
        <v>7.8116796473913723</v>
      </c>
    </row>
    <row r="133" spans="1:14" x14ac:dyDescent="0.3">
      <c r="A133">
        <f t="shared" si="43"/>
        <v>5347</v>
      </c>
      <c r="B133">
        <v>216</v>
      </c>
      <c r="C133">
        <f t="shared" ref="C133:C155" si="44">N132-N133</f>
        <v>1.5195927998462544</v>
      </c>
      <c r="D133">
        <f t="shared" si="39"/>
        <v>1.5195927998462544</v>
      </c>
      <c r="E133" t="s">
        <v>36</v>
      </c>
      <c r="F133" t="s">
        <v>19</v>
      </c>
      <c r="G133">
        <v>1</v>
      </c>
      <c r="H133">
        <f t="shared" ref="H133:H156" si="45">H132+5</f>
        <v>45</v>
      </c>
      <c r="J133">
        <v>2150</v>
      </c>
      <c r="K133" t="s">
        <v>31</v>
      </c>
      <c r="L133">
        <f t="shared" ref="L133:L155" si="46">AVERAGE(H133:H134)</f>
        <v>47.5</v>
      </c>
      <c r="M133" cm="1">
        <f t="array" ref="M133">STOWA2024_NDJF_T(B133*60,L133,J133,K133,"")</f>
        <v>0.15892978342950778</v>
      </c>
      <c r="N133">
        <f t="shared" ref="N133:N155" si="47">1/M133</f>
        <v>6.2920868475451179</v>
      </c>
    </row>
    <row r="134" spans="1:14" x14ac:dyDescent="0.3">
      <c r="A134">
        <f t="shared" si="43"/>
        <v>5348</v>
      </c>
      <c r="B134">
        <v>216</v>
      </c>
      <c r="C134">
        <f t="shared" si="44"/>
        <v>1.2391434616814969</v>
      </c>
      <c r="D134">
        <f t="shared" si="39"/>
        <v>1.2391434616814969</v>
      </c>
      <c r="E134" t="s">
        <v>36</v>
      </c>
      <c r="F134" t="s">
        <v>19</v>
      </c>
      <c r="G134">
        <v>1</v>
      </c>
      <c r="H134">
        <f t="shared" si="45"/>
        <v>50</v>
      </c>
      <c r="J134">
        <v>2150</v>
      </c>
      <c r="K134" t="s">
        <v>31</v>
      </c>
      <c r="L134">
        <f t="shared" si="46"/>
        <v>52.5</v>
      </c>
      <c r="M134" cm="1">
        <f t="array" ref="M134">STOWA2024_NDJF_T(B134*60,L134,J134,K134,"")</f>
        <v>0.19790445362947315</v>
      </c>
      <c r="N134">
        <f t="shared" si="47"/>
        <v>5.052943385863621</v>
      </c>
    </row>
    <row r="135" spans="1:14" x14ac:dyDescent="0.3">
      <c r="A135">
        <f t="shared" si="43"/>
        <v>5349</v>
      </c>
      <c r="B135">
        <v>216</v>
      </c>
      <c r="C135">
        <f t="shared" si="44"/>
        <v>1.0075606606965035</v>
      </c>
      <c r="D135">
        <f t="shared" si="39"/>
        <v>1.0075606606965035</v>
      </c>
      <c r="E135" t="s">
        <v>36</v>
      </c>
      <c r="F135" t="s">
        <v>19</v>
      </c>
      <c r="G135">
        <v>1</v>
      </c>
      <c r="H135">
        <f t="shared" si="45"/>
        <v>55</v>
      </c>
      <c r="J135">
        <v>2150</v>
      </c>
      <c r="K135" t="s">
        <v>31</v>
      </c>
      <c r="L135">
        <f t="shared" si="46"/>
        <v>57.5</v>
      </c>
      <c r="M135" cm="1">
        <f t="array" ref="M135">STOWA2024_NDJF_T(B135*60,L135,J135,K135,"")</f>
        <v>0.2471953997773324</v>
      </c>
      <c r="N135">
        <f t="shared" si="47"/>
        <v>4.0453827251671175</v>
      </c>
    </row>
    <row r="136" spans="1:14" x14ac:dyDescent="0.3">
      <c r="A136">
        <f t="shared" si="43"/>
        <v>5350</v>
      </c>
      <c r="B136">
        <v>216</v>
      </c>
      <c r="C136">
        <f t="shared" si="44"/>
        <v>0.81686898952028564</v>
      </c>
      <c r="D136">
        <f t="shared" si="39"/>
        <v>0.81686898952028564</v>
      </c>
      <c r="E136" t="s">
        <v>36</v>
      </c>
      <c r="F136" t="s">
        <v>19</v>
      </c>
      <c r="G136">
        <v>1</v>
      </c>
      <c r="H136">
        <f t="shared" si="45"/>
        <v>60</v>
      </c>
      <c r="J136">
        <v>2150</v>
      </c>
      <c r="K136" t="s">
        <v>31</v>
      </c>
      <c r="L136">
        <f t="shared" si="46"/>
        <v>62.5</v>
      </c>
      <c r="M136" cm="1">
        <f t="array" ref="M136">STOWA2024_NDJF_T(B136*60,L136,J136,K136,"")</f>
        <v>0.3097400481710047</v>
      </c>
      <c r="N136">
        <f t="shared" si="47"/>
        <v>3.2285137356468319</v>
      </c>
    </row>
    <row r="137" spans="1:14" x14ac:dyDescent="0.3">
      <c r="A137">
        <f t="shared" si="43"/>
        <v>5351</v>
      </c>
      <c r="B137">
        <v>216</v>
      </c>
      <c r="C137">
        <f t="shared" si="44"/>
        <v>0.66028160796916113</v>
      </c>
      <c r="D137">
        <f t="shared" si="39"/>
        <v>0.66028160796916113</v>
      </c>
      <c r="E137" t="s">
        <v>36</v>
      </c>
      <c r="F137" t="s">
        <v>19</v>
      </c>
      <c r="G137">
        <v>1</v>
      </c>
      <c r="H137">
        <f t="shared" si="45"/>
        <v>65</v>
      </c>
      <c r="J137">
        <v>2150</v>
      </c>
      <c r="K137" t="s">
        <v>31</v>
      </c>
      <c r="L137">
        <f t="shared" si="46"/>
        <v>67.5</v>
      </c>
      <c r="M137" cm="1">
        <f t="array" ref="M137">STOWA2024_NDJF_T(B137*60,L137,J137,K137,"")</f>
        <v>0.38937290333808422</v>
      </c>
      <c r="N137">
        <f t="shared" si="47"/>
        <v>2.5682321276776707</v>
      </c>
    </row>
    <row r="138" spans="1:14" x14ac:dyDescent="0.3">
      <c r="A138">
        <f t="shared" si="43"/>
        <v>5352</v>
      </c>
      <c r="B138">
        <v>216</v>
      </c>
      <c r="C138">
        <f t="shared" si="44"/>
        <v>0.53206413847320366</v>
      </c>
      <c r="D138">
        <f t="shared" si="39"/>
        <v>0.53206413847320366</v>
      </c>
      <c r="E138" t="s">
        <v>36</v>
      </c>
      <c r="F138" t="s">
        <v>19</v>
      </c>
      <c r="G138">
        <v>1</v>
      </c>
      <c r="H138">
        <f t="shared" si="45"/>
        <v>70</v>
      </c>
      <c r="J138">
        <v>2150</v>
      </c>
      <c r="K138" t="s">
        <v>31</v>
      </c>
      <c r="L138">
        <f t="shared" si="46"/>
        <v>72.5</v>
      </c>
      <c r="M138" cm="1">
        <f t="array" ref="M138">STOWA2024_NDJF_T(B138*60,L138,J138,K138,"")</f>
        <v>0.4911186136418445</v>
      </c>
      <c r="N138">
        <f t="shared" si="47"/>
        <v>2.0361679892044671</v>
      </c>
    </row>
    <row r="139" spans="1:14" x14ac:dyDescent="0.3">
      <c r="A139">
        <f t="shared" si="43"/>
        <v>5353</v>
      </c>
      <c r="B139">
        <v>216</v>
      </c>
      <c r="C139">
        <f t="shared" si="44"/>
        <v>0.42739568382859749</v>
      </c>
      <c r="D139">
        <f t="shared" si="39"/>
        <v>0.42739568382859749</v>
      </c>
      <c r="E139" t="s">
        <v>36</v>
      </c>
      <c r="F139" t="s">
        <v>19</v>
      </c>
      <c r="G139">
        <v>1</v>
      </c>
      <c r="H139">
        <f t="shared" si="45"/>
        <v>75</v>
      </c>
      <c r="J139">
        <v>2150</v>
      </c>
      <c r="K139" t="s">
        <v>31</v>
      </c>
      <c r="L139">
        <f t="shared" si="46"/>
        <v>77.5</v>
      </c>
      <c r="M139" cm="1">
        <f t="array" ref="M139">STOWA2024_NDJF_T(B139*60,L139,J139,K139,"")</f>
        <v>0.62159200320542718</v>
      </c>
      <c r="N139">
        <f t="shared" si="47"/>
        <v>1.6087723053758696</v>
      </c>
    </row>
    <row r="140" spans="1:14" x14ac:dyDescent="0.3">
      <c r="A140">
        <f t="shared" si="43"/>
        <v>5354</v>
      </c>
      <c r="B140">
        <v>216</v>
      </c>
      <c r="C140">
        <f t="shared" si="44"/>
        <v>0.34218592329827513</v>
      </c>
      <c r="D140">
        <f t="shared" si="39"/>
        <v>0.34218592329827513</v>
      </c>
      <c r="E140" t="s">
        <v>36</v>
      </c>
      <c r="F140" t="s">
        <v>19</v>
      </c>
      <c r="G140">
        <v>1</v>
      </c>
      <c r="H140">
        <f t="shared" si="45"/>
        <v>80</v>
      </c>
      <c r="J140">
        <v>2150</v>
      </c>
      <c r="K140" t="s">
        <v>31</v>
      </c>
      <c r="L140">
        <f t="shared" si="46"/>
        <v>82.5</v>
      </c>
      <c r="M140" cm="1">
        <f t="array" ref="M140">STOWA2024_NDJF_T(B140*60,L140,J140,K140,"")</f>
        <v>0.7895237262536251</v>
      </c>
      <c r="N140">
        <f t="shared" si="47"/>
        <v>1.2665863820775944</v>
      </c>
    </row>
    <row r="141" spans="1:14" x14ac:dyDescent="0.3">
      <c r="A141">
        <f t="shared" si="43"/>
        <v>5355</v>
      </c>
      <c r="B141">
        <v>216</v>
      </c>
      <c r="C141">
        <f t="shared" si="44"/>
        <v>0.2729789924553091</v>
      </c>
      <c r="D141">
        <f t="shared" si="39"/>
        <v>0.2729789924553091</v>
      </c>
      <c r="E141" t="s">
        <v>36</v>
      </c>
      <c r="F141" t="s">
        <v>19</v>
      </c>
      <c r="G141">
        <v>1</v>
      </c>
      <c r="H141">
        <f t="shared" si="45"/>
        <v>85</v>
      </c>
      <c r="J141">
        <v>2150</v>
      </c>
      <c r="K141" t="s">
        <v>31</v>
      </c>
      <c r="L141">
        <f t="shared" si="46"/>
        <v>87.5</v>
      </c>
      <c r="M141" cm="1">
        <f t="array" ref="M141">STOWA2024_NDJF_T(B141*60,L141,J141,K141,"")</f>
        <v>1.0064337387628979</v>
      </c>
      <c r="N141">
        <f t="shared" si="47"/>
        <v>0.99360738962228534</v>
      </c>
    </row>
    <row r="142" spans="1:14" x14ac:dyDescent="0.3">
      <c r="A142">
        <f t="shared" si="43"/>
        <v>5356</v>
      </c>
      <c r="B142">
        <v>216</v>
      </c>
      <c r="C142">
        <f t="shared" si="44"/>
        <v>0.2171257686173943</v>
      </c>
      <c r="D142">
        <f t="shared" si="39"/>
        <v>0.2171257686173943</v>
      </c>
      <c r="E142" t="s">
        <v>36</v>
      </c>
      <c r="F142" t="s">
        <v>19</v>
      </c>
      <c r="G142">
        <v>1</v>
      </c>
      <c r="H142">
        <f t="shared" si="45"/>
        <v>90</v>
      </c>
      <c r="J142">
        <v>2150</v>
      </c>
      <c r="K142" t="s">
        <v>31</v>
      </c>
      <c r="L142">
        <f t="shared" si="46"/>
        <v>92.5</v>
      </c>
      <c r="M142" cm="1">
        <f t="array" ref="M142">STOWA2024_NDJF_T(B142*60,L142,J142,K142,"")</f>
        <v>1.287860488836607</v>
      </c>
      <c r="N142">
        <f t="shared" si="47"/>
        <v>0.77648162100489104</v>
      </c>
    </row>
    <row r="143" spans="1:14" x14ac:dyDescent="0.3">
      <c r="A143">
        <f t="shared" si="43"/>
        <v>5357</v>
      </c>
      <c r="B143">
        <v>216</v>
      </c>
      <c r="C143">
        <f t="shared" si="44"/>
        <v>0.17203875241339506</v>
      </c>
      <c r="D143">
        <f t="shared" si="39"/>
        <v>0.17203875241339506</v>
      </c>
      <c r="E143" t="s">
        <v>36</v>
      </c>
      <c r="F143" t="s">
        <v>19</v>
      </c>
      <c r="G143">
        <v>1</v>
      </c>
      <c r="H143">
        <f t="shared" si="45"/>
        <v>95</v>
      </c>
      <c r="J143">
        <v>2150</v>
      </c>
      <c r="K143" t="s">
        <v>31</v>
      </c>
      <c r="L143">
        <f t="shared" si="46"/>
        <v>97.5</v>
      </c>
      <c r="M143" cm="1">
        <f t="array" ref="M143">STOWA2024_NDJF_T(B143*60,L143,J143,K143,"")</f>
        <v>1.6544160779500166</v>
      </c>
      <c r="N143">
        <f t="shared" si="47"/>
        <v>0.60444286859149599</v>
      </c>
    </row>
    <row r="144" spans="1:14" x14ac:dyDescent="0.3">
      <c r="A144">
        <f t="shared" si="43"/>
        <v>5358</v>
      </c>
      <c r="B144">
        <v>216</v>
      </c>
      <c r="C144">
        <f t="shared" si="44"/>
        <v>0.13580257890972747</v>
      </c>
      <c r="D144">
        <f t="shared" si="39"/>
        <v>0.13580257890972747</v>
      </c>
      <c r="E144" t="s">
        <v>36</v>
      </c>
      <c r="F144" t="s">
        <v>19</v>
      </c>
      <c r="G144">
        <v>1</v>
      </c>
      <c r="H144">
        <f t="shared" si="45"/>
        <v>100</v>
      </c>
      <c r="J144">
        <v>2150</v>
      </c>
      <c r="K144" t="s">
        <v>31</v>
      </c>
      <c r="L144">
        <f t="shared" si="46"/>
        <v>102.5</v>
      </c>
      <c r="M144" cm="1">
        <f t="array" ref="M144">STOWA2024_NDJF_T(B144*60,L144,J144,K144,"")</f>
        <v>2.1338327540704038</v>
      </c>
      <c r="N144">
        <f t="shared" si="47"/>
        <v>0.46864028968176852</v>
      </c>
    </row>
    <row r="145" spans="1:14" x14ac:dyDescent="0.3">
      <c r="A145">
        <f t="shared" si="43"/>
        <v>5359</v>
      </c>
      <c r="B145">
        <v>216</v>
      </c>
      <c r="C145">
        <f t="shared" si="44"/>
        <v>0.10679838057104185</v>
      </c>
      <c r="D145">
        <f t="shared" si="39"/>
        <v>0.10679838057104185</v>
      </c>
      <c r="E145" t="s">
        <v>36</v>
      </c>
      <c r="F145" t="s">
        <v>19</v>
      </c>
      <c r="G145">
        <v>1</v>
      </c>
      <c r="H145">
        <f t="shared" si="45"/>
        <v>105</v>
      </c>
      <c r="J145">
        <v>2150</v>
      </c>
      <c r="K145" t="s">
        <v>31</v>
      </c>
      <c r="L145">
        <f t="shared" si="46"/>
        <v>107.5</v>
      </c>
      <c r="M145" cm="1">
        <f t="array" ref="M145">STOWA2024_NDJF_T(B145*60,L145,J145,K145,"")</f>
        <v>2.7636378617878439</v>
      </c>
      <c r="N145">
        <f t="shared" si="47"/>
        <v>0.36184190911072667</v>
      </c>
    </row>
    <row r="146" spans="1:14" x14ac:dyDescent="0.3">
      <c r="A146">
        <f t="shared" si="43"/>
        <v>5360</v>
      </c>
      <c r="B146">
        <v>216</v>
      </c>
      <c r="C146">
        <f t="shared" si="44"/>
        <v>8.365225258715453E-2</v>
      </c>
      <c r="D146">
        <f t="shared" si="39"/>
        <v>8.365225258715453E-2</v>
      </c>
      <c r="E146" t="s">
        <v>36</v>
      </c>
      <c r="F146" t="s">
        <v>19</v>
      </c>
      <c r="G146">
        <v>1</v>
      </c>
      <c r="H146">
        <f t="shared" si="45"/>
        <v>110</v>
      </c>
      <c r="J146">
        <v>2150</v>
      </c>
      <c r="K146" t="s">
        <v>31</v>
      </c>
      <c r="L146">
        <f t="shared" si="46"/>
        <v>112.5</v>
      </c>
      <c r="M146" cm="1">
        <f t="array" ref="M146">STOWA2024_NDJF_T(B146*60,L146,J146,K146,"")</f>
        <v>3.5946699546511214</v>
      </c>
      <c r="N146">
        <f t="shared" si="47"/>
        <v>0.27818965652357214</v>
      </c>
    </row>
    <row r="147" spans="1:14" x14ac:dyDescent="0.3">
      <c r="A147">
        <f t="shared" si="43"/>
        <v>5361</v>
      </c>
      <c r="B147">
        <v>216</v>
      </c>
      <c r="C147">
        <f t="shared" si="44"/>
        <v>6.5259720406936172E-2</v>
      </c>
      <c r="D147">
        <f t="shared" si="39"/>
        <v>6.5259720406936172E-2</v>
      </c>
      <c r="E147" t="s">
        <v>36</v>
      </c>
      <c r="F147" t="s">
        <v>19</v>
      </c>
      <c r="G147">
        <v>1</v>
      </c>
      <c r="H147">
        <f t="shared" si="45"/>
        <v>115</v>
      </c>
      <c r="J147">
        <v>2150</v>
      </c>
      <c r="K147" t="s">
        <v>31</v>
      </c>
      <c r="L147">
        <f t="shared" si="46"/>
        <v>117.5</v>
      </c>
      <c r="M147" cm="1">
        <f t="array" ref="M147">STOWA2024_NDJF_T(B147*60,L147,J147,K147,"")</f>
        <v>4.6963805007306867</v>
      </c>
      <c r="N147">
        <f t="shared" si="47"/>
        <v>0.21292993611663596</v>
      </c>
    </row>
    <row r="148" spans="1:14" x14ac:dyDescent="0.3">
      <c r="A148">
        <f t="shared" si="43"/>
        <v>5362</v>
      </c>
      <c r="B148">
        <v>216</v>
      </c>
      <c r="C148">
        <f t="shared" si="44"/>
        <v>5.0694023804000538E-2</v>
      </c>
      <c r="D148">
        <f t="shared" si="39"/>
        <v>5.0694023804000538E-2</v>
      </c>
      <c r="E148" t="s">
        <v>36</v>
      </c>
      <c r="F148" t="s">
        <v>19</v>
      </c>
      <c r="G148">
        <v>1</v>
      </c>
      <c r="H148">
        <f t="shared" si="45"/>
        <v>120</v>
      </c>
      <c r="J148">
        <v>2150</v>
      </c>
      <c r="K148" t="s">
        <v>31</v>
      </c>
      <c r="L148">
        <f t="shared" si="46"/>
        <v>122.5</v>
      </c>
      <c r="M148" cm="1">
        <f t="array" ref="M148">STOWA2024_NDJF_T(B148*60,L148,J148,K148,"")</f>
        <v>6.1638633872441133</v>
      </c>
      <c r="N148">
        <f t="shared" si="47"/>
        <v>0.16223591231263543</v>
      </c>
    </row>
    <row r="149" spans="1:14" x14ac:dyDescent="0.3">
      <c r="A149">
        <f t="shared" si="43"/>
        <v>5363</v>
      </c>
      <c r="B149">
        <v>216</v>
      </c>
      <c r="C149">
        <f t="shared" si="44"/>
        <v>3.92101596673428E-2</v>
      </c>
      <c r="D149">
        <f t="shared" si="39"/>
        <v>3.92101596673428E-2</v>
      </c>
      <c r="E149" t="s">
        <v>36</v>
      </c>
      <c r="F149" t="s">
        <v>19</v>
      </c>
      <c r="G149">
        <v>1</v>
      </c>
      <c r="H149">
        <f t="shared" si="45"/>
        <v>125</v>
      </c>
      <c r="J149">
        <v>2150</v>
      </c>
      <c r="K149" t="s">
        <v>31</v>
      </c>
      <c r="L149">
        <f t="shared" si="46"/>
        <v>127.5</v>
      </c>
      <c r="M149" cm="1">
        <f t="array" ref="M149">STOWA2024_NDJF_T(B149*60,L149,J149,K149,"")</f>
        <v>8.1283794530661897</v>
      </c>
      <c r="N149">
        <f t="shared" si="47"/>
        <v>0.12302575264529263</v>
      </c>
    </row>
    <row r="150" spans="1:14" x14ac:dyDescent="0.3">
      <c r="A150">
        <f t="shared" si="43"/>
        <v>5364</v>
      </c>
      <c r="B150">
        <v>216</v>
      </c>
      <c r="C150">
        <f t="shared" si="44"/>
        <v>3.0190231753215613E-2</v>
      </c>
      <c r="D150">
        <f t="shared" si="39"/>
        <v>3.0190231753215613E-2</v>
      </c>
      <c r="E150" t="s">
        <v>36</v>
      </c>
      <c r="F150" t="s">
        <v>19</v>
      </c>
      <c r="G150">
        <v>1</v>
      </c>
      <c r="H150">
        <f t="shared" si="45"/>
        <v>130</v>
      </c>
      <c r="J150">
        <v>2150</v>
      </c>
      <c r="K150" t="s">
        <v>31</v>
      </c>
      <c r="L150">
        <f t="shared" si="46"/>
        <v>132.5</v>
      </c>
      <c r="M150" cm="1">
        <f t="array" ref="M150">STOWA2024_NDJF_T(B150*60,L150,J150,K150,"")</f>
        <v>10.771738989459845</v>
      </c>
      <c r="N150">
        <f t="shared" si="47"/>
        <v>9.2835520892077014E-2</v>
      </c>
    </row>
    <row r="151" spans="1:14" x14ac:dyDescent="0.3">
      <c r="A151">
        <f t="shared" si="43"/>
        <v>5365</v>
      </c>
      <c r="B151">
        <v>216</v>
      </c>
      <c r="C151">
        <f t="shared" si="44"/>
        <v>2.3136859783552316E-2</v>
      </c>
      <c r="D151">
        <f t="shared" si="39"/>
        <v>2.3136859783552316E-2</v>
      </c>
      <c r="E151" t="s">
        <v>36</v>
      </c>
      <c r="F151" t="s">
        <v>19</v>
      </c>
      <c r="G151">
        <v>1</v>
      </c>
      <c r="H151">
        <f t="shared" si="45"/>
        <v>135</v>
      </c>
      <c r="J151">
        <v>2150</v>
      </c>
      <c r="K151" t="s">
        <v>31</v>
      </c>
      <c r="L151">
        <f t="shared" si="46"/>
        <v>137.5</v>
      </c>
      <c r="M151" cm="1">
        <f t="array" ref="M151">STOWA2024_NDJF_T(B151*60,L151,J151,K151,"")</f>
        <v>14.347477901231766</v>
      </c>
      <c r="N151">
        <f t="shared" si="47"/>
        <v>6.9698661108524698E-2</v>
      </c>
    </row>
    <row r="152" spans="1:14" x14ac:dyDescent="0.3">
      <c r="A152">
        <f t="shared" si="43"/>
        <v>5366</v>
      </c>
      <c r="B152">
        <v>216</v>
      </c>
      <c r="C152">
        <f t="shared" si="44"/>
        <v>1.764568408086966E-2</v>
      </c>
      <c r="D152">
        <f t="shared" si="39"/>
        <v>1.764568408086966E-2</v>
      </c>
      <c r="E152" t="s">
        <v>36</v>
      </c>
      <c r="F152" t="s">
        <v>19</v>
      </c>
      <c r="G152">
        <v>1</v>
      </c>
      <c r="H152">
        <f t="shared" si="45"/>
        <v>140</v>
      </c>
      <c r="J152">
        <v>2150</v>
      </c>
      <c r="K152" t="s">
        <v>31</v>
      </c>
      <c r="L152">
        <f t="shared" si="46"/>
        <v>142.5</v>
      </c>
      <c r="M152" cm="1">
        <f t="array" ref="M152">STOWA2024_NDJF_T(B152*60,L152,J152,K152,"")</f>
        <v>19.2111970746402</v>
      </c>
      <c r="N152">
        <f t="shared" si="47"/>
        <v>5.2052977027655038E-2</v>
      </c>
    </row>
    <row r="153" spans="1:14" x14ac:dyDescent="0.3">
      <c r="A153">
        <f t="shared" si="43"/>
        <v>5367</v>
      </c>
      <c r="B153">
        <v>216</v>
      </c>
      <c r="C153">
        <f t="shared" si="44"/>
        <v>1.3390309130339111E-2</v>
      </c>
      <c r="D153">
        <f t="shared" si="39"/>
        <v>1.3390309130339111E-2</v>
      </c>
      <c r="E153" t="s">
        <v>36</v>
      </c>
      <c r="F153" t="s">
        <v>19</v>
      </c>
      <c r="G153">
        <v>1</v>
      </c>
      <c r="H153">
        <f t="shared" si="45"/>
        <v>145</v>
      </c>
      <c r="J153">
        <v>2150</v>
      </c>
      <c r="K153" t="s">
        <v>31</v>
      </c>
      <c r="L153">
        <f t="shared" si="46"/>
        <v>147.5</v>
      </c>
      <c r="M153" cm="1">
        <f t="array" ref="M153">STOWA2024_NDJF_T(B153*60,L153,J153,K153,"")</f>
        <v>25.864743805468812</v>
      </c>
      <c r="N153">
        <f t="shared" si="47"/>
        <v>3.8662667897315928E-2</v>
      </c>
    </row>
    <row r="154" spans="1:14" x14ac:dyDescent="0.3">
      <c r="A154">
        <f t="shared" si="43"/>
        <v>5368</v>
      </c>
      <c r="B154">
        <v>216</v>
      </c>
      <c r="C154">
        <f t="shared" si="44"/>
        <v>1.0108302576061809E-2</v>
      </c>
      <c r="D154">
        <f t="shared" si="39"/>
        <v>1.0108302576061809E-2</v>
      </c>
      <c r="E154" t="s">
        <v>36</v>
      </c>
      <c r="F154" t="s">
        <v>19</v>
      </c>
      <c r="G154">
        <v>1</v>
      </c>
      <c r="H154">
        <f t="shared" si="45"/>
        <v>150</v>
      </c>
      <c r="J154">
        <v>2150</v>
      </c>
      <c r="K154" t="s">
        <v>31</v>
      </c>
      <c r="L154">
        <f t="shared" si="46"/>
        <v>152.5</v>
      </c>
      <c r="M154" cm="1">
        <f t="array" ref="M154">STOWA2024_NDJF_T(B154*60,L154,J154,K154,"")</f>
        <v>35.020914972172797</v>
      </c>
      <c r="N154">
        <f t="shared" si="47"/>
        <v>2.8554365321254119E-2</v>
      </c>
    </row>
    <row r="155" spans="1:14" x14ac:dyDescent="0.3">
      <c r="A155">
        <f t="shared" si="43"/>
        <v>5369</v>
      </c>
      <c r="B155">
        <v>216</v>
      </c>
      <c r="C155">
        <f t="shared" si="44"/>
        <v>7.5896564608461808E-3</v>
      </c>
      <c r="D155">
        <f t="shared" si="39"/>
        <v>7.5896564608461808E-3</v>
      </c>
      <c r="E155" t="s">
        <v>36</v>
      </c>
      <c r="F155" t="s">
        <v>19</v>
      </c>
      <c r="G155">
        <v>1</v>
      </c>
      <c r="H155">
        <f t="shared" si="45"/>
        <v>155</v>
      </c>
      <c r="J155">
        <v>2150</v>
      </c>
      <c r="K155" t="s">
        <v>31</v>
      </c>
      <c r="L155">
        <f t="shared" si="46"/>
        <v>157.5</v>
      </c>
      <c r="M155" cm="1">
        <f t="array" ref="M155">STOWA2024_NDJF_T(B155*60,L155,J155,K155,"")</f>
        <v>47.699207590166445</v>
      </c>
      <c r="N155">
        <f t="shared" si="47"/>
        <v>2.0964708860407938E-2</v>
      </c>
    </row>
    <row r="156" spans="1:14" x14ac:dyDescent="0.3">
      <c r="A156">
        <f t="shared" si="43"/>
        <v>5370</v>
      </c>
      <c r="B156">
        <v>216</v>
      </c>
      <c r="C156" s="1">
        <f>N155</f>
        <v>2.0964708860407938E-2</v>
      </c>
      <c r="D156">
        <f t="shared" si="39"/>
        <v>2.0964708860407938E-2</v>
      </c>
      <c r="E156" t="s">
        <v>36</v>
      </c>
      <c r="F156" t="s">
        <v>19</v>
      </c>
      <c r="G156">
        <v>1</v>
      </c>
      <c r="H156">
        <f t="shared" si="45"/>
        <v>160</v>
      </c>
      <c r="J156">
        <v>2150</v>
      </c>
      <c r="K156" t="s">
        <v>31</v>
      </c>
      <c r="L156">
        <f>AVERAGE(H156:H157)</f>
        <v>160</v>
      </c>
      <c r="M156" cm="1">
        <f t="array" ref="M156">STOWA2024_NDJF_T(B156*60,L156,J156,K156,"")</f>
        <v>55.794976077530357</v>
      </c>
      <c r="N156">
        <f>1/M156</f>
        <v>1.7922760619351139E-2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25</vt:i4>
      </vt:variant>
    </vt:vector>
  </HeadingPairs>
  <TitlesOfParts>
    <vt:vector size="25" baseType="lpstr">
      <vt:lpstr>Start</vt:lpstr>
      <vt:lpstr>VOLUMES JAAR</vt:lpstr>
      <vt:lpstr>HERH JAAR</vt:lpstr>
      <vt:lpstr>VOLUMES NDJF</vt:lpstr>
      <vt:lpstr>HERH NDJF</vt:lpstr>
      <vt:lpstr>HUIDIG JAAR</vt:lpstr>
      <vt:lpstr>HUIDIG WINTER</vt:lpstr>
      <vt:lpstr>2033L JAAR</vt:lpstr>
      <vt:lpstr>2033L WINTER</vt:lpstr>
      <vt:lpstr>2050L JAAR</vt:lpstr>
      <vt:lpstr>2050L WINTER</vt:lpstr>
      <vt:lpstr>2050M JAAR</vt:lpstr>
      <vt:lpstr>2050M WINTER</vt:lpstr>
      <vt:lpstr>2050H JAAR</vt:lpstr>
      <vt:lpstr>2050H WINTER</vt:lpstr>
      <vt:lpstr>2100L JAAR</vt:lpstr>
      <vt:lpstr>2100L WINTER</vt:lpstr>
      <vt:lpstr>2100M JAAR</vt:lpstr>
      <vt:lpstr>2100M WINTER</vt:lpstr>
      <vt:lpstr>2100H JAAR</vt:lpstr>
      <vt:lpstr>2100H WINTER</vt:lpstr>
      <vt:lpstr>2150M JAAR</vt:lpstr>
      <vt:lpstr>2150M WINTER</vt:lpstr>
      <vt:lpstr>2150H JAAR</vt:lpstr>
      <vt:lpstr>2150H WINTER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Siebe Bosch</dc:creator>
  <cp:lastModifiedBy>Siebe Bosch</cp:lastModifiedBy>
  <dcterms:created xsi:type="dcterms:W3CDTF">2021-03-19T10:21:21Z</dcterms:created>
  <dcterms:modified xsi:type="dcterms:W3CDTF">2024-06-06T15:42:32Z</dcterms:modified>
</cp:coreProperties>
</file>